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A636302-F48A-49E2-B16E-4878EAEFE7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BAV" sheetId="2" r:id="rId3"/>
    <sheet name="A (2)" sheetId="3" r:id="rId4"/>
    <sheet name="B" sheetId="4" r:id="rId5"/>
  </sheets>
  <definedNames>
    <definedName name="solver_adj" localSheetId="3">'A (2)'!$AC$3:$AC$10</definedName>
    <definedName name="solver_adj" localSheetId="0">'Active 1'!$AC$3:$AC$10</definedName>
    <definedName name="solver_cvg" localSheetId="3">0.0001</definedName>
    <definedName name="solver_cvg" localSheetId="0">0.0001</definedName>
    <definedName name="solver_drv" localSheetId="3">1</definedName>
    <definedName name="solver_drv" localSheetId="0">1</definedName>
    <definedName name="solver_est" localSheetId="3">1</definedName>
    <definedName name="solver_est" localSheetId="0">1</definedName>
    <definedName name="solver_itr" localSheetId="3">100</definedName>
    <definedName name="solver_itr" localSheetId="0">100</definedName>
    <definedName name="solver_lin" localSheetId="3">2</definedName>
    <definedName name="solver_lin" localSheetId="0">2</definedName>
    <definedName name="solver_neg" localSheetId="3">2</definedName>
    <definedName name="solver_neg" localSheetId="0">2</definedName>
    <definedName name="solver_num" localSheetId="3">0</definedName>
    <definedName name="solver_num" localSheetId="0">0</definedName>
    <definedName name="solver_nwt" localSheetId="3">1</definedName>
    <definedName name="solver_nwt" localSheetId="0">1</definedName>
    <definedName name="solver_opt" localSheetId="3">'A (2)'!$AC$11</definedName>
    <definedName name="solver_opt" localSheetId="0">'Active 1'!$AC$11</definedName>
    <definedName name="solver_pre" localSheetId="3">0.000001</definedName>
    <definedName name="solver_pre" localSheetId="0">0.000001</definedName>
    <definedName name="solver_scl" localSheetId="3">2</definedName>
    <definedName name="solver_scl" localSheetId="0">2</definedName>
    <definedName name="solver_sho" localSheetId="3">2</definedName>
    <definedName name="solver_sho" localSheetId="0">2</definedName>
    <definedName name="solver_tim" localSheetId="3">100</definedName>
    <definedName name="solver_tim" localSheetId="0">100</definedName>
    <definedName name="solver_tol" localSheetId="3">0.05</definedName>
    <definedName name="solver_tol" localSheetId="0">0.05</definedName>
    <definedName name="solver_typ" localSheetId="3">2</definedName>
    <definedName name="solver_typ" localSheetId="0">2</definedName>
    <definedName name="solver_val" localSheetId="3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48" i="1" l="1"/>
  <c r="F648" i="1" s="1"/>
  <c r="Q648" i="1"/>
  <c r="S648" i="1"/>
  <c r="E650" i="1"/>
  <c r="F650" i="1" s="1"/>
  <c r="Q650" i="1"/>
  <c r="S650" i="1"/>
  <c r="F14" i="1"/>
  <c r="AW75" i="1"/>
  <c r="AW76" i="1" s="1"/>
  <c r="AW77" i="1" s="1"/>
  <c r="AW78" i="1" s="1"/>
  <c r="AW79" i="1" s="1"/>
  <c r="AW80" i="1" s="1"/>
  <c r="AW81" i="1" s="1"/>
  <c r="AW71" i="1"/>
  <c r="AW72" i="1" s="1"/>
  <c r="AW73" i="1" s="1"/>
  <c r="AW74" i="1" s="1"/>
  <c r="E649" i="1"/>
  <c r="F649" i="1" s="1"/>
  <c r="Q649" i="1"/>
  <c r="S649" i="1"/>
  <c r="E643" i="1"/>
  <c r="F643" i="1" s="1"/>
  <c r="Z643" i="1" s="1"/>
  <c r="Q643" i="1"/>
  <c r="S643" i="1"/>
  <c r="E644" i="1"/>
  <c r="F644" i="1" s="1"/>
  <c r="G644" i="1" s="1"/>
  <c r="Q644" i="1"/>
  <c r="S644" i="1"/>
  <c r="E646" i="1"/>
  <c r="F646" i="1" s="1"/>
  <c r="G646" i="1" s="1"/>
  <c r="Q646" i="1"/>
  <c r="S646" i="1"/>
  <c r="E647" i="1"/>
  <c r="F647" i="1" s="1"/>
  <c r="Q647" i="1"/>
  <c r="S647" i="1"/>
  <c r="E645" i="1"/>
  <c r="F645" i="1" s="1"/>
  <c r="Q645" i="1"/>
  <c r="S645" i="1"/>
  <c r="AB2" i="1"/>
  <c r="AD2" i="1"/>
  <c r="AB3" i="1"/>
  <c r="AB4" i="1"/>
  <c r="AY4" i="1"/>
  <c r="AB5" i="1"/>
  <c r="AB6" i="1"/>
  <c r="AB13" i="1" s="1"/>
  <c r="AB17" i="1" s="1"/>
  <c r="AB7" i="1"/>
  <c r="AB8" i="1"/>
  <c r="AY8" i="1"/>
  <c r="C9" i="1"/>
  <c r="D9" i="1"/>
  <c r="AB9" i="1"/>
  <c r="Z10" i="1"/>
  <c r="AB10" i="1"/>
  <c r="AY13" i="1"/>
  <c r="AB14" i="1"/>
  <c r="C17" i="1"/>
  <c r="AY17" i="1"/>
  <c r="E21" i="1"/>
  <c r="F21" i="1" s="1"/>
  <c r="Z21" i="1" s="1"/>
  <c r="Q21" i="1"/>
  <c r="AB21" i="1"/>
  <c r="AD21" i="1"/>
  <c r="AF21" i="1"/>
  <c r="E22" i="1"/>
  <c r="F22" i="1" s="1"/>
  <c r="Z22" i="1" s="1"/>
  <c r="Q22" i="1"/>
  <c r="AB22" i="1"/>
  <c r="AD22" i="1"/>
  <c r="AF22" i="1"/>
  <c r="E23" i="1"/>
  <c r="F23" i="1" s="1"/>
  <c r="Q23" i="1"/>
  <c r="AB23" i="1"/>
  <c r="AD23" i="1"/>
  <c r="AF23" i="1"/>
  <c r="E24" i="1"/>
  <c r="F24" i="1" s="1"/>
  <c r="Q24" i="1"/>
  <c r="AB24" i="1"/>
  <c r="AD24" i="1"/>
  <c r="AF24" i="1"/>
  <c r="E25" i="1"/>
  <c r="F25" i="1" s="1"/>
  <c r="G25" i="1" s="1"/>
  <c r="Q25" i="1"/>
  <c r="AB25" i="1"/>
  <c r="AD25" i="1"/>
  <c r="AF25" i="1"/>
  <c r="AY25" i="1"/>
  <c r="E26" i="1"/>
  <c r="Q26" i="1"/>
  <c r="AB26" i="1"/>
  <c r="AD26" i="1"/>
  <c r="AF26" i="1"/>
  <c r="E27" i="1"/>
  <c r="F27" i="1" s="1"/>
  <c r="Z27" i="1" s="1"/>
  <c r="Q27" i="1"/>
  <c r="AB27" i="1"/>
  <c r="AD27" i="1"/>
  <c r="AF27" i="1"/>
  <c r="E28" i="1"/>
  <c r="F28" i="1" s="1"/>
  <c r="G28" i="1" s="1"/>
  <c r="Q28" i="1"/>
  <c r="AB28" i="1"/>
  <c r="AD28" i="1"/>
  <c r="AF28" i="1"/>
  <c r="E29" i="1"/>
  <c r="F29" i="1" s="1"/>
  <c r="Q29" i="1"/>
  <c r="AB29" i="1"/>
  <c r="AD29" i="1"/>
  <c r="AF29" i="1"/>
  <c r="E30" i="1"/>
  <c r="F30" i="1" s="1"/>
  <c r="Q30" i="1"/>
  <c r="AB30" i="1"/>
  <c r="AD30" i="1"/>
  <c r="AF30" i="1"/>
  <c r="AY30" i="1"/>
  <c r="E31" i="1"/>
  <c r="Q31" i="1"/>
  <c r="AB31" i="1"/>
  <c r="AD31" i="1"/>
  <c r="AF31" i="1"/>
  <c r="E32" i="1"/>
  <c r="E319" i="2" s="1"/>
  <c r="Q32" i="1"/>
  <c r="AB32" i="1"/>
  <c r="AD32" i="1"/>
  <c r="AF32" i="1"/>
  <c r="E33" i="1"/>
  <c r="F33" i="1" s="1"/>
  <c r="Z33" i="1" s="1"/>
  <c r="Q33" i="1"/>
  <c r="AB33" i="1"/>
  <c r="AD33" i="1"/>
  <c r="AF33" i="1"/>
  <c r="E34" i="1"/>
  <c r="F34" i="1" s="1"/>
  <c r="Q34" i="1"/>
  <c r="AB34" i="1"/>
  <c r="AD34" i="1"/>
  <c r="AF34" i="1"/>
  <c r="E35" i="1"/>
  <c r="F35" i="1" s="1"/>
  <c r="G35" i="1" s="1"/>
  <c r="U35" i="1" s="1"/>
  <c r="Q35" i="1"/>
  <c r="AB35" i="1"/>
  <c r="AD35" i="1"/>
  <c r="AF35" i="1"/>
  <c r="E36" i="1"/>
  <c r="F36" i="1" s="1"/>
  <c r="Q36" i="1"/>
  <c r="AB36" i="1"/>
  <c r="AD36" i="1"/>
  <c r="AF36" i="1"/>
  <c r="AY36" i="1"/>
  <c r="E37" i="1"/>
  <c r="F37" i="1" s="1"/>
  <c r="Q37" i="1"/>
  <c r="AB37" i="1"/>
  <c r="AD37" i="1"/>
  <c r="AF37" i="1"/>
  <c r="AY37" i="1"/>
  <c r="E38" i="1"/>
  <c r="F38" i="1" s="1"/>
  <c r="G38" i="1" s="1"/>
  <c r="AC38" i="1" s="1"/>
  <c r="Q38" i="1"/>
  <c r="AB38" i="1"/>
  <c r="AD38" i="1"/>
  <c r="AF38" i="1"/>
  <c r="E39" i="1"/>
  <c r="F39" i="1" s="1"/>
  <c r="Q39" i="1"/>
  <c r="AB39" i="1"/>
  <c r="AD39" i="1"/>
  <c r="AF39" i="1"/>
  <c r="E40" i="1"/>
  <c r="F40" i="1" s="1"/>
  <c r="Z40" i="1" s="1"/>
  <c r="Q40" i="1"/>
  <c r="AB40" i="1"/>
  <c r="AD40" i="1"/>
  <c r="AF40" i="1"/>
  <c r="AY40" i="1"/>
  <c r="E41" i="1"/>
  <c r="Q41" i="1"/>
  <c r="AB41" i="1"/>
  <c r="AD41" i="1"/>
  <c r="AF41" i="1"/>
  <c r="AY41" i="1"/>
  <c r="E42" i="1"/>
  <c r="F42" i="1" s="1"/>
  <c r="Z42" i="1" s="1"/>
  <c r="Q42" i="1"/>
  <c r="AB42" i="1"/>
  <c r="AD42" i="1"/>
  <c r="AF42" i="1"/>
  <c r="AY42" i="1"/>
  <c r="E43" i="1"/>
  <c r="F43" i="1" s="1"/>
  <c r="G43" i="1" s="1"/>
  <c r="Q43" i="1"/>
  <c r="AB43" i="1"/>
  <c r="AD43" i="1"/>
  <c r="AF43" i="1"/>
  <c r="AY43" i="1"/>
  <c r="E44" i="1"/>
  <c r="F44" i="1" s="1"/>
  <c r="G44" i="1" s="1"/>
  <c r="AC44" i="1" s="1"/>
  <c r="Q44" i="1"/>
  <c r="S44" i="1"/>
  <c r="AY44" i="1"/>
  <c r="E45" i="1"/>
  <c r="F45" i="1" s="1"/>
  <c r="Q45" i="1"/>
  <c r="S45" i="1"/>
  <c r="E46" i="1"/>
  <c r="Q46" i="1"/>
  <c r="S46" i="1"/>
  <c r="E47" i="1"/>
  <c r="E334" i="2" s="1"/>
  <c r="Q47" i="1"/>
  <c r="S47" i="1"/>
  <c r="E48" i="1"/>
  <c r="F48" i="1" s="1"/>
  <c r="Z48" i="1" s="1"/>
  <c r="Q48" i="1"/>
  <c r="S48" i="1"/>
  <c r="E49" i="1"/>
  <c r="F49" i="1" s="1"/>
  <c r="Q49" i="1"/>
  <c r="S49" i="1"/>
  <c r="E50" i="1"/>
  <c r="F50" i="1" s="1"/>
  <c r="Q50" i="1"/>
  <c r="S50" i="1"/>
  <c r="AY50" i="1"/>
  <c r="E51" i="1"/>
  <c r="F51" i="1" s="1"/>
  <c r="Q51" i="1"/>
  <c r="S51" i="1"/>
  <c r="E52" i="1"/>
  <c r="F52" i="1" s="1"/>
  <c r="Q52" i="1"/>
  <c r="S52" i="1"/>
  <c r="E53" i="1"/>
  <c r="F53" i="1" s="1"/>
  <c r="Z53" i="1" s="1"/>
  <c r="Q53" i="1"/>
  <c r="S53" i="1"/>
  <c r="E54" i="1"/>
  <c r="F54" i="1" s="1"/>
  <c r="Q54" i="1"/>
  <c r="S54" i="1"/>
  <c r="E55" i="1"/>
  <c r="Q55" i="1"/>
  <c r="S55" i="1"/>
  <c r="AY55" i="1"/>
  <c r="E56" i="1"/>
  <c r="F56" i="1" s="1"/>
  <c r="Q56" i="1"/>
  <c r="S56" i="1"/>
  <c r="E57" i="1"/>
  <c r="F57" i="1" s="1"/>
  <c r="Q57" i="1"/>
  <c r="S57" i="1"/>
  <c r="E58" i="1"/>
  <c r="F58" i="1" s="1"/>
  <c r="Z58" i="1" s="1"/>
  <c r="Q58" i="1"/>
  <c r="S58" i="1"/>
  <c r="E59" i="1"/>
  <c r="F59" i="1" s="1"/>
  <c r="Q59" i="1"/>
  <c r="S59" i="1"/>
  <c r="AY59" i="1"/>
  <c r="E60" i="1"/>
  <c r="F60" i="1"/>
  <c r="Z60" i="1" s="1"/>
  <c r="Q60" i="1"/>
  <c r="S60" i="1"/>
  <c r="E61" i="1"/>
  <c r="F61" i="1" s="1"/>
  <c r="Z61" i="1" s="1"/>
  <c r="Q61" i="1"/>
  <c r="S61" i="1"/>
  <c r="E62" i="1"/>
  <c r="F62" i="1"/>
  <c r="G62" i="1" s="1"/>
  <c r="Q62" i="1"/>
  <c r="S62" i="1"/>
  <c r="E63" i="1"/>
  <c r="F63" i="1" s="1"/>
  <c r="Q63" i="1"/>
  <c r="S63" i="1"/>
  <c r="AY63" i="1"/>
  <c r="E64" i="1"/>
  <c r="F64" i="1" s="1"/>
  <c r="Z64" i="1" s="1"/>
  <c r="Q64" i="1"/>
  <c r="S64" i="1"/>
  <c r="E65" i="1"/>
  <c r="F65" i="1" s="1"/>
  <c r="Z65" i="1" s="1"/>
  <c r="Q65" i="1"/>
  <c r="S65" i="1"/>
  <c r="E66" i="1"/>
  <c r="Q66" i="1"/>
  <c r="S66" i="1"/>
  <c r="E67" i="1"/>
  <c r="F67" i="1" s="1"/>
  <c r="Q67" i="1"/>
  <c r="S67" i="1"/>
  <c r="E68" i="1"/>
  <c r="F68" i="1" s="1"/>
  <c r="G68" i="1" s="1"/>
  <c r="AF68" i="1" s="1"/>
  <c r="Q68" i="1"/>
  <c r="S68" i="1"/>
  <c r="E69" i="1"/>
  <c r="F69" i="1" s="1"/>
  <c r="Q69" i="1"/>
  <c r="S69" i="1"/>
  <c r="E70" i="1"/>
  <c r="F70" i="1" s="1"/>
  <c r="Q70" i="1"/>
  <c r="S70" i="1"/>
  <c r="E71" i="1"/>
  <c r="E11" i="2" s="1"/>
  <c r="Q71" i="1"/>
  <c r="S71" i="1"/>
  <c r="E72" i="1"/>
  <c r="F72" i="1" s="1"/>
  <c r="Q72" i="1"/>
  <c r="S72" i="1"/>
  <c r="E73" i="1"/>
  <c r="F73" i="1" s="1"/>
  <c r="G73" i="1" s="1"/>
  <c r="I73" i="1" s="1"/>
  <c r="Q73" i="1"/>
  <c r="S73" i="1"/>
  <c r="E74" i="1"/>
  <c r="F74" i="1" s="1"/>
  <c r="G74" i="1" s="1"/>
  <c r="Q74" i="1"/>
  <c r="S74" i="1"/>
  <c r="E75" i="1"/>
  <c r="F75" i="1" s="1"/>
  <c r="G75" i="1" s="1"/>
  <c r="J75" i="1" s="1"/>
  <c r="Q75" i="1"/>
  <c r="S75" i="1"/>
  <c r="E76" i="1"/>
  <c r="E358" i="2" s="1"/>
  <c r="Q76" i="1"/>
  <c r="S76" i="1"/>
  <c r="E77" i="1"/>
  <c r="F77" i="1" s="1"/>
  <c r="Z77" i="1" s="1"/>
  <c r="Q77" i="1"/>
  <c r="S77" i="1"/>
  <c r="E78" i="1"/>
  <c r="F78" i="1" s="1"/>
  <c r="Q78" i="1"/>
  <c r="S78" i="1"/>
  <c r="E79" i="1"/>
  <c r="F79" i="1" s="1"/>
  <c r="Q79" i="1"/>
  <c r="S79" i="1"/>
  <c r="E80" i="1"/>
  <c r="E15" i="2" s="1"/>
  <c r="Q80" i="1"/>
  <c r="S80" i="1"/>
  <c r="E81" i="1"/>
  <c r="Q81" i="1"/>
  <c r="S81" i="1"/>
  <c r="E82" i="1"/>
  <c r="F82" i="1" s="1"/>
  <c r="Q82" i="1"/>
  <c r="S82" i="1"/>
  <c r="E83" i="1"/>
  <c r="F83" i="1" s="1"/>
  <c r="G83" i="1" s="1"/>
  <c r="Q83" i="1"/>
  <c r="S83" i="1"/>
  <c r="E84" i="1"/>
  <c r="F84" i="1" s="1"/>
  <c r="G84" i="1" s="1"/>
  <c r="Q84" i="1"/>
  <c r="S84" i="1"/>
  <c r="E85" i="1"/>
  <c r="F85" i="1" s="1"/>
  <c r="Q85" i="1"/>
  <c r="S85" i="1"/>
  <c r="E86" i="1"/>
  <c r="Q86" i="1"/>
  <c r="S86" i="1"/>
  <c r="E87" i="1"/>
  <c r="Q87" i="1"/>
  <c r="S87" i="1"/>
  <c r="E88" i="1"/>
  <c r="F88" i="1" s="1"/>
  <c r="G88" i="1" s="1"/>
  <c r="Q88" i="1"/>
  <c r="S88" i="1"/>
  <c r="E89" i="1"/>
  <c r="F89" i="1" s="1"/>
  <c r="G89" i="1" s="1"/>
  <c r="AC89" i="1" s="1"/>
  <c r="Q89" i="1"/>
  <c r="S89" i="1"/>
  <c r="E90" i="1"/>
  <c r="F90" i="1" s="1"/>
  <c r="G90" i="1" s="1"/>
  <c r="Q90" i="1"/>
  <c r="S90" i="1"/>
  <c r="E91" i="1"/>
  <c r="F91" i="1" s="1"/>
  <c r="Z91" i="1" s="1"/>
  <c r="Q91" i="1"/>
  <c r="S91" i="1"/>
  <c r="E92" i="1"/>
  <c r="F92" i="1" s="1"/>
  <c r="G92" i="1" s="1"/>
  <c r="Q92" i="1"/>
  <c r="S92" i="1"/>
  <c r="E93" i="1"/>
  <c r="F93" i="1" s="1"/>
  <c r="Z93" i="1" s="1"/>
  <c r="Q93" i="1"/>
  <c r="AB93" i="1"/>
  <c r="AD93" i="1"/>
  <c r="AF93" i="1"/>
  <c r="E94" i="1"/>
  <c r="F94" i="1" s="1"/>
  <c r="Z94" i="1" s="1"/>
  <c r="Q94" i="1"/>
  <c r="S94" i="1"/>
  <c r="E95" i="1"/>
  <c r="F95" i="1" s="1"/>
  <c r="Q95" i="1"/>
  <c r="S95" i="1"/>
  <c r="E96" i="1"/>
  <c r="Q96" i="1"/>
  <c r="S96" i="1"/>
  <c r="E97" i="1"/>
  <c r="F97" i="1" s="1"/>
  <c r="Q97" i="1"/>
  <c r="S97" i="1"/>
  <c r="E98" i="1"/>
  <c r="F98" i="1" s="1"/>
  <c r="Z98" i="1" s="1"/>
  <c r="Q98" i="1"/>
  <c r="S98" i="1"/>
  <c r="E99" i="1"/>
  <c r="E26" i="2" s="1"/>
  <c r="Q99" i="1"/>
  <c r="S99" i="1"/>
  <c r="E100" i="1"/>
  <c r="F100" i="1" s="1"/>
  <c r="Q100" i="1"/>
  <c r="S100" i="1"/>
  <c r="E101" i="1"/>
  <c r="Q101" i="1"/>
  <c r="S101" i="1"/>
  <c r="E102" i="1"/>
  <c r="F102" i="1" s="1"/>
  <c r="Q102" i="1"/>
  <c r="S102" i="1"/>
  <c r="E103" i="1"/>
  <c r="Q103" i="1"/>
  <c r="S103" i="1"/>
  <c r="E104" i="1"/>
  <c r="F104" i="1" s="1"/>
  <c r="Q104" i="1"/>
  <c r="S104" i="1"/>
  <c r="E105" i="1"/>
  <c r="F105" i="1" s="1"/>
  <c r="G105" i="1" s="1"/>
  <c r="AF105" i="1" s="1"/>
  <c r="Q105" i="1"/>
  <c r="S105" i="1"/>
  <c r="E106" i="1"/>
  <c r="F106" i="1" s="1"/>
  <c r="G106" i="1" s="1"/>
  <c r="Q106" i="1"/>
  <c r="S106" i="1"/>
  <c r="E107" i="1"/>
  <c r="F107" i="1" s="1"/>
  <c r="Q107" i="1"/>
  <c r="S107" i="1"/>
  <c r="E108" i="1"/>
  <c r="F108" i="1" s="1"/>
  <c r="Q108" i="1"/>
  <c r="S108" i="1"/>
  <c r="E109" i="1"/>
  <c r="F109" i="1" s="1"/>
  <c r="Z109" i="1" s="1"/>
  <c r="Q109" i="1"/>
  <c r="S109" i="1"/>
  <c r="E110" i="1"/>
  <c r="Q110" i="1"/>
  <c r="S110" i="1"/>
  <c r="E111" i="1"/>
  <c r="Q111" i="1"/>
  <c r="S111" i="1"/>
  <c r="E112" i="1"/>
  <c r="F112" i="1" s="1"/>
  <c r="Q112" i="1"/>
  <c r="S112" i="1"/>
  <c r="E113" i="1"/>
  <c r="F113" i="1" s="1"/>
  <c r="Z113" i="1" s="1"/>
  <c r="Q113" i="1"/>
  <c r="S113" i="1"/>
  <c r="E114" i="1"/>
  <c r="Q114" i="1"/>
  <c r="S114" i="1"/>
  <c r="E115" i="1"/>
  <c r="F115" i="1" s="1"/>
  <c r="Q115" i="1"/>
  <c r="S115" i="1"/>
  <c r="E116" i="1"/>
  <c r="F116" i="1" s="1"/>
  <c r="Q116" i="1"/>
  <c r="S116" i="1"/>
  <c r="E117" i="1"/>
  <c r="F117" i="1" s="1"/>
  <c r="Q117" i="1"/>
  <c r="S117" i="1"/>
  <c r="E118" i="1"/>
  <c r="F118" i="1" s="1"/>
  <c r="Q118" i="1"/>
  <c r="S118" i="1"/>
  <c r="E119" i="1"/>
  <c r="F119" i="1" s="1"/>
  <c r="G119" i="1" s="1"/>
  <c r="Q119" i="1"/>
  <c r="S119" i="1"/>
  <c r="E120" i="1"/>
  <c r="F120" i="1" s="1"/>
  <c r="Q120" i="1"/>
  <c r="S120" i="1"/>
  <c r="E121" i="1"/>
  <c r="Q121" i="1"/>
  <c r="S121" i="1"/>
  <c r="E122" i="1"/>
  <c r="F122" i="1" s="1"/>
  <c r="Z122" i="1" s="1"/>
  <c r="Q122" i="1"/>
  <c r="S122" i="1"/>
  <c r="E123" i="1"/>
  <c r="Q123" i="1"/>
  <c r="S123" i="1"/>
  <c r="E124" i="1"/>
  <c r="F124" i="1" s="1"/>
  <c r="Q124" i="1"/>
  <c r="S124" i="1"/>
  <c r="E125" i="1"/>
  <c r="Q125" i="1"/>
  <c r="S125" i="1"/>
  <c r="E126" i="1"/>
  <c r="E44" i="2" s="1"/>
  <c r="Q126" i="1"/>
  <c r="S126" i="1"/>
  <c r="E127" i="1"/>
  <c r="F127" i="1" s="1"/>
  <c r="G127" i="1" s="1"/>
  <c r="I127" i="1" s="1"/>
  <c r="Q127" i="1"/>
  <c r="S127" i="1"/>
  <c r="E128" i="1"/>
  <c r="Q128" i="1"/>
  <c r="S128" i="1"/>
  <c r="E129" i="1"/>
  <c r="F129" i="1" s="1"/>
  <c r="Q129" i="1"/>
  <c r="S129" i="1"/>
  <c r="E130" i="1"/>
  <c r="Q130" i="1"/>
  <c r="S130" i="1"/>
  <c r="E131" i="1"/>
  <c r="F131" i="1" s="1"/>
  <c r="G131" i="1" s="1"/>
  <c r="AF131" i="1" s="1"/>
  <c r="Q131" i="1"/>
  <c r="S131" i="1"/>
  <c r="E132" i="1"/>
  <c r="F132" i="1" s="1"/>
  <c r="Z132" i="1" s="1"/>
  <c r="Q132" i="1"/>
  <c r="S132" i="1"/>
  <c r="E133" i="1"/>
  <c r="E49" i="2" s="1"/>
  <c r="Q133" i="1"/>
  <c r="S133" i="1"/>
  <c r="E134" i="1"/>
  <c r="F134" i="1" s="1"/>
  <c r="Q134" i="1"/>
  <c r="S134" i="1"/>
  <c r="E135" i="1"/>
  <c r="F135" i="1" s="1"/>
  <c r="Z135" i="1" s="1"/>
  <c r="Q135" i="1"/>
  <c r="S135" i="1"/>
  <c r="E136" i="1"/>
  <c r="F136" i="1" s="1"/>
  <c r="Q136" i="1"/>
  <c r="S136" i="1"/>
  <c r="E137" i="1"/>
  <c r="F137" i="1" s="1"/>
  <c r="Q137" i="1"/>
  <c r="S137" i="1"/>
  <c r="E138" i="1"/>
  <c r="Q138" i="1"/>
  <c r="S138" i="1"/>
  <c r="E139" i="1"/>
  <c r="F139" i="1" s="1"/>
  <c r="Q139" i="1"/>
  <c r="S139" i="1"/>
  <c r="E140" i="1"/>
  <c r="F140" i="1"/>
  <c r="Q140" i="1"/>
  <c r="S140" i="1"/>
  <c r="E141" i="1"/>
  <c r="Q141" i="1"/>
  <c r="S141" i="1"/>
  <c r="E142" i="1"/>
  <c r="F142" i="1" s="1"/>
  <c r="Q142" i="1"/>
  <c r="S142" i="1"/>
  <c r="E143" i="1"/>
  <c r="F143" i="1" s="1"/>
  <c r="G143" i="1" s="1"/>
  <c r="Q143" i="1"/>
  <c r="S143" i="1"/>
  <c r="E144" i="1"/>
  <c r="F144" i="1" s="1"/>
  <c r="Q144" i="1"/>
  <c r="S144" i="1"/>
  <c r="E145" i="1"/>
  <c r="Q145" i="1"/>
  <c r="S145" i="1"/>
  <c r="E146" i="1"/>
  <c r="Q146" i="1"/>
  <c r="S146" i="1"/>
  <c r="E147" i="1"/>
  <c r="F147" i="1" s="1"/>
  <c r="Q147" i="1"/>
  <c r="S147" i="1"/>
  <c r="E148" i="1"/>
  <c r="Q148" i="1"/>
  <c r="S148" i="1"/>
  <c r="E149" i="1"/>
  <c r="E61" i="2" s="1"/>
  <c r="Q149" i="1"/>
  <c r="S149" i="1"/>
  <c r="E150" i="1"/>
  <c r="F150" i="1" s="1"/>
  <c r="Q150" i="1"/>
  <c r="S150" i="1"/>
  <c r="E151" i="1"/>
  <c r="Q151" i="1"/>
  <c r="S151" i="1"/>
  <c r="E152" i="1"/>
  <c r="F152" i="1" s="1"/>
  <c r="Q152" i="1"/>
  <c r="S152" i="1"/>
  <c r="E153" i="1"/>
  <c r="Q153" i="1"/>
  <c r="S153" i="1"/>
  <c r="E154" i="1"/>
  <c r="F154" i="1" s="1"/>
  <c r="Q154" i="1"/>
  <c r="S154" i="1"/>
  <c r="E155" i="1"/>
  <c r="Q155" i="1"/>
  <c r="S155" i="1"/>
  <c r="E156" i="1"/>
  <c r="Q156" i="1"/>
  <c r="S156" i="1"/>
  <c r="E157" i="1"/>
  <c r="F157" i="1" s="1"/>
  <c r="Q157" i="1"/>
  <c r="S157" i="1"/>
  <c r="E158" i="1"/>
  <c r="F158" i="1" s="1"/>
  <c r="Z158" i="1" s="1"/>
  <c r="Q158" i="1"/>
  <c r="S158" i="1"/>
  <c r="E159" i="1"/>
  <c r="F159" i="1" s="1"/>
  <c r="Q159" i="1"/>
  <c r="S159" i="1"/>
  <c r="E160" i="1"/>
  <c r="F160" i="1" s="1"/>
  <c r="Z160" i="1" s="1"/>
  <c r="Q160" i="1"/>
  <c r="S160" i="1"/>
  <c r="E161" i="1"/>
  <c r="F161" i="1" s="1"/>
  <c r="G161" i="1" s="1"/>
  <c r="Q161" i="1"/>
  <c r="S161" i="1"/>
  <c r="E162" i="1"/>
  <c r="F162" i="1" s="1"/>
  <c r="Z162" i="1" s="1"/>
  <c r="Q162" i="1"/>
  <c r="S162" i="1"/>
  <c r="E163" i="1"/>
  <c r="F163" i="1" s="1"/>
  <c r="Q163" i="1"/>
  <c r="S163" i="1"/>
  <c r="E164" i="1"/>
  <c r="Q164" i="1"/>
  <c r="S164" i="1"/>
  <c r="E165" i="1"/>
  <c r="F165" i="1" s="1"/>
  <c r="Q165" i="1"/>
  <c r="S165" i="1"/>
  <c r="E166" i="1"/>
  <c r="Q166" i="1"/>
  <c r="S166" i="1"/>
  <c r="E167" i="1"/>
  <c r="F167" i="1" s="1"/>
  <c r="Q167" i="1"/>
  <c r="S167" i="1"/>
  <c r="E168" i="1"/>
  <c r="Q168" i="1"/>
  <c r="S168" i="1"/>
  <c r="E169" i="1"/>
  <c r="Q169" i="1"/>
  <c r="S169" i="1"/>
  <c r="E170" i="1"/>
  <c r="F170" i="1" s="1"/>
  <c r="Z170" i="1" s="1"/>
  <c r="Q170" i="1"/>
  <c r="S170" i="1"/>
  <c r="E171" i="1"/>
  <c r="F171" i="1" s="1"/>
  <c r="G171" i="1" s="1"/>
  <c r="I171" i="1" s="1"/>
  <c r="Q171" i="1"/>
  <c r="S171" i="1"/>
  <c r="E172" i="1"/>
  <c r="F172" i="1" s="1"/>
  <c r="Z172" i="1" s="1"/>
  <c r="Q172" i="1"/>
  <c r="S172" i="1"/>
  <c r="E173" i="1"/>
  <c r="F173" i="1" s="1"/>
  <c r="Q173" i="1"/>
  <c r="S173" i="1"/>
  <c r="E174" i="1"/>
  <c r="E84" i="2" s="1"/>
  <c r="Q174" i="1"/>
  <c r="S174" i="1"/>
  <c r="E175" i="1"/>
  <c r="F175" i="1" s="1"/>
  <c r="Q175" i="1"/>
  <c r="S175" i="1"/>
  <c r="E176" i="1"/>
  <c r="F176" i="1"/>
  <c r="Q176" i="1"/>
  <c r="S176" i="1"/>
  <c r="E177" i="1"/>
  <c r="F177" i="1" s="1"/>
  <c r="Z177" i="1" s="1"/>
  <c r="Q177" i="1"/>
  <c r="S177" i="1"/>
  <c r="E178" i="1"/>
  <c r="F178" i="1" s="1"/>
  <c r="Q178" i="1"/>
  <c r="S178" i="1"/>
  <c r="E179" i="1"/>
  <c r="Q179" i="1"/>
  <c r="S179" i="1"/>
  <c r="E180" i="1"/>
  <c r="F180" i="1" s="1"/>
  <c r="Q180" i="1"/>
  <c r="S180" i="1"/>
  <c r="E181" i="1"/>
  <c r="Q181" i="1"/>
  <c r="S181" i="1"/>
  <c r="E182" i="1"/>
  <c r="F182" i="1" s="1"/>
  <c r="Z182" i="1" s="1"/>
  <c r="Q182" i="1"/>
  <c r="S182" i="1"/>
  <c r="E183" i="1"/>
  <c r="F183" i="1" s="1"/>
  <c r="Z183" i="1" s="1"/>
  <c r="Q183" i="1"/>
  <c r="S183" i="1"/>
  <c r="E184" i="1"/>
  <c r="F184" i="1" s="1"/>
  <c r="Q184" i="1"/>
  <c r="S184" i="1"/>
  <c r="E185" i="1"/>
  <c r="Q185" i="1"/>
  <c r="S185" i="1"/>
  <c r="E186" i="1"/>
  <c r="Q186" i="1"/>
  <c r="S186" i="1"/>
  <c r="E187" i="1"/>
  <c r="F187" i="1" s="1"/>
  <c r="Z187" i="1" s="1"/>
  <c r="Q187" i="1"/>
  <c r="S187" i="1"/>
  <c r="E188" i="1"/>
  <c r="Q188" i="1"/>
  <c r="S188" i="1"/>
  <c r="E189" i="1"/>
  <c r="Q189" i="1"/>
  <c r="S189" i="1"/>
  <c r="E190" i="1"/>
  <c r="F190" i="1" s="1"/>
  <c r="Q190" i="1"/>
  <c r="S190" i="1"/>
  <c r="E191" i="1"/>
  <c r="F191" i="1" s="1"/>
  <c r="Z191" i="1" s="1"/>
  <c r="Q191" i="1"/>
  <c r="S191" i="1"/>
  <c r="E192" i="1"/>
  <c r="F192" i="1" s="1"/>
  <c r="G192" i="1" s="1"/>
  <c r="AC192" i="1" s="1"/>
  <c r="Q192" i="1"/>
  <c r="S192" i="1"/>
  <c r="E193" i="1"/>
  <c r="F193" i="1" s="1"/>
  <c r="Z193" i="1" s="1"/>
  <c r="Q193" i="1"/>
  <c r="S193" i="1"/>
  <c r="E194" i="1"/>
  <c r="Q194" i="1"/>
  <c r="S194" i="1"/>
  <c r="E195" i="1"/>
  <c r="F195" i="1" s="1"/>
  <c r="Q195" i="1"/>
  <c r="S195" i="1"/>
  <c r="E196" i="1"/>
  <c r="F196" i="1" s="1"/>
  <c r="Z196" i="1" s="1"/>
  <c r="Q196" i="1"/>
  <c r="S196" i="1"/>
  <c r="E197" i="1"/>
  <c r="F197" i="1" s="1"/>
  <c r="Q197" i="1"/>
  <c r="S197" i="1"/>
  <c r="E198" i="1"/>
  <c r="F198" i="1" s="1"/>
  <c r="Q198" i="1"/>
  <c r="S198" i="1"/>
  <c r="E199" i="1"/>
  <c r="F199" i="1" s="1"/>
  <c r="Q199" i="1"/>
  <c r="S199" i="1"/>
  <c r="E200" i="1"/>
  <c r="Q200" i="1"/>
  <c r="S200" i="1"/>
  <c r="E201" i="1"/>
  <c r="F201" i="1" s="1"/>
  <c r="Z201" i="1" s="1"/>
  <c r="Q201" i="1"/>
  <c r="S201" i="1"/>
  <c r="E202" i="1"/>
  <c r="F202" i="1" s="1"/>
  <c r="Q202" i="1"/>
  <c r="AB202" i="1"/>
  <c r="AD202" i="1"/>
  <c r="AF202" i="1"/>
  <c r="E203" i="1"/>
  <c r="F203" i="1" s="1"/>
  <c r="Z203" i="1" s="1"/>
  <c r="Q203" i="1"/>
  <c r="S203" i="1"/>
  <c r="E204" i="1"/>
  <c r="F204" i="1" s="1"/>
  <c r="Q204" i="1"/>
  <c r="S204" i="1"/>
  <c r="E205" i="1"/>
  <c r="F205" i="1" s="1"/>
  <c r="Q205" i="1"/>
  <c r="S205" i="1"/>
  <c r="E206" i="1"/>
  <c r="Q206" i="1"/>
  <c r="S206" i="1"/>
  <c r="E207" i="1"/>
  <c r="Q207" i="1"/>
  <c r="S207" i="1"/>
  <c r="E208" i="1"/>
  <c r="F208" i="1" s="1"/>
  <c r="Q208" i="1"/>
  <c r="S208" i="1"/>
  <c r="E209" i="1"/>
  <c r="Q209" i="1"/>
  <c r="S209" i="1"/>
  <c r="E210" i="1"/>
  <c r="F210" i="1" s="1"/>
  <c r="G210" i="1" s="1"/>
  <c r="Q210" i="1"/>
  <c r="S210" i="1"/>
  <c r="E211" i="1"/>
  <c r="F211" i="1" s="1"/>
  <c r="Q211" i="1"/>
  <c r="S211" i="1"/>
  <c r="E212" i="1"/>
  <c r="F212" i="1" s="1"/>
  <c r="Q212" i="1"/>
  <c r="S212" i="1"/>
  <c r="E213" i="1"/>
  <c r="F213" i="1" s="1"/>
  <c r="Q213" i="1"/>
  <c r="S213" i="1"/>
  <c r="E214" i="1"/>
  <c r="Q214" i="1"/>
  <c r="S214" i="1"/>
  <c r="E215" i="1"/>
  <c r="F215" i="1" s="1"/>
  <c r="Z215" i="1" s="1"/>
  <c r="Q215" i="1"/>
  <c r="S215" i="1"/>
  <c r="E216" i="1"/>
  <c r="Q216" i="1"/>
  <c r="S216" i="1"/>
  <c r="E217" i="1"/>
  <c r="F217" i="1" s="1"/>
  <c r="Q217" i="1"/>
  <c r="S217" i="1"/>
  <c r="E218" i="1"/>
  <c r="F218" i="1" s="1"/>
  <c r="Q218" i="1"/>
  <c r="S218" i="1"/>
  <c r="E219" i="1"/>
  <c r="Q219" i="1"/>
  <c r="S219" i="1"/>
  <c r="E220" i="1"/>
  <c r="F220" i="1" s="1"/>
  <c r="Q220" i="1"/>
  <c r="S220" i="1"/>
  <c r="E221" i="1"/>
  <c r="F221" i="1" s="1"/>
  <c r="Q221" i="1"/>
  <c r="S221" i="1"/>
  <c r="E222" i="1"/>
  <c r="Q222" i="1"/>
  <c r="S222" i="1"/>
  <c r="E223" i="1"/>
  <c r="F223" i="1" s="1"/>
  <c r="G223" i="1" s="1"/>
  <c r="AC223" i="1" s="1"/>
  <c r="Q223" i="1"/>
  <c r="S223" i="1"/>
  <c r="E224" i="1"/>
  <c r="Q224" i="1"/>
  <c r="S224" i="1"/>
  <c r="E225" i="1"/>
  <c r="F225" i="1" s="1"/>
  <c r="Q225" i="1"/>
  <c r="S225" i="1"/>
  <c r="E226" i="1"/>
  <c r="F226" i="1" s="1"/>
  <c r="Z226" i="1" s="1"/>
  <c r="Q226" i="1"/>
  <c r="S226" i="1"/>
  <c r="E227" i="1"/>
  <c r="Q227" i="1"/>
  <c r="S227" i="1"/>
  <c r="E228" i="1"/>
  <c r="F228" i="1" s="1"/>
  <c r="Z228" i="1" s="1"/>
  <c r="Q228" i="1"/>
  <c r="S228" i="1"/>
  <c r="E229" i="1"/>
  <c r="F229" i="1" s="1"/>
  <c r="G229" i="1" s="1"/>
  <c r="Q229" i="1"/>
  <c r="S229" i="1"/>
  <c r="E230" i="1"/>
  <c r="F230" i="1" s="1"/>
  <c r="Q230" i="1"/>
  <c r="S230" i="1"/>
  <c r="E231" i="1"/>
  <c r="Q231" i="1"/>
  <c r="S231" i="1"/>
  <c r="E232" i="1"/>
  <c r="Q232" i="1"/>
  <c r="S232" i="1"/>
  <c r="E233" i="1"/>
  <c r="Q233" i="1"/>
  <c r="S233" i="1"/>
  <c r="E234" i="1"/>
  <c r="F234" i="1" s="1"/>
  <c r="Z234" i="1" s="1"/>
  <c r="Q234" i="1"/>
  <c r="S234" i="1"/>
  <c r="E235" i="1"/>
  <c r="Q235" i="1"/>
  <c r="S235" i="1"/>
  <c r="E236" i="1"/>
  <c r="F236" i="1" s="1"/>
  <c r="Q236" i="1"/>
  <c r="S236" i="1"/>
  <c r="E237" i="1"/>
  <c r="Q237" i="1"/>
  <c r="S237" i="1"/>
  <c r="E238" i="1"/>
  <c r="F238" i="1" s="1"/>
  <c r="Q238" i="1"/>
  <c r="S238" i="1"/>
  <c r="E239" i="1"/>
  <c r="F239" i="1" s="1"/>
  <c r="Z239" i="1" s="1"/>
  <c r="Q239" i="1"/>
  <c r="S239" i="1"/>
  <c r="E240" i="1"/>
  <c r="Q240" i="1"/>
  <c r="S240" i="1"/>
  <c r="E241" i="1"/>
  <c r="F241" i="1" s="1"/>
  <c r="Q241" i="1"/>
  <c r="S241" i="1"/>
  <c r="E242" i="1"/>
  <c r="Q242" i="1"/>
  <c r="S242" i="1"/>
  <c r="E243" i="1"/>
  <c r="F243" i="1" s="1"/>
  <c r="Z243" i="1" s="1"/>
  <c r="Q243" i="1"/>
  <c r="S243" i="1"/>
  <c r="E244" i="1"/>
  <c r="Q244" i="1"/>
  <c r="S244" i="1"/>
  <c r="E245" i="1"/>
  <c r="F245" i="1" s="1"/>
  <c r="Q245" i="1"/>
  <c r="S245" i="1"/>
  <c r="E246" i="1"/>
  <c r="Q246" i="1"/>
  <c r="S246" i="1"/>
  <c r="E247" i="1"/>
  <c r="F247" i="1" s="1"/>
  <c r="Z247" i="1" s="1"/>
  <c r="Q247" i="1"/>
  <c r="S247" i="1"/>
  <c r="E248" i="1"/>
  <c r="Q248" i="1"/>
  <c r="S248" i="1"/>
  <c r="E249" i="1"/>
  <c r="F249" i="1" s="1"/>
  <c r="Q249" i="1"/>
  <c r="S249" i="1"/>
  <c r="E250" i="1"/>
  <c r="F250" i="1" s="1"/>
  <c r="Q250" i="1"/>
  <c r="S250" i="1"/>
  <c r="E251" i="1"/>
  <c r="F251" i="1" s="1"/>
  <c r="G251" i="1" s="1"/>
  <c r="Q251" i="1"/>
  <c r="S251" i="1"/>
  <c r="E252" i="1"/>
  <c r="F252" i="1" s="1"/>
  <c r="Q252" i="1"/>
  <c r="S252" i="1"/>
  <c r="E253" i="1"/>
  <c r="Q253" i="1"/>
  <c r="S253" i="1"/>
  <c r="E254" i="1"/>
  <c r="F254" i="1" s="1"/>
  <c r="Q254" i="1"/>
  <c r="S254" i="1"/>
  <c r="E255" i="1"/>
  <c r="Q255" i="1"/>
  <c r="S255" i="1"/>
  <c r="E256" i="1"/>
  <c r="F256" i="1" s="1"/>
  <c r="Z256" i="1" s="1"/>
  <c r="Q256" i="1"/>
  <c r="S256" i="1"/>
  <c r="E257" i="1"/>
  <c r="F257" i="1" s="1"/>
  <c r="Q257" i="1"/>
  <c r="S257" i="1"/>
  <c r="E258" i="1"/>
  <c r="Q258" i="1"/>
  <c r="S258" i="1"/>
  <c r="E259" i="1"/>
  <c r="F259" i="1" s="1"/>
  <c r="G259" i="1" s="1"/>
  <c r="Q259" i="1"/>
  <c r="S259" i="1"/>
  <c r="E260" i="1"/>
  <c r="F260" i="1" s="1"/>
  <c r="G260" i="1" s="1"/>
  <c r="Q260" i="1"/>
  <c r="S260" i="1"/>
  <c r="E261" i="1"/>
  <c r="F261" i="1" s="1"/>
  <c r="Q261" i="1"/>
  <c r="S261" i="1"/>
  <c r="E262" i="1"/>
  <c r="F262" i="1" s="1"/>
  <c r="G262" i="1" s="1"/>
  <c r="I262" i="1" s="1"/>
  <c r="Q262" i="1"/>
  <c r="S262" i="1"/>
  <c r="E263" i="1"/>
  <c r="Q263" i="1"/>
  <c r="S263" i="1"/>
  <c r="E264" i="1"/>
  <c r="F264" i="1" s="1"/>
  <c r="G264" i="1" s="1"/>
  <c r="AC264" i="1" s="1"/>
  <c r="Q264" i="1"/>
  <c r="S264" i="1"/>
  <c r="E265" i="1"/>
  <c r="F265" i="1" s="1"/>
  <c r="Q265" i="1"/>
  <c r="S265" i="1"/>
  <c r="E266" i="1"/>
  <c r="F266" i="1" s="1"/>
  <c r="Q266" i="1"/>
  <c r="S266" i="1"/>
  <c r="E267" i="1"/>
  <c r="F267" i="1" s="1"/>
  <c r="Q267" i="1"/>
  <c r="S267" i="1"/>
  <c r="E268" i="1"/>
  <c r="Q268" i="1"/>
  <c r="S268" i="1"/>
  <c r="E269" i="1"/>
  <c r="F269" i="1" s="1"/>
  <c r="Q269" i="1"/>
  <c r="S269" i="1"/>
  <c r="E270" i="1"/>
  <c r="F270" i="1" s="1"/>
  <c r="G270" i="1" s="1"/>
  <c r="Q270" i="1"/>
  <c r="S270" i="1"/>
  <c r="E271" i="1"/>
  <c r="F271" i="1" s="1"/>
  <c r="Z271" i="1" s="1"/>
  <c r="Q271" i="1"/>
  <c r="S271" i="1"/>
  <c r="E272" i="1"/>
  <c r="Q272" i="1"/>
  <c r="S272" i="1"/>
  <c r="E273" i="1"/>
  <c r="F273" i="1" s="1"/>
  <c r="G273" i="1" s="1"/>
  <c r="I273" i="1" s="1"/>
  <c r="Q273" i="1"/>
  <c r="S273" i="1"/>
  <c r="E274" i="1"/>
  <c r="F274" i="1" s="1"/>
  <c r="Q274" i="1"/>
  <c r="S274" i="1"/>
  <c r="E275" i="1"/>
  <c r="F275" i="1" s="1"/>
  <c r="Z275" i="1" s="1"/>
  <c r="Q275" i="1"/>
  <c r="S275" i="1"/>
  <c r="E276" i="1"/>
  <c r="Q276" i="1"/>
  <c r="S276" i="1"/>
  <c r="E277" i="1"/>
  <c r="Q277" i="1"/>
  <c r="S277" i="1"/>
  <c r="E278" i="1"/>
  <c r="F278" i="1" s="1"/>
  <c r="Q278" i="1"/>
  <c r="S278" i="1"/>
  <c r="E279" i="1"/>
  <c r="F279" i="1" s="1"/>
  <c r="Q279" i="1"/>
  <c r="S279" i="1"/>
  <c r="E280" i="1"/>
  <c r="F280" i="1" s="1"/>
  <c r="Z280" i="1" s="1"/>
  <c r="Q280" i="1"/>
  <c r="S280" i="1"/>
  <c r="E281" i="1"/>
  <c r="Q281" i="1"/>
  <c r="S281" i="1"/>
  <c r="E282" i="1"/>
  <c r="Q282" i="1"/>
  <c r="S282" i="1"/>
  <c r="E283" i="1"/>
  <c r="F283" i="1" s="1"/>
  <c r="G283" i="1" s="1"/>
  <c r="Q283" i="1"/>
  <c r="S283" i="1"/>
  <c r="E284" i="1"/>
  <c r="F284" i="1" s="1"/>
  <c r="G284" i="1" s="1"/>
  <c r="AC284" i="1" s="1"/>
  <c r="Q284" i="1"/>
  <c r="S284" i="1"/>
  <c r="E285" i="1"/>
  <c r="F285" i="1" s="1"/>
  <c r="G285" i="1" s="1"/>
  <c r="Q285" i="1"/>
  <c r="S285" i="1"/>
  <c r="E286" i="1"/>
  <c r="Q286" i="1"/>
  <c r="S286" i="1"/>
  <c r="E287" i="1"/>
  <c r="F287" i="1" s="1"/>
  <c r="Q287" i="1"/>
  <c r="S287" i="1"/>
  <c r="E288" i="1"/>
  <c r="F288" i="1" s="1"/>
  <c r="G288" i="1" s="1"/>
  <c r="Q288" i="1"/>
  <c r="S288" i="1"/>
  <c r="E289" i="1"/>
  <c r="F289" i="1" s="1"/>
  <c r="Q289" i="1"/>
  <c r="S289" i="1"/>
  <c r="E290" i="1"/>
  <c r="Q290" i="1"/>
  <c r="S290" i="1"/>
  <c r="E291" i="1"/>
  <c r="Q291" i="1"/>
  <c r="S291" i="1"/>
  <c r="E292" i="1"/>
  <c r="Q292" i="1"/>
  <c r="S292" i="1"/>
  <c r="E293" i="1"/>
  <c r="F293" i="1" s="1"/>
  <c r="G293" i="1" s="1"/>
  <c r="I293" i="1" s="1"/>
  <c r="Q293" i="1"/>
  <c r="S293" i="1"/>
  <c r="E294" i="1"/>
  <c r="F294" i="1" s="1"/>
  <c r="Q294" i="1"/>
  <c r="S294" i="1"/>
  <c r="E295" i="1"/>
  <c r="F295" i="1" s="1"/>
  <c r="Q295" i="1"/>
  <c r="S295" i="1"/>
  <c r="E296" i="1"/>
  <c r="F296" i="1" s="1"/>
  <c r="G296" i="1" s="1"/>
  <c r="Q296" i="1"/>
  <c r="S296" i="1"/>
  <c r="E297" i="1"/>
  <c r="Q297" i="1"/>
  <c r="S297" i="1"/>
  <c r="E298" i="1"/>
  <c r="F298" i="1" s="1"/>
  <c r="G298" i="1" s="1"/>
  <c r="Q298" i="1"/>
  <c r="S298" i="1"/>
  <c r="E299" i="1"/>
  <c r="Q299" i="1"/>
  <c r="S299" i="1"/>
  <c r="E300" i="1"/>
  <c r="F300" i="1" s="1"/>
  <c r="G300" i="1" s="1"/>
  <c r="Q300" i="1"/>
  <c r="S300" i="1"/>
  <c r="E301" i="1"/>
  <c r="F301" i="1" s="1"/>
  <c r="G301" i="1" s="1"/>
  <c r="Q301" i="1"/>
  <c r="S301" i="1"/>
  <c r="E302" i="1"/>
  <c r="F302" i="1" s="1"/>
  <c r="Q302" i="1"/>
  <c r="S302" i="1"/>
  <c r="E303" i="1"/>
  <c r="F303" i="1" s="1"/>
  <c r="G303" i="1" s="1"/>
  <c r="Q303" i="1"/>
  <c r="S303" i="1"/>
  <c r="E304" i="1"/>
  <c r="Q304" i="1"/>
  <c r="S304" i="1"/>
  <c r="E305" i="1"/>
  <c r="F305" i="1" s="1"/>
  <c r="G305" i="1" s="1"/>
  <c r="Q305" i="1"/>
  <c r="S305" i="1"/>
  <c r="E306" i="1"/>
  <c r="F306" i="1" s="1"/>
  <c r="G306" i="1" s="1"/>
  <c r="I306" i="1" s="1"/>
  <c r="Q306" i="1"/>
  <c r="S306" i="1"/>
  <c r="E307" i="1"/>
  <c r="F307" i="1" s="1"/>
  <c r="G307" i="1" s="1"/>
  <c r="I307" i="1" s="1"/>
  <c r="Q307" i="1"/>
  <c r="S307" i="1"/>
  <c r="E308" i="1"/>
  <c r="F308" i="1" s="1"/>
  <c r="Z308" i="1" s="1"/>
  <c r="Q308" i="1"/>
  <c r="S308" i="1"/>
  <c r="E309" i="1"/>
  <c r="F309" i="1" s="1"/>
  <c r="G309" i="1" s="1"/>
  <c r="AF309" i="1" s="1"/>
  <c r="Q309" i="1"/>
  <c r="S309" i="1"/>
  <c r="E310" i="1"/>
  <c r="F310" i="1" s="1"/>
  <c r="Z310" i="1" s="1"/>
  <c r="Q310" i="1"/>
  <c r="S310" i="1"/>
  <c r="E311" i="1"/>
  <c r="F311" i="1" s="1"/>
  <c r="G311" i="1" s="1"/>
  <c r="Q311" i="1"/>
  <c r="S311" i="1"/>
  <c r="E312" i="1"/>
  <c r="F312" i="1" s="1"/>
  <c r="Z312" i="1" s="1"/>
  <c r="Q312" i="1"/>
  <c r="S312" i="1"/>
  <c r="E313" i="1"/>
  <c r="F313" i="1" s="1"/>
  <c r="G313" i="1" s="1"/>
  <c r="Q313" i="1"/>
  <c r="S313" i="1"/>
  <c r="E314" i="1"/>
  <c r="F314" i="1" s="1"/>
  <c r="Z314" i="1" s="1"/>
  <c r="Q314" i="1"/>
  <c r="S314" i="1"/>
  <c r="E315" i="1"/>
  <c r="F315" i="1" s="1"/>
  <c r="Q315" i="1"/>
  <c r="S315" i="1"/>
  <c r="E316" i="1"/>
  <c r="F316" i="1" s="1"/>
  <c r="Q316" i="1"/>
  <c r="S316" i="1"/>
  <c r="E317" i="1"/>
  <c r="Q317" i="1"/>
  <c r="S317" i="1"/>
  <c r="E318" i="1"/>
  <c r="F318" i="1" s="1"/>
  <c r="Q318" i="1"/>
  <c r="S318" i="1"/>
  <c r="E319" i="1"/>
  <c r="F319" i="1" s="1"/>
  <c r="Z319" i="1" s="1"/>
  <c r="Q319" i="1"/>
  <c r="S319" i="1"/>
  <c r="E320" i="1"/>
  <c r="F320" i="1" s="1"/>
  <c r="G320" i="1" s="1"/>
  <c r="Q320" i="1"/>
  <c r="S320" i="1"/>
  <c r="E321" i="1"/>
  <c r="F321" i="1" s="1"/>
  <c r="Z321" i="1" s="1"/>
  <c r="Q321" i="1"/>
  <c r="S321" i="1"/>
  <c r="E322" i="1"/>
  <c r="Q322" i="1"/>
  <c r="AB322" i="1"/>
  <c r="AC322" i="1"/>
  <c r="AD322" i="1"/>
  <c r="AF322" i="1"/>
  <c r="E323" i="1"/>
  <c r="F323" i="1" s="1"/>
  <c r="Q323" i="1"/>
  <c r="AB323" i="1"/>
  <c r="AC323" i="1"/>
  <c r="AD323" i="1"/>
  <c r="AF323" i="1"/>
  <c r="E324" i="1"/>
  <c r="F324" i="1" s="1"/>
  <c r="Z324" i="1" s="1"/>
  <c r="Q324" i="1"/>
  <c r="AB324" i="1"/>
  <c r="AC324" i="1"/>
  <c r="AD324" i="1"/>
  <c r="AF324" i="1"/>
  <c r="E325" i="1"/>
  <c r="F325" i="1" s="1"/>
  <c r="Q325" i="1"/>
  <c r="AB325" i="1"/>
  <c r="AC325" i="1"/>
  <c r="AD325" i="1"/>
  <c r="AF325" i="1"/>
  <c r="E326" i="1"/>
  <c r="Q326" i="1"/>
  <c r="AB326" i="1"/>
  <c r="AC326" i="1"/>
  <c r="AD326" i="1"/>
  <c r="AF326" i="1"/>
  <c r="E327" i="1"/>
  <c r="F327" i="1" s="1"/>
  <c r="G327" i="1" s="1"/>
  <c r="AF327" i="1" s="1"/>
  <c r="Q327" i="1"/>
  <c r="S327" i="1"/>
  <c r="E328" i="1"/>
  <c r="F328" i="1" s="1"/>
  <c r="Z328" i="1" s="1"/>
  <c r="Q328" i="1"/>
  <c r="S328" i="1"/>
  <c r="E329" i="1"/>
  <c r="F329" i="1" s="1"/>
  <c r="Z329" i="1" s="1"/>
  <c r="Q329" i="1"/>
  <c r="S329" i="1"/>
  <c r="E330" i="1"/>
  <c r="Q330" i="1"/>
  <c r="S330" i="1"/>
  <c r="E331" i="1"/>
  <c r="F331" i="1" s="1"/>
  <c r="Q331" i="1"/>
  <c r="S331" i="1"/>
  <c r="E333" i="1"/>
  <c r="F333" i="1" s="1"/>
  <c r="Q333" i="1"/>
  <c r="S333" i="1"/>
  <c r="E334" i="1"/>
  <c r="F334" i="1" s="1"/>
  <c r="Z334" i="1" s="1"/>
  <c r="Q334" i="1"/>
  <c r="S334" i="1"/>
  <c r="E335" i="1"/>
  <c r="F335" i="1"/>
  <c r="Q335" i="1"/>
  <c r="S335" i="1"/>
  <c r="E336" i="1"/>
  <c r="F336" i="1" s="1"/>
  <c r="Z336" i="1" s="1"/>
  <c r="Q336" i="1"/>
  <c r="S336" i="1"/>
  <c r="E337" i="1"/>
  <c r="F337" i="1" s="1"/>
  <c r="Q337" i="1"/>
  <c r="S337" i="1"/>
  <c r="E338" i="1"/>
  <c r="Q338" i="1"/>
  <c r="S338" i="1"/>
  <c r="E339" i="1"/>
  <c r="F339" i="1" s="1"/>
  <c r="Z339" i="1" s="1"/>
  <c r="Q339" i="1"/>
  <c r="S339" i="1"/>
  <c r="E340" i="1"/>
  <c r="F340" i="1" s="1"/>
  <c r="Q340" i="1"/>
  <c r="S340" i="1"/>
  <c r="E341" i="1"/>
  <c r="F341" i="1" s="1"/>
  <c r="G341" i="1" s="1"/>
  <c r="AF341" i="1" s="1"/>
  <c r="Q341" i="1"/>
  <c r="S341" i="1"/>
  <c r="E342" i="1"/>
  <c r="F342" i="1" s="1"/>
  <c r="G342" i="1" s="1"/>
  <c r="I342" i="1" s="1"/>
  <c r="Q342" i="1"/>
  <c r="S342" i="1"/>
  <c r="E343" i="1"/>
  <c r="F343" i="1" s="1"/>
  <c r="Q343" i="1"/>
  <c r="S343" i="1"/>
  <c r="E344" i="1"/>
  <c r="F344" i="1" s="1"/>
  <c r="Z344" i="1" s="1"/>
  <c r="Q344" i="1"/>
  <c r="S344" i="1"/>
  <c r="E345" i="1"/>
  <c r="F345" i="1" s="1"/>
  <c r="Z345" i="1" s="1"/>
  <c r="Q345" i="1"/>
  <c r="S345" i="1"/>
  <c r="E346" i="1"/>
  <c r="Q346" i="1"/>
  <c r="S346" i="1"/>
  <c r="E347" i="1"/>
  <c r="F347" i="1" s="1"/>
  <c r="Z347" i="1" s="1"/>
  <c r="Q347" i="1"/>
  <c r="S347" i="1"/>
  <c r="E348" i="1"/>
  <c r="F348" i="1" s="1"/>
  <c r="Q348" i="1"/>
  <c r="S348" i="1"/>
  <c r="E349" i="1"/>
  <c r="F349" i="1" s="1"/>
  <c r="Z349" i="1" s="1"/>
  <c r="Q349" i="1"/>
  <c r="S349" i="1"/>
  <c r="E350" i="1"/>
  <c r="Q350" i="1"/>
  <c r="S350" i="1"/>
  <c r="E351" i="1"/>
  <c r="F351" i="1" s="1"/>
  <c r="G351" i="1" s="1"/>
  <c r="AC351" i="1" s="1"/>
  <c r="Q351" i="1"/>
  <c r="S351" i="1"/>
  <c r="E352" i="1"/>
  <c r="F352" i="1" s="1"/>
  <c r="Q352" i="1"/>
  <c r="S352" i="1"/>
  <c r="E353" i="1"/>
  <c r="F353" i="1" s="1"/>
  <c r="Q353" i="1"/>
  <c r="S353" i="1"/>
  <c r="E354" i="1"/>
  <c r="F354" i="1" s="1"/>
  <c r="Q354" i="1"/>
  <c r="S354" i="1"/>
  <c r="E355" i="1"/>
  <c r="F355" i="1" s="1"/>
  <c r="Z355" i="1" s="1"/>
  <c r="Q355" i="1"/>
  <c r="S355" i="1"/>
  <c r="E356" i="1"/>
  <c r="F356" i="1" s="1"/>
  <c r="Z356" i="1" s="1"/>
  <c r="Q356" i="1"/>
  <c r="S356" i="1"/>
  <c r="E357" i="1"/>
  <c r="F357" i="1" s="1"/>
  <c r="Q357" i="1"/>
  <c r="S357" i="1"/>
  <c r="E358" i="1"/>
  <c r="Q358" i="1"/>
  <c r="S358" i="1"/>
  <c r="E359" i="1"/>
  <c r="F359" i="1" s="1"/>
  <c r="G359" i="1" s="1"/>
  <c r="AC359" i="1" s="1"/>
  <c r="Q359" i="1"/>
  <c r="S359" i="1"/>
  <c r="E360" i="1"/>
  <c r="F360" i="1" s="1"/>
  <c r="Q360" i="1"/>
  <c r="S360" i="1"/>
  <c r="E361" i="1"/>
  <c r="F361" i="1" s="1"/>
  <c r="Q361" i="1"/>
  <c r="S361" i="1"/>
  <c r="E362" i="1"/>
  <c r="Q362" i="1"/>
  <c r="S362" i="1"/>
  <c r="E363" i="1"/>
  <c r="F363" i="1" s="1"/>
  <c r="Q363" i="1"/>
  <c r="S363" i="1"/>
  <c r="E364" i="1"/>
  <c r="F364" i="1" s="1"/>
  <c r="Z364" i="1" s="1"/>
  <c r="Q364" i="1"/>
  <c r="S364" i="1"/>
  <c r="E365" i="1"/>
  <c r="F365" i="1" s="1"/>
  <c r="G365" i="1" s="1"/>
  <c r="Q365" i="1"/>
  <c r="S365" i="1"/>
  <c r="E366" i="1"/>
  <c r="F366" i="1" s="1"/>
  <c r="Q366" i="1"/>
  <c r="S366" i="1"/>
  <c r="E367" i="1"/>
  <c r="Q367" i="1"/>
  <c r="S367" i="1"/>
  <c r="E368" i="1"/>
  <c r="F368" i="1" s="1"/>
  <c r="Q368" i="1"/>
  <c r="S368" i="1"/>
  <c r="E369" i="1"/>
  <c r="F369" i="1" s="1"/>
  <c r="Q369" i="1"/>
  <c r="S369" i="1"/>
  <c r="E370" i="1"/>
  <c r="F370" i="1"/>
  <c r="Q370" i="1"/>
  <c r="S370" i="1"/>
  <c r="E371" i="1"/>
  <c r="F371" i="1" s="1"/>
  <c r="Q371" i="1"/>
  <c r="S371" i="1"/>
  <c r="E372" i="1"/>
  <c r="Q372" i="1"/>
  <c r="S372" i="1"/>
  <c r="E373" i="1"/>
  <c r="F373" i="1" s="1"/>
  <c r="Q373" i="1"/>
  <c r="S373" i="1"/>
  <c r="E374" i="1"/>
  <c r="F374" i="1" s="1"/>
  <c r="G374" i="1" s="1"/>
  <c r="AC374" i="1" s="1"/>
  <c r="Q374" i="1"/>
  <c r="S374" i="1"/>
  <c r="E375" i="1"/>
  <c r="F375" i="1" s="1"/>
  <c r="G375" i="1" s="1"/>
  <c r="AF375" i="1" s="1"/>
  <c r="Q375" i="1"/>
  <c r="S375" i="1"/>
  <c r="E376" i="1"/>
  <c r="F376" i="1" s="1"/>
  <c r="G376" i="1" s="1"/>
  <c r="Q376" i="1"/>
  <c r="S376" i="1"/>
  <c r="E378" i="1"/>
  <c r="Q378" i="1"/>
  <c r="S378" i="1"/>
  <c r="E379" i="1"/>
  <c r="Q379" i="1"/>
  <c r="S379" i="1"/>
  <c r="E380" i="1"/>
  <c r="F380" i="1" s="1"/>
  <c r="G380" i="1" s="1"/>
  <c r="Q380" i="1"/>
  <c r="S380" i="1"/>
  <c r="E381" i="1"/>
  <c r="F381" i="1" s="1"/>
  <c r="Q381" i="1"/>
  <c r="S381" i="1"/>
  <c r="E383" i="1"/>
  <c r="F383" i="1" s="1"/>
  <c r="G383" i="1" s="1"/>
  <c r="Q383" i="1"/>
  <c r="S383" i="1"/>
  <c r="E384" i="1"/>
  <c r="F384" i="1" s="1"/>
  <c r="Q384" i="1"/>
  <c r="S384" i="1"/>
  <c r="E385" i="1"/>
  <c r="F385" i="1" s="1"/>
  <c r="G385" i="1" s="1"/>
  <c r="AC385" i="1" s="1"/>
  <c r="Q385" i="1"/>
  <c r="S385" i="1"/>
  <c r="E386" i="1"/>
  <c r="F386" i="1" s="1"/>
  <c r="G386" i="1" s="1"/>
  <c r="J386" i="1" s="1"/>
  <c r="Q386" i="1"/>
  <c r="S386" i="1"/>
  <c r="E387" i="1"/>
  <c r="F387" i="1"/>
  <c r="Q387" i="1"/>
  <c r="S387" i="1"/>
  <c r="E388" i="1"/>
  <c r="F388" i="1" s="1"/>
  <c r="G388" i="1" s="1"/>
  <c r="AC388" i="1" s="1"/>
  <c r="Q388" i="1"/>
  <c r="S388" i="1"/>
  <c r="E389" i="1"/>
  <c r="Q389" i="1"/>
  <c r="S389" i="1"/>
  <c r="E391" i="1"/>
  <c r="Q391" i="1"/>
  <c r="S391" i="1"/>
  <c r="E392" i="1"/>
  <c r="E409" i="2" s="1"/>
  <c r="Q392" i="1"/>
  <c r="S392" i="1"/>
  <c r="E393" i="1"/>
  <c r="F393" i="1" s="1"/>
  <c r="Q393" i="1"/>
  <c r="S393" i="1"/>
  <c r="E394" i="1"/>
  <c r="F394" i="1" s="1"/>
  <c r="G394" i="1" s="1"/>
  <c r="AC394" i="1" s="1"/>
  <c r="Q394" i="1"/>
  <c r="S394" i="1"/>
  <c r="E395" i="1"/>
  <c r="Q395" i="1"/>
  <c r="S395" i="1"/>
  <c r="E396" i="1"/>
  <c r="Q396" i="1"/>
  <c r="S396" i="1"/>
  <c r="E397" i="1"/>
  <c r="F397" i="1" s="1"/>
  <c r="Z397" i="1" s="1"/>
  <c r="Q397" i="1"/>
  <c r="S397" i="1"/>
  <c r="E398" i="1"/>
  <c r="F398" i="1" s="1"/>
  <c r="Q398" i="1"/>
  <c r="S398" i="1"/>
  <c r="E399" i="1"/>
  <c r="F399" i="1" s="1"/>
  <c r="G399" i="1" s="1"/>
  <c r="AF399" i="1" s="1"/>
  <c r="Q399" i="1"/>
  <c r="S399" i="1"/>
  <c r="E400" i="1"/>
  <c r="Q400" i="1"/>
  <c r="S400" i="1"/>
  <c r="E401" i="1"/>
  <c r="F401" i="1" s="1"/>
  <c r="Q401" i="1"/>
  <c r="S401" i="1"/>
  <c r="E402" i="1"/>
  <c r="F402" i="1" s="1"/>
  <c r="G402" i="1" s="1"/>
  <c r="K402" i="1" s="1"/>
  <c r="Q402" i="1"/>
  <c r="S402" i="1"/>
  <c r="E403" i="1"/>
  <c r="F403" i="1" s="1"/>
  <c r="Q403" i="1"/>
  <c r="S403" i="1"/>
  <c r="E404" i="1"/>
  <c r="F404" i="1" s="1"/>
  <c r="G404" i="1" s="1"/>
  <c r="Q404" i="1"/>
  <c r="S404" i="1"/>
  <c r="E405" i="1"/>
  <c r="Q405" i="1"/>
  <c r="S405" i="1"/>
  <c r="E406" i="1"/>
  <c r="F406" i="1" s="1"/>
  <c r="Q406" i="1"/>
  <c r="S406" i="1"/>
  <c r="E407" i="1"/>
  <c r="F407" i="1" s="1"/>
  <c r="G407" i="1" s="1"/>
  <c r="K407" i="1" s="1"/>
  <c r="Q407" i="1"/>
  <c r="S407" i="1"/>
  <c r="E408" i="1"/>
  <c r="Q408" i="1"/>
  <c r="S408" i="1"/>
  <c r="E410" i="1"/>
  <c r="F410" i="1" s="1"/>
  <c r="Z410" i="1" s="1"/>
  <c r="Q410" i="1"/>
  <c r="AB410" i="1"/>
  <c r="AC410" i="1"/>
  <c r="AD410" i="1"/>
  <c r="AF410" i="1"/>
  <c r="E411" i="1"/>
  <c r="F411" i="1" s="1"/>
  <c r="Q411" i="1"/>
  <c r="S411" i="1"/>
  <c r="E412" i="1"/>
  <c r="F412" i="1" s="1"/>
  <c r="Z412" i="1" s="1"/>
  <c r="Q412" i="1"/>
  <c r="S412" i="1"/>
  <c r="E413" i="1"/>
  <c r="F413" i="1" s="1"/>
  <c r="Q413" i="1"/>
  <c r="S413" i="1"/>
  <c r="E414" i="1"/>
  <c r="F414" i="1" s="1"/>
  <c r="Q414" i="1"/>
  <c r="S414" i="1"/>
  <c r="E415" i="1"/>
  <c r="Q415" i="1"/>
  <c r="S415" i="1"/>
  <c r="E416" i="1"/>
  <c r="F416" i="1" s="1"/>
  <c r="Q416" i="1"/>
  <c r="S416" i="1"/>
  <c r="E418" i="1"/>
  <c r="F418" i="1" s="1"/>
  <c r="Q418" i="1"/>
  <c r="S418" i="1"/>
  <c r="E419" i="1"/>
  <c r="F419" i="1" s="1"/>
  <c r="G419" i="1" s="1"/>
  <c r="Q419" i="1"/>
  <c r="S419" i="1"/>
  <c r="E420" i="1"/>
  <c r="F420" i="1" s="1"/>
  <c r="Q420" i="1"/>
  <c r="S420" i="1"/>
  <c r="E421" i="1"/>
  <c r="F421" i="1" s="1"/>
  <c r="G421" i="1" s="1"/>
  <c r="K421" i="1" s="1"/>
  <c r="Q421" i="1"/>
  <c r="S421" i="1"/>
  <c r="E422" i="1"/>
  <c r="Q422" i="1"/>
  <c r="S422" i="1"/>
  <c r="E423" i="1"/>
  <c r="F423" i="1" s="1"/>
  <c r="Z423" i="1" s="1"/>
  <c r="Q423" i="1"/>
  <c r="S423" i="1"/>
  <c r="E424" i="1"/>
  <c r="Q424" i="1"/>
  <c r="S424" i="1"/>
  <c r="E426" i="1"/>
  <c r="F426" i="1" s="1"/>
  <c r="Q426" i="1"/>
  <c r="S426" i="1"/>
  <c r="E427" i="1"/>
  <c r="F427" i="1" s="1"/>
  <c r="Q427" i="1"/>
  <c r="S427" i="1"/>
  <c r="E428" i="1"/>
  <c r="F428" i="1" s="1"/>
  <c r="G428" i="1" s="1"/>
  <c r="Q428" i="1"/>
  <c r="S428" i="1"/>
  <c r="E429" i="1"/>
  <c r="F429" i="1" s="1"/>
  <c r="Q429" i="1"/>
  <c r="S429" i="1"/>
  <c r="E430" i="1"/>
  <c r="F430" i="1" s="1"/>
  <c r="G430" i="1" s="1"/>
  <c r="Q430" i="1"/>
  <c r="S430" i="1"/>
  <c r="E431" i="1"/>
  <c r="F431" i="1" s="1"/>
  <c r="Z431" i="1" s="1"/>
  <c r="Q431" i="1"/>
  <c r="AB431" i="1"/>
  <c r="AC431" i="1"/>
  <c r="AD431" i="1"/>
  <c r="AF431" i="1"/>
  <c r="E432" i="1"/>
  <c r="Q432" i="1"/>
  <c r="S432" i="1"/>
  <c r="E433" i="1"/>
  <c r="F433" i="1" s="1"/>
  <c r="Q433" i="1"/>
  <c r="S433" i="1"/>
  <c r="E434" i="1"/>
  <c r="Q434" i="1"/>
  <c r="S434" i="1"/>
  <c r="E435" i="1"/>
  <c r="F435" i="1" s="1"/>
  <c r="Q435" i="1"/>
  <c r="S435" i="1"/>
  <c r="E436" i="1"/>
  <c r="F436" i="1" s="1"/>
  <c r="Q436" i="1"/>
  <c r="S436" i="1"/>
  <c r="E437" i="1"/>
  <c r="F437" i="1" s="1"/>
  <c r="G437" i="1" s="1"/>
  <c r="AF437" i="1" s="1"/>
  <c r="Q437" i="1"/>
  <c r="S437" i="1"/>
  <c r="E438" i="1"/>
  <c r="F438" i="1" s="1"/>
  <c r="Q438" i="1"/>
  <c r="S438" i="1"/>
  <c r="E439" i="1"/>
  <c r="F439" i="1" s="1"/>
  <c r="Q439" i="1"/>
  <c r="S439" i="1"/>
  <c r="E440" i="1"/>
  <c r="F440" i="1" s="1"/>
  <c r="G440" i="1" s="1"/>
  <c r="AF440" i="1" s="1"/>
  <c r="Q440" i="1"/>
  <c r="S440" i="1"/>
  <c r="E441" i="1"/>
  <c r="F441" i="1" s="1"/>
  <c r="Z441" i="1" s="1"/>
  <c r="Q441" i="1"/>
  <c r="S441" i="1"/>
  <c r="E442" i="1"/>
  <c r="F442" i="1" s="1"/>
  <c r="G442" i="1" s="1"/>
  <c r="K442" i="1" s="1"/>
  <c r="Q442" i="1"/>
  <c r="S442" i="1"/>
  <c r="E443" i="1"/>
  <c r="F443" i="1" s="1"/>
  <c r="Z443" i="1" s="1"/>
  <c r="Q443" i="1"/>
  <c r="S443" i="1"/>
  <c r="E444" i="1"/>
  <c r="Q444" i="1"/>
  <c r="S444" i="1"/>
  <c r="E445" i="1"/>
  <c r="F445" i="1" s="1"/>
  <c r="Q445" i="1"/>
  <c r="S445" i="1"/>
  <c r="E446" i="1"/>
  <c r="F446" i="1"/>
  <c r="Q446" i="1"/>
  <c r="S446" i="1"/>
  <c r="E448" i="1"/>
  <c r="Q448" i="1"/>
  <c r="S448" i="1"/>
  <c r="E451" i="1"/>
  <c r="F451" i="1" s="1"/>
  <c r="G451" i="1" s="1"/>
  <c r="Q451" i="1"/>
  <c r="S451" i="1"/>
  <c r="E452" i="1"/>
  <c r="F452" i="1" s="1"/>
  <c r="Z452" i="1" s="1"/>
  <c r="Q452" i="1"/>
  <c r="S452" i="1"/>
  <c r="E453" i="1"/>
  <c r="F453" i="1" s="1"/>
  <c r="Z453" i="1" s="1"/>
  <c r="Q453" i="1"/>
  <c r="S453" i="1"/>
  <c r="E454" i="1"/>
  <c r="F454" i="1" s="1"/>
  <c r="Z454" i="1" s="1"/>
  <c r="Q454" i="1"/>
  <c r="S454" i="1"/>
  <c r="E455" i="1"/>
  <c r="F455" i="1" s="1"/>
  <c r="G455" i="1" s="1"/>
  <c r="Q455" i="1"/>
  <c r="S455" i="1"/>
  <c r="E456" i="1"/>
  <c r="F456" i="1" s="1"/>
  <c r="Z456" i="1" s="1"/>
  <c r="Q456" i="1"/>
  <c r="S456" i="1"/>
  <c r="E457" i="1"/>
  <c r="F457" i="1" s="1"/>
  <c r="Q457" i="1"/>
  <c r="S457" i="1"/>
  <c r="E458" i="1"/>
  <c r="F458" i="1" s="1"/>
  <c r="Q458" i="1"/>
  <c r="S458" i="1"/>
  <c r="E460" i="1"/>
  <c r="F460" i="1" s="1"/>
  <c r="Z460" i="1" s="1"/>
  <c r="Q460" i="1"/>
  <c r="S460" i="1"/>
  <c r="E461" i="1"/>
  <c r="F461" i="1" s="1"/>
  <c r="Z461" i="1" s="1"/>
  <c r="Q461" i="1"/>
  <c r="S461" i="1"/>
  <c r="E462" i="1"/>
  <c r="F462" i="1" s="1"/>
  <c r="Q462" i="1"/>
  <c r="S462" i="1"/>
  <c r="E464" i="1"/>
  <c r="F464" i="1" s="1"/>
  <c r="Z464" i="1" s="1"/>
  <c r="Q464" i="1"/>
  <c r="S464" i="1"/>
  <c r="E465" i="1"/>
  <c r="F465" i="1" s="1"/>
  <c r="Q465" i="1"/>
  <c r="S465" i="1"/>
  <c r="E467" i="1"/>
  <c r="F467" i="1" s="1"/>
  <c r="G467" i="1" s="1"/>
  <c r="Q467" i="1"/>
  <c r="S467" i="1"/>
  <c r="E468" i="1"/>
  <c r="Q468" i="1"/>
  <c r="S468" i="1"/>
  <c r="E470" i="1"/>
  <c r="Q470" i="1"/>
  <c r="S470" i="1"/>
  <c r="E471" i="1"/>
  <c r="F471" i="1" s="1"/>
  <c r="G471" i="1" s="1"/>
  <c r="AC471" i="1" s="1"/>
  <c r="Q471" i="1"/>
  <c r="S471" i="1"/>
  <c r="E472" i="1"/>
  <c r="F472" i="1" s="1"/>
  <c r="G472" i="1" s="1"/>
  <c r="K472" i="1" s="1"/>
  <c r="Q472" i="1"/>
  <c r="S472" i="1"/>
  <c r="E473" i="1"/>
  <c r="F473" i="1" s="1"/>
  <c r="Z473" i="1" s="1"/>
  <c r="Q473" i="1"/>
  <c r="S473" i="1"/>
  <c r="E474" i="1"/>
  <c r="F474" i="1" s="1"/>
  <c r="Q474" i="1"/>
  <c r="S474" i="1"/>
  <c r="E475" i="1"/>
  <c r="F475" i="1" s="1"/>
  <c r="Q475" i="1"/>
  <c r="S475" i="1"/>
  <c r="E476" i="1"/>
  <c r="F476" i="1" s="1"/>
  <c r="Q476" i="1"/>
  <c r="S476" i="1"/>
  <c r="E479" i="1"/>
  <c r="F479" i="1" s="1"/>
  <c r="G479" i="1" s="1"/>
  <c r="Q479" i="1"/>
  <c r="S479" i="1"/>
  <c r="E480" i="1"/>
  <c r="Q480" i="1"/>
  <c r="S480" i="1"/>
  <c r="E482" i="1"/>
  <c r="F482" i="1" s="1"/>
  <c r="Z482" i="1" s="1"/>
  <c r="Q482" i="1"/>
  <c r="AB482" i="1"/>
  <c r="AC482" i="1"/>
  <c r="AD482" i="1"/>
  <c r="AF482" i="1"/>
  <c r="E484" i="1"/>
  <c r="F484" i="1" s="1"/>
  <c r="G484" i="1" s="1"/>
  <c r="AC484" i="1" s="1"/>
  <c r="Q484" i="1"/>
  <c r="S484" i="1"/>
  <c r="E486" i="1"/>
  <c r="Q486" i="1"/>
  <c r="S486" i="1"/>
  <c r="E487" i="1"/>
  <c r="F487" i="1" s="1"/>
  <c r="G487" i="1" s="1"/>
  <c r="K487" i="1" s="1"/>
  <c r="Q487" i="1"/>
  <c r="S487" i="1"/>
  <c r="E490" i="1"/>
  <c r="F490" i="1" s="1"/>
  <c r="Q490" i="1"/>
  <c r="S490" i="1"/>
  <c r="E491" i="1"/>
  <c r="F491" i="1" s="1"/>
  <c r="G491" i="1" s="1"/>
  <c r="K491" i="1" s="1"/>
  <c r="Q491" i="1"/>
  <c r="S491" i="1"/>
  <c r="E492" i="1"/>
  <c r="F492" i="1" s="1"/>
  <c r="G492" i="1" s="1"/>
  <c r="K492" i="1" s="1"/>
  <c r="Q492" i="1"/>
  <c r="S492" i="1"/>
  <c r="E494" i="1"/>
  <c r="Q494" i="1"/>
  <c r="S494" i="1"/>
  <c r="E496" i="1"/>
  <c r="F496" i="1" s="1"/>
  <c r="Z496" i="1" s="1"/>
  <c r="Q496" i="1"/>
  <c r="S496" i="1"/>
  <c r="E497" i="1"/>
  <c r="F497" i="1" s="1"/>
  <c r="Z497" i="1" s="1"/>
  <c r="Q497" i="1"/>
  <c r="S497" i="1"/>
  <c r="E498" i="1"/>
  <c r="F498" i="1" s="1"/>
  <c r="Q498" i="1"/>
  <c r="S498" i="1"/>
  <c r="E499" i="1"/>
  <c r="F499" i="1" s="1"/>
  <c r="Q499" i="1"/>
  <c r="S499" i="1"/>
  <c r="E500" i="1"/>
  <c r="F500" i="1" s="1"/>
  <c r="Q500" i="1"/>
  <c r="S500" i="1"/>
  <c r="E504" i="1"/>
  <c r="F504" i="1" s="1"/>
  <c r="Q504" i="1"/>
  <c r="S504" i="1"/>
  <c r="E506" i="1"/>
  <c r="F506" i="1" s="1"/>
  <c r="Z506" i="1" s="1"/>
  <c r="Q506" i="1"/>
  <c r="S506" i="1"/>
  <c r="E507" i="1"/>
  <c r="F507" i="1" s="1"/>
  <c r="G507" i="1" s="1"/>
  <c r="AC507" i="1" s="1"/>
  <c r="Q507" i="1"/>
  <c r="S507" i="1"/>
  <c r="E508" i="1"/>
  <c r="F508" i="1" s="1"/>
  <c r="Q508" i="1"/>
  <c r="S508" i="1"/>
  <c r="E509" i="1"/>
  <c r="F509" i="1" s="1"/>
  <c r="Q509" i="1"/>
  <c r="S509" i="1"/>
  <c r="E512" i="1"/>
  <c r="F512" i="1" s="1"/>
  <c r="Z512" i="1" s="1"/>
  <c r="Q512" i="1"/>
  <c r="S512" i="1"/>
  <c r="E513" i="1"/>
  <c r="F513" i="1" s="1"/>
  <c r="Z513" i="1" s="1"/>
  <c r="Q513" i="1"/>
  <c r="S513" i="1"/>
  <c r="E514" i="1"/>
  <c r="F514" i="1" s="1"/>
  <c r="Z514" i="1" s="1"/>
  <c r="Q514" i="1"/>
  <c r="S514" i="1"/>
  <c r="E515" i="1"/>
  <c r="F515" i="1" s="1"/>
  <c r="Q515" i="1"/>
  <c r="S515" i="1"/>
  <c r="E516" i="1"/>
  <c r="F516" i="1" s="1"/>
  <c r="Q516" i="1"/>
  <c r="S516" i="1"/>
  <c r="E518" i="1"/>
  <c r="F518" i="1" s="1"/>
  <c r="G518" i="1" s="1"/>
  <c r="AF518" i="1" s="1"/>
  <c r="Q518" i="1"/>
  <c r="S518" i="1"/>
  <c r="E519" i="1"/>
  <c r="F519" i="1" s="1"/>
  <c r="Z519" i="1" s="1"/>
  <c r="Q519" i="1"/>
  <c r="S519" i="1"/>
  <c r="E520" i="1"/>
  <c r="F520" i="1" s="1"/>
  <c r="Q520" i="1"/>
  <c r="S520" i="1"/>
  <c r="E521" i="1"/>
  <c r="F521" i="1" s="1"/>
  <c r="Q521" i="1"/>
  <c r="S521" i="1"/>
  <c r="E522" i="1"/>
  <c r="F522" i="1" s="1"/>
  <c r="Q522" i="1"/>
  <c r="S522" i="1"/>
  <c r="E523" i="1"/>
  <c r="F523" i="1" s="1"/>
  <c r="Z523" i="1" s="1"/>
  <c r="Q523" i="1"/>
  <c r="S523" i="1"/>
  <c r="E524" i="1"/>
  <c r="F524" i="1" s="1"/>
  <c r="Q524" i="1"/>
  <c r="S524" i="1"/>
  <c r="E525" i="1"/>
  <c r="F525" i="1" s="1"/>
  <c r="Z525" i="1" s="1"/>
  <c r="Q525" i="1"/>
  <c r="S525" i="1"/>
  <c r="E526" i="1"/>
  <c r="F526" i="1" s="1"/>
  <c r="G526" i="1" s="1"/>
  <c r="Q526" i="1"/>
  <c r="S526" i="1"/>
  <c r="E527" i="1"/>
  <c r="F527" i="1" s="1"/>
  <c r="Z527" i="1" s="1"/>
  <c r="Q527" i="1"/>
  <c r="S527" i="1"/>
  <c r="E529" i="1"/>
  <c r="F529" i="1" s="1"/>
  <c r="Z529" i="1" s="1"/>
  <c r="Q529" i="1"/>
  <c r="S529" i="1"/>
  <c r="E530" i="1"/>
  <c r="F530" i="1" s="1"/>
  <c r="Z530" i="1" s="1"/>
  <c r="Q530" i="1"/>
  <c r="S530" i="1"/>
  <c r="E531" i="1"/>
  <c r="F531" i="1" s="1"/>
  <c r="Q531" i="1"/>
  <c r="S531" i="1"/>
  <c r="E532" i="1"/>
  <c r="F532" i="1" s="1"/>
  <c r="Z532" i="1" s="1"/>
  <c r="Q532" i="1"/>
  <c r="S532" i="1"/>
  <c r="E533" i="1"/>
  <c r="F533" i="1" s="1"/>
  <c r="Q533" i="1"/>
  <c r="S533" i="1"/>
  <c r="E534" i="1"/>
  <c r="F534" i="1" s="1"/>
  <c r="Q534" i="1"/>
  <c r="S534" i="1"/>
  <c r="E535" i="1"/>
  <c r="F535" i="1" s="1"/>
  <c r="Q535" i="1"/>
  <c r="S535" i="1"/>
  <c r="E537" i="1"/>
  <c r="F537" i="1" s="1"/>
  <c r="Z537" i="1" s="1"/>
  <c r="Q537" i="1"/>
  <c r="S537" i="1"/>
  <c r="E538" i="1"/>
  <c r="F538" i="1" s="1"/>
  <c r="Q538" i="1"/>
  <c r="S538" i="1"/>
  <c r="E539" i="1"/>
  <c r="F539" i="1" s="1"/>
  <c r="Z539" i="1" s="1"/>
  <c r="Q539" i="1"/>
  <c r="S539" i="1"/>
  <c r="E540" i="1"/>
  <c r="F540" i="1" s="1"/>
  <c r="Q540" i="1"/>
  <c r="S540" i="1"/>
  <c r="E541" i="1"/>
  <c r="F541" i="1" s="1"/>
  <c r="Z541" i="1" s="1"/>
  <c r="Q541" i="1"/>
  <c r="S541" i="1"/>
  <c r="E543" i="1"/>
  <c r="F543" i="1" s="1"/>
  <c r="Q543" i="1"/>
  <c r="S543" i="1"/>
  <c r="E544" i="1"/>
  <c r="F544" i="1" s="1"/>
  <c r="Z544" i="1" s="1"/>
  <c r="Q544" i="1"/>
  <c r="S544" i="1"/>
  <c r="E545" i="1"/>
  <c r="F545" i="1" s="1"/>
  <c r="G545" i="1" s="1"/>
  <c r="AF545" i="1" s="1"/>
  <c r="Q545" i="1"/>
  <c r="S545" i="1"/>
  <c r="E546" i="1"/>
  <c r="F546" i="1" s="1"/>
  <c r="Z546" i="1" s="1"/>
  <c r="Q546" i="1"/>
  <c r="S546" i="1"/>
  <c r="E547" i="1"/>
  <c r="F547" i="1" s="1"/>
  <c r="Q547" i="1"/>
  <c r="S547" i="1"/>
  <c r="E548" i="1"/>
  <c r="F548" i="1" s="1"/>
  <c r="Z548" i="1" s="1"/>
  <c r="Q548" i="1"/>
  <c r="S548" i="1"/>
  <c r="E550" i="1"/>
  <c r="F550" i="1" s="1"/>
  <c r="Q550" i="1"/>
  <c r="S550" i="1"/>
  <c r="E551" i="1"/>
  <c r="F551" i="1" s="1"/>
  <c r="Z551" i="1" s="1"/>
  <c r="Q551" i="1"/>
  <c r="S551" i="1"/>
  <c r="E552" i="1"/>
  <c r="F552" i="1" s="1"/>
  <c r="G552" i="1" s="1"/>
  <c r="Q552" i="1"/>
  <c r="S552" i="1"/>
  <c r="E554" i="1"/>
  <c r="F554" i="1" s="1"/>
  <c r="Z554" i="1" s="1"/>
  <c r="Q554" i="1"/>
  <c r="S554" i="1"/>
  <c r="E555" i="1"/>
  <c r="F555" i="1" s="1"/>
  <c r="Z555" i="1" s="1"/>
  <c r="Q555" i="1"/>
  <c r="S555" i="1"/>
  <c r="E556" i="1"/>
  <c r="F556" i="1" s="1"/>
  <c r="Z556" i="1" s="1"/>
  <c r="Q556" i="1"/>
  <c r="S556" i="1"/>
  <c r="E557" i="1"/>
  <c r="F557" i="1" s="1"/>
  <c r="Q557" i="1"/>
  <c r="S557" i="1"/>
  <c r="E559" i="1"/>
  <c r="F559" i="1" s="1"/>
  <c r="G559" i="1" s="1"/>
  <c r="Q559" i="1"/>
  <c r="S559" i="1"/>
  <c r="E560" i="1"/>
  <c r="F560" i="1" s="1"/>
  <c r="Q560" i="1"/>
  <c r="S560" i="1"/>
  <c r="E561" i="1"/>
  <c r="F561" i="1" s="1"/>
  <c r="Q561" i="1"/>
  <c r="S561" i="1"/>
  <c r="E563" i="1"/>
  <c r="F563" i="1" s="1"/>
  <c r="Z563" i="1" s="1"/>
  <c r="Q563" i="1"/>
  <c r="S563" i="1"/>
  <c r="E564" i="1"/>
  <c r="F564" i="1" s="1"/>
  <c r="Z564" i="1" s="1"/>
  <c r="Q564" i="1"/>
  <c r="S564" i="1"/>
  <c r="E565" i="1"/>
  <c r="F565" i="1" s="1"/>
  <c r="Z565" i="1" s="1"/>
  <c r="Q565" i="1"/>
  <c r="S565" i="1"/>
  <c r="E570" i="1"/>
  <c r="F570" i="1" s="1"/>
  <c r="Q570" i="1"/>
  <c r="S570" i="1"/>
  <c r="E571" i="1"/>
  <c r="F571" i="1" s="1"/>
  <c r="Z571" i="1" s="1"/>
  <c r="Q571" i="1"/>
  <c r="S571" i="1"/>
  <c r="E572" i="1"/>
  <c r="F572" i="1" s="1"/>
  <c r="Z572" i="1" s="1"/>
  <c r="Q572" i="1"/>
  <c r="S572" i="1"/>
  <c r="E573" i="1"/>
  <c r="F573" i="1" s="1"/>
  <c r="Q573" i="1"/>
  <c r="S573" i="1"/>
  <c r="E574" i="1"/>
  <c r="F574" i="1" s="1"/>
  <c r="G574" i="1" s="1"/>
  <c r="Q574" i="1"/>
  <c r="S574" i="1"/>
  <c r="E575" i="1"/>
  <c r="F575" i="1" s="1"/>
  <c r="Z575" i="1" s="1"/>
  <c r="Q575" i="1"/>
  <c r="S575" i="1"/>
  <c r="B576" i="1"/>
  <c r="E576" i="1"/>
  <c r="F576" i="1" s="1"/>
  <c r="Q576" i="1"/>
  <c r="S576" i="1"/>
  <c r="E577" i="1"/>
  <c r="F577" i="1" s="1"/>
  <c r="Z577" i="1" s="1"/>
  <c r="Q577" i="1"/>
  <c r="S577" i="1"/>
  <c r="E578" i="1"/>
  <c r="F578" i="1"/>
  <c r="Q578" i="1"/>
  <c r="S578" i="1"/>
  <c r="E581" i="1"/>
  <c r="F581" i="1" s="1"/>
  <c r="G581" i="1" s="1"/>
  <c r="AC581" i="1" s="1"/>
  <c r="Q581" i="1"/>
  <c r="S581" i="1"/>
  <c r="E584" i="1"/>
  <c r="F584" i="1" s="1"/>
  <c r="Q584" i="1"/>
  <c r="S584" i="1"/>
  <c r="B585" i="1"/>
  <c r="E585" i="1"/>
  <c r="F585" i="1" s="1"/>
  <c r="Z585" i="1" s="1"/>
  <c r="Q585" i="1"/>
  <c r="S585" i="1"/>
  <c r="E587" i="1"/>
  <c r="F587" i="1" s="1"/>
  <c r="Q587" i="1"/>
  <c r="S587" i="1"/>
  <c r="E588" i="1"/>
  <c r="F588" i="1" s="1"/>
  <c r="Q588" i="1"/>
  <c r="S588" i="1"/>
  <c r="E589" i="1"/>
  <c r="F589" i="1" s="1"/>
  <c r="G589" i="1" s="1"/>
  <c r="Q589" i="1"/>
  <c r="S589" i="1"/>
  <c r="E593" i="1"/>
  <c r="F593" i="1" s="1"/>
  <c r="G593" i="1" s="1"/>
  <c r="Q593" i="1"/>
  <c r="S593" i="1"/>
  <c r="E594" i="1"/>
  <c r="F594" i="1" s="1"/>
  <c r="G594" i="1" s="1"/>
  <c r="Q594" i="1"/>
  <c r="S594" i="1"/>
  <c r="E606" i="1"/>
  <c r="F606" i="1" s="1"/>
  <c r="Z606" i="1" s="1"/>
  <c r="Q606" i="1"/>
  <c r="E449" i="1"/>
  <c r="F449" i="1" s="1"/>
  <c r="Q449" i="1"/>
  <c r="S449" i="1"/>
  <c r="E501" i="1"/>
  <c r="F501" i="1" s="1"/>
  <c r="Q501" i="1"/>
  <c r="S501" i="1"/>
  <c r="E502" i="1"/>
  <c r="F502" i="1" s="1"/>
  <c r="G502" i="1" s="1"/>
  <c r="Q502" i="1"/>
  <c r="S502" i="1"/>
  <c r="E511" i="1"/>
  <c r="F511" i="1" s="1"/>
  <c r="Q511" i="1"/>
  <c r="S511" i="1"/>
  <c r="E579" i="1"/>
  <c r="F579" i="1" s="1"/>
  <c r="Q579" i="1"/>
  <c r="S579" i="1"/>
  <c r="E580" i="1"/>
  <c r="F580" i="1" s="1"/>
  <c r="Q580" i="1"/>
  <c r="S580" i="1"/>
  <c r="E582" i="1"/>
  <c r="F582" i="1" s="1"/>
  <c r="G582" i="1" s="1"/>
  <c r="Q582" i="1"/>
  <c r="S582" i="1"/>
  <c r="E583" i="1"/>
  <c r="F583" i="1" s="1"/>
  <c r="G583" i="1" s="1"/>
  <c r="AC583" i="1" s="1"/>
  <c r="Q583" i="1"/>
  <c r="S583" i="1"/>
  <c r="E590" i="1"/>
  <c r="F590" i="1" s="1"/>
  <c r="Z590" i="1" s="1"/>
  <c r="Q590" i="1"/>
  <c r="S590" i="1"/>
  <c r="E591" i="1"/>
  <c r="F591" i="1" s="1"/>
  <c r="G591" i="1" s="1"/>
  <c r="Q591" i="1"/>
  <c r="S591" i="1"/>
  <c r="E595" i="1"/>
  <c r="F595" i="1" s="1"/>
  <c r="Z595" i="1" s="1"/>
  <c r="Q595" i="1"/>
  <c r="S595" i="1"/>
  <c r="E596" i="1"/>
  <c r="F596" i="1" s="1"/>
  <c r="G596" i="1" s="1"/>
  <c r="Q596" i="1"/>
  <c r="S596" i="1"/>
  <c r="E597" i="1"/>
  <c r="F597" i="1" s="1"/>
  <c r="Q597" i="1"/>
  <c r="S597" i="1"/>
  <c r="E598" i="1"/>
  <c r="F598" i="1" s="1"/>
  <c r="Q598" i="1"/>
  <c r="S598" i="1"/>
  <c r="E599" i="1"/>
  <c r="F599" i="1" s="1"/>
  <c r="Q599" i="1"/>
  <c r="S599" i="1"/>
  <c r="E600" i="1"/>
  <c r="F600" i="1" s="1"/>
  <c r="G600" i="1" s="1"/>
  <c r="Q600" i="1"/>
  <c r="S600" i="1"/>
  <c r="E601" i="1"/>
  <c r="F601" i="1" s="1"/>
  <c r="Q601" i="1"/>
  <c r="S601" i="1"/>
  <c r="E602" i="1"/>
  <c r="F602" i="1" s="1"/>
  <c r="Q602" i="1"/>
  <c r="S602" i="1"/>
  <c r="E603" i="1"/>
  <c r="F603" i="1" s="1"/>
  <c r="Z603" i="1" s="1"/>
  <c r="Q603" i="1"/>
  <c r="S603" i="1"/>
  <c r="E604" i="1"/>
  <c r="F604" i="1" s="1"/>
  <c r="Q604" i="1"/>
  <c r="S604" i="1"/>
  <c r="E608" i="1"/>
  <c r="F608" i="1" s="1"/>
  <c r="Q608" i="1"/>
  <c r="S608" i="1"/>
  <c r="E609" i="1"/>
  <c r="F609" i="1" s="1"/>
  <c r="Z609" i="1" s="1"/>
  <c r="Q609" i="1"/>
  <c r="S609" i="1"/>
  <c r="E610" i="1"/>
  <c r="F610" i="1" s="1"/>
  <c r="Z610" i="1" s="1"/>
  <c r="Q610" i="1"/>
  <c r="S610" i="1"/>
  <c r="E611" i="1"/>
  <c r="F611" i="1" s="1"/>
  <c r="Z611" i="1" s="1"/>
  <c r="Q611" i="1"/>
  <c r="S611" i="1"/>
  <c r="E612" i="1"/>
  <c r="F612" i="1" s="1"/>
  <c r="Q612" i="1"/>
  <c r="S612" i="1"/>
  <c r="E613" i="1"/>
  <c r="F613" i="1" s="1"/>
  <c r="Q613" i="1"/>
  <c r="S613" i="1"/>
  <c r="E614" i="1"/>
  <c r="F614" i="1" s="1"/>
  <c r="G614" i="1" s="1"/>
  <c r="Q614" i="1"/>
  <c r="S614" i="1"/>
  <c r="E615" i="1"/>
  <c r="F615" i="1" s="1"/>
  <c r="Z615" i="1" s="1"/>
  <c r="Q615" i="1"/>
  <c r="S615" i="1"/>
  <c r="E617" i="1"/>
  <c r="F617" i="1" s="1"/>
  <c r="G617" i="1" s="1"/>
  <c r="Q617" i="1"/>
  <c r="S617" i="1"/>
  <c r="E618" i="1"/>
  <c r="F618" i="1" s="1"/>
  <c r="Q618" i="1"/>
  <c r="S618" i="1"/>
  <c r="E620" i="1"/>
  <c r="F620" i="1" s="1"/>
  <c r="G620" i="1" s="1"/>
  <c r="AC620" i="1" s="1"/>
  <c r="Q620" i="1"/>
  <c r="S620" i="1"/>
  <c r="E621" i="1"/>
  <c r="F621" i="1" s="1"/>
  <c r="G621" i="1" s="1"/>
  <c r="AF621" i="1" s="1"/>
  <c r="Q621" i="1"/>
  <c r="S621" i="1"/>
  <c r="E622" i="1"/>
  <c r="F622" i="1" s="1"/>
  <c r="Q622" i="1"/>
  <c r="S622" i="1"/>
  <c r="E625" i="1"/>
  <c r="F625" i="1" s="1"/>
  <c r="Q625" i="1"/>
  <c r="S625" i="1"/>
  <c r="E627" i="1"/>
  <c r="F627" i="1"/>
  <c r="Q627" i="1"/>
  <c r="S627" i="1"/>
  <c r="E637" i="1"/>
  <c r="F637" i="1" s="1"/>
  <c r="Q637" i="1"/>
  <c r="S637" i="1"/>
  <c r="E638" i="1"/>
  <c r="F638" i="1" s="1"/>
  <c r="G638" i="1" s="1"/>
  <c r="Q638" i="1"/>
  <c r="S638" i="1"/>
  <c r="E447" i="1"/>
  <c r="F447" i="1" s="1"/>
  <c r="Q447" i="1"/>
  <c r="S447" i="1"/>
  <c r="E450" i="1"/>
  <c r="F450" i="1" s="1"/>
  <c r="Q450" i="1"/>
  <c r="S450" i="1"/>
  <c r="E463" i="1"/>
  <c r="F463" i="1" s="1"/>
  <c r="Z463" i="1" s="1"/>
  <c r="Q463" i="1"/>
  <c r="S463" i="1"/>
  <c r="E466" i="1"/>
  <c r="F466" i="1" s="1"/>
  <c r="Q466" i="1"/>
  <c r="S466" i="1"/>
  <c r="E477" i="1"/>
  <c r="F477" i="1" s="1"/>
  <c r="Z477" i="1" s="1"/>
  <c r="Q477" i="1"/>
  <c r="S477" i="1"/>
  <c r="E478" i="1"/>
  <c r="F478" i="1" s="1"/>
  <c r="G478" i="1" s="1"/>
  <c r="Q478" i="1"/>
  <c r="S478" i="1"/>
  <c r="E481" i="1"/>
  <c r="F481" i="1" s="1"/>
  <c r="Q481" i="1"/>
  <c r="S481" i="1"/>
  <c r="E483" i="1"/>
  <c r="F483" i="1" s="1"/>
  <c r="Z483" i="1" s="1"/>
  <c r="Q483" i="1"/>
  <c r="S483" i="1"/>
  <c r="E485" i="1"/>
  <c r="F485" i="1" s="1"/>
  <c r="Q485" i="1"/>
  <c r="S485" i="1"/>
  <c r="E488" i="1"/>
  <c r="F488" i="1" s="1"/>
  <c r="Q488" i="1"/>
  <c r="S488" i="1"/>
  <c r="E489" i="1"/>
  <c r="F489" i="1" s="1"/>
  <c r="Q489" i="1"/>
  <c r="S489" i="1"/>
  <c r="E493" i="1"/>
  <c r="F493" i="1" s="1"/>
  <c r="Q493" i="1"/>
  <c r="S493" i="1"/>
  <c r="E495" i="1"/>
  <c r="F495" i="1" s="1"/>
  <c r="G495" i="1" s="1"/>
  <c r="Q495" i="1"/>
  <c r="S495" i="1"/>
  <c r="E503" i="1"/>
  <c r="F503" i="1" s="1"/>
  <c r="Q503" i="1"/>
  <c r="S503" i="1"/>
  <c r="E505" i="1"/>
  <c r="F505" i="1" s="1"/>
  <c r="Q505" i="1"/>
  <c r="S505" i="1"/>
  <c r="E510" i="1"/>
  <c r="F510" i="1" s="1"/>
  <c r="Q510" i="1"/>
  <c r="S510" i="1"/>
  <c r="E542" i="1"/>
  <c r="F542" i="1" s="1"/>
  <c r="G542" i="1" s="1"/>
  <c r="Q542" i="1"/>
  <c r="S542" i="1"/>
  <c r="E549" i="1"/>
  <c r="F549" i="1" s="1"/>
  <c r="Q549" i="1"/>
  <c r="S549" i="1"/>
  <c r="E558" i="1"/>
  <c r="F558" i="1" s="1"/>
  <c r="G558" i="1" s="1"/>
  <c r="K558" i="1" s="1"/>
  <c r="Q558" i="1"/>
  <c r="S558" i="1"/>
  <c r="E562" i="1"/>
  <c r="F562" i="1" s="1"/>
  <c r="Z562" i="1" s="1"/>
  <c r="Q562" i="1"/>
  <c r="S562" i="1"/>
  <c r="E566" i="1"/>
  <c r="F566" i="1" s="1"/>
  <c r="G566" i="1" s="1"/>
  <c r="K566" i="1" s="1"/>
  <c r="Q566" i="1"/>
  <c r="S566" i="1"/>
  <c r="E567" i="1"/>
  <c r="F567" i="1" s="1"/>
  <c r="Q567" i="1"/>
  <c r="S567" i="1"/>
  <c r="E568" i="1"/>
  <c r="F568" i="1" s="1"/>
  <c r="G568" i="1" s="1"/>
  <c r="AC568" i="1" s="1"/>
  <c r="Q568" i="1"/>
  <c r="S568" i="1"/>
  <c r="E569" i="1"/>
  <c r="F569" i="1" s="1"/>
  <c r="Q569" i="1"/>
  <c r="S569" i="1"/>
  <c r="E586" i="1"/>
  <c r="F586" i="1" s="1"/>
  <c r="G586" i="1" s="1"/>
  <c r="Q586" i="1"/>
  <c r="S586" i="1"/>
  <c r="E592" i="1"/>
  <c r="F592" i="1" s="1"/>
  <c r="G592" i="1" s="1"/>
  <c r="AC592" i="1" s="1"/>
  <c r="Q592" i="1"/>
  <c r="S592" i="1"/>
  <c r="E605" i="1"/>
  <c r="F605" i="1" s="1"/>
  <c r="Q605" i="1"/>
  <c r="S605" i="1"/>
  <c r="E619" i="1"/>
  <c r="F619" i="1" s="1"/>
  <c r="Z619" i="1" s="1"/>
  <c r="Q619" i="1"/>
  <c r="S619" i="1"/>
  <c r="E623" i="1"/>
  <c r="F623" i="1" s="1"/>
  <c r="Q623" i="1"/>
  <c r="S623" i="1"/>
  <c r="E624" i="1"/>
  <c r="F624" i="1" s="1"/>
  <c r="G624" i="1" s="1"/>
  <c r="Q624" i="1"/>
  <c r="S624" i="1"/>
  <c r="E635" i="1"/>
  <c r="F635" i="1" s="1"/>
  <c r="Q635" i="1"/>
  <c r="S635" i="1"/>
  <c r="E636" i="1"/>
  <c r="F636" i="1" s="1"/>
  <c r="Q636" i="1"/>
  <c r="S636" i="1"/>
  <c r="E332" i="1"/>
  <c r="F332" i="1" s="1"/>
  <c r="G332" i="1" s="1"/>
  <c r="K332" i="1" s="1"/>
  <c r="Q332" i="1"/>
  <c r="S332" i="1"/>
  <c r="E377" i="1"/>
  <c r="F377" i="1" s="1"/>
  <c r="G377" i="1" s="1"/>
  <c r="K377" i="1" s="1"/>
  <c r="Q377" i="1"/>
  <c r="S377" i="1"/>
  <c r="E382" i="1"/>
  <c r="F382" i="1" s="1"/>
  <c r="Q382" i="1"/>
  <c r="S382" i="1"/>
  <c r="E390" i="1"/>
  <c r="F390" i="1" s="1"/>
  <c r="Q390" i="1"/>
  <c r="S390" i="1"/>
  <c r="E409" i="1"/>
  <c r="F409" i="1" s="1"/>
  <c r="Q409" i="1"/>
  <c r="S409" i="1"/>
  <c r="E417" i="1"/>
  <c r="F417" i="1" s="1"/>
  <c r="Q417" i="1"/>
  <c r="S417" i="1"/>
  <c r="E425" i="1"/>
  <c r="F425" i="1" s="1"/>
  <c r="G425" i="1" s="1"/>
  <c r="Q425" i="1"/>
  <c r="S425" i="1"/>
  <c r="E459" i="1"/>
  <c r="F459" i="1" s="1"/>
  <c r="Q459" i="1"/>
  <c r="S459" i="1"/>
  <c r="E469" i="1"/>
  <c r="F469" i="1" s="1"/>
  <c r="Q469" i="1"/>
  <c r="S469" i="1"/>
  <c r="E517" i="1"/>
  <c r="F517" i="1" s="1"/>
  <c r="G517" i="1" s="1"/>
  <c r="AF517" i="1" s="1"/>
  <c r="Q517" i="1"/>
  <c r="S517" i="1"/>
  <c r="E528" i="1"/>
  <c r="F528" i="1" s="1"/>
  <c r="G528" i="1" s="1"/>
  <c r="AC528" i="1" s="1"/>
  <c r="Q528" i="1"/>
  <c r="S528" i="1"/>
  <c r="E536" i="1"/>
  <c r="F536" i="1" s="1"/>
  <c r="Q536" i="1"/>
  <c r="S536" i="1"/>
  <c r="E553" i="1"/>
  <c r="F553" i="1" s="1"/>
  <c r="Q553" i="1"/>
  <c r="S553" i="1"/>
  <c r="E628" i="1"/>
  <c r="F628" i="1" s="1"/>
  <c r="Q628" i="1"/>
  <c r="S628" i="1"/>
  <c r="E629" i="1"/>
  <c r="F629" i="1" s="1"/>
  <c r="Z629" i="1" s="1"/>
  <c r="Q629" i="1"/>
  <c r="S629" i="1"/>
  <c r="E630" i="1"/>
  <c r="F630" i="1" s="1"/>
  <c r="Z630" i="1" s="1"/>
  <c r="Q630" i="1"/>
  <c r="S630" i="1"/>
  <c r="E631" i="1"/>
  <c r="F631" i="1" s="1"/>
  <c r="G631" i="1" s="1"/>
  <c r="Q631" i="1"/>
  <c r="S631" i="1"/>
  <c r="E632" i="1"/>
  <c r="F632" i="1" s="1"/>
  <c r="G632" i="1" s="1"/>
  <c r="AF632" i="1" s="1"/>
  <c r="Q632" i="1"/>
  <c r="S632" i="1"/>
  <c r="E633" i="1"/>
  <c r="F633" i="1" s="1"/>
  <c r="Q633" i="1"/>
  <c r="S633" i="1"/>
  <c r="E634" i="1"/>
  <c r="F634" i="1" s="1"/>
  <c r="Q634" i="1"/>
  <c r="S634" i="1"/>
  <c r="E639" i="1"/>
  <c r="F639" i="1" s="1"/>
  <c r="G639" i="1" s="1"/>
  <c r="Q639" i="1"/>
  <c r="S639" i="1"/>
  <c r="E640" i="1"/>
  <c r="F640" i="1" s="1"/>
  <c r="Z640" i="1" s="1"/>
  <c r="Q640" i="1"/>
  <c r="S640" i="1"/>
  <c r="E641" i="1"/>
  <c r="F641" i="1" s="1"/>
  <c r="Q641" i="1"/>
  <c r="S641" i="1"/>
  <c r="E642" i="1"/>
  <c r="F642" i="1" s="1"/>
  <c r="Z642" i="1" s="1"/>
  <c r="Q642" i="1"/>
  <c r="S642" i="1"/>
  <c r="E607" i="1"/>
  <c r="F607" i="1" s="1"/>
  <c r="Z607" i="1" s="1"/>
  <c r="Q607" i="1"/>
  <c r="S607" i="1"/>
  <c r="E616" i="1"/>
  <c r="F616" i="1" s="1"/>
  <c r="G616" i="1" s="1"/>
  <c r="Q616" i="1"/>
  <c r="S616" i="1"/>
  <c r="E626" i="1"/>
  <c r="F626" i="1" s="1"/>
  <c r="Q626" i="1"/>
  <c r="S626" i="1"/>
  <c r="AB2" i="3"/>
  <c r="AD2" i="3"/>
  <c r="AY2" i="3"/>
  <c r="AB3" i="3"/>
  <c r="AY3" i="3"/>
  <c r="AB4" i="3"/>
  <c r="AY4" i="3"/>
  <c r="AB5" i="3"/>
  <c r="AY5" i="3"/>
  <c r="AB6" i="3"/>
  <c r="AY6" i="3"/>
  <c r="AB7" i="3"/>
  <c r="AB11" i="3"/>
  <c r="AY7" i="3"/>
  <c r="AB8" i="3"/>
  <c r="AY8" i="3"/>
  <c r="D9" i="3"/>
  <c r="E9" i="3"/>
  <c r="AB9" i="3"/>
  <c r="AY9" i="3"/>
  <c r="AB10" i="3"/>
  <c r="AB15" i="3"/>
  <c r="AY10" i="3"/>
  <c r="AY11" i="3"/>
  <c r="AB12" i="3"/>
  <c r="AZ72" i="3" s="1"/>
  <c r="AX72" i="3" s="1"/>
  <c r="AB13" i="3"/>
  <c r="AD13" i="3"/>
  <c r="AB17" i="3"/>
  <c r="AY13" i="3"/>
  <c r="AB14" i="3"/>
  <c r="AY14" i="3"/>
  <c r="AY15" i="3"/>
  <c r="F16" i="3"/>
  <c r="F17" i="3" s="1"/>
  <c r="AB16" i="3"/>
  <c r="C17" i="3"/>
  <c r="AY17" i="3"/>
  <c r="AB18" i="3"/>
  <c r="AU27" i="3"/>
  <c r="AY18" i="3"/>
  <c r="AY19" i="3"/>
  <c r="E21" i="3"/>
  <c r="F21" i="3"/>
  <c r="Q21" i="3"/>
  <c r="E22" i="3"/>
  <c r="F22" i="3"/>
  <c r="Q22" i="3"/>
  <c r="AY22" i="3"/>
  <c r="BL22" i="3"/>
  <c r="E23" i="3"/>
  <c r="F23" i="3"/>
  <c r="Q23" i="3"/>
  <c r="AY23" i="3"/>
  <c r="E24" i="3"/>
  <c r="F24" i="3"/>
  <c r="Q24" i="3"/>
  <c r="AY24" i="3"/>
  <c r="BL24" i="3"/>
  <c r="E25" i="3"/>
  <c r="F25" i="3"/>
  <c r="Q25" i="3"/>
  <c r="AY25" i="3"/>
  <c r="E26" i="3"/>
  <c r="F26" i="3"/>
  <c r="Q26" i="3"/>
  <c r="AY26" i="3"/>
  <c r="BL26" i="3"/>
  <c r="E27" i="3"/>
  <c r="F27" i="3"/>
  <c r="Q27" i="3"/>
  <c r="AY27" i="3"/>
  <c r="E28" i="3"/>
  <c r="F28" i="3"/>
  <c r="Q28" i="3"/>
  <c r="AY28" i="3"/>
  <c r="BL28" i="3"/>
  <c r="E29" i="3"/>
  <c r="F29" i="3"/>
  <c r="Q29" i="3"/>
  <c r="AY29" i="3"/>
  <c r="BL29" i="3"/>
  <c r="E30" i="3"/>
  <c r="F30" i="3"/>
  <c r="Q30" i="3"/>
  <c r="AY30" i="3"/>
  <c r="BL30" i="3"/>
  <c r="E31" i="3"/>
  <c r="F31" i="3"/>
  <c r="Q31" i="3"/>
  <c r="AY31" i="3"/>
  <c r="BL31" i="3"/>
  <c r="E32" i="3"/>
  <c r="F32" i="3"/>
  <c r="Q32" i="3"/>
  <c r="AY32" i="3"/>
  <c r="E33" i="3"/>
  <c r="F33" i="3"/>
  <c r="Q33" i="3"/>
  <c r="AY33" i="3"/>
  <c r="BL33" i="3"/>
  <c r="E34" i="3"/>
  <c r="F34" i="3"/>
  <c r="Q34" i="3"/>
  <c r="AY34" i="3"/>
  <c r="E35" i="3"/>
  <c r="F35" i="3"/>
  <c r="Q35" i="3"/>
  <c r="AY35" i="3"/>
  <c r="BL35" i="3"/>
  <c r="E36" i="3"/>
  <c r="F36" i="3"/>
  <c r="Q36" i="3"/>
  <c r="AY36" i="3"/>
  <c r="E37" i="3"/>
  <c r="F37" i="3"/>
  <c r="Q37" i="3"/>
  <c r="AY37" i="3"/>
  <c r="BL37" i="3"/>
  <c r="E38" i="3"/>
  <c r="F38" i="3"/>
  <c r="Q38" i="3"/>
  <c r="AY38" i="3"/>
  <c r="E39" i="3"/>
  <c r="F39" i="3"/>
  <c r="Q39" i="3"/>
  <c r="AY39" i="3"/>
  <c r="BL39" i="3"/>
  <c r="E40" i="3"/>
  <c r="F40" i="3"/>
  <c r="Q40" i="3"/>
  <c r="AY40" i="3"/>
  <c r="BL40" i="3"/>
  <c r="E41" i="3"/>
  <c r="F41" i="3"/>
  <c r="Q41" i="3"/>
  <c r="AY41" i="3"/>
  <c r="BL41" i="3"/>
  <c r="E42" i="3"/>
  <c r="F42" i="3"/>
  <c r="G42" i="3"/>
  <c r="AF42" i="3"/>
  <c r="Q42" i="3"/>
  <c r="AY42" i="3"/>
  <c r="E43" i="3"/>
  <c r="F43" i="3"/>
  <c r="Q43" i="3"/>
  <c r="AY43" i="3"/>
  <c r="BL43" i="3"/>
  <c r="E44" i="3"/>
  <c r="F44" i="3"/>
  <c r="G44" i="3"/>
  <c r="AF44" i="3"/>
  <c r="Q44" i="3"/>
  <c r="AY44" i="3"/>
  <c r="BL44" i="3"/>
  <c r="E45" i="3"/>
  <c r="F45" i="3"/>
  <c r="Q45" i="3"/>
  <c r="AY45" i="3"/>
  <c r="BL45" i="3"/>
  <c r="E46" i="3"/>
  <c r="F46" i="3"/>
  <c r="Q46" i="3"/>
  <c r="AY46" i="3"/>
  <c r="BL46" i="3"/>
  <c r="BK46" i="3"/>
  <c r="E47" i="3"/>
  <c r="F47" i="3"/>
  <c r="Q47" i="3"/>
  <c r="AY47" i="3"/>
  <c r="BJ47" i="3"/>
  <c r="BI47" i="3"/>
  <c r="BH47" i="3"/>
  <c r="BL47" i="3"/>
  <c r="BK47" i="3"/>
  <c r="E48" i="3"/>
  <c r="F48" i="3"/>
  <c r="Q48" i="3"/>
  <c r="AY48" i="3"/>
  <c r="BL48" i="3"/>
  <c r="BK48" i="3"/>
  <c r="E49" i="3"/>
  <c r="F49" i="3"/>
  <c r="G49" i="3"/>
  <c r="I49" i="3"/>
  <c r="Q49" i="3"/>
  <c r="Z49" i="3"/>
  <c r="AC49" i="3"/>
  <c r="AU49" i="3"/>
  <c r="AY49" i="3"/>
  <c r="BJ49" i="3"/>
  <c r="BL49" i="3"/>
  <c r="BK49" i="3"/>
  <c r="E50" i="3"/>
  <c r="F50" i="3"/>
  <c r="G50" i="3"/>
  <c r="Q50" i="3"/>
  <c r="AY50" i="3"/>
  <c r="BL50" i="3"/>
  <c r="E51" i="3"/>
  <c r="F51" i="3"/>
  <c r="G51" i="3"/>
  <c r="I51" i="3"/>
  <c r="Q51" i="3"/>
  <c r="Z51" i="3"/>
  <c r="AC51" i="3"/>
  <c r="AF51" i="3"/>
  <c r="AU51" i="3"/>
  <c r="AY51" i="3"/>
  <c r="BF51" i="3"/>
  <c r="BE51" i="3"/>
  <c r="BD51" i="3"/>
  <c r="BC51" i="3"/>
  <c r="BH51" i="3"/>
  <c r="BG51" i="3"/>
  <c r="BJ51" i="3"/>
  <c r="BI51" i="3"/>
  <c r="BL51" i="3"/>
  <c r="BK51" i="3"/>
  <c r="E52" i="3"/>
  <c r="F52" i="3"/>
  <c r="G52" i="3"/>
  <c r="Q52" i="3"/>
  <c r="AY52" i="3"/>
  <c r="BL52" i="3"/>
  <c r="E53" i="3"/>
  <c r="F53" i="3"/>
  <c r="G53" i="3"/>
  <c r="I53" i="3"/>
  <c r="Q53" i="3"/>
  <c r="AC53" i="3"/>
  <c r="AU53" i="3"/>
  <c r="AY53" i="3"/>
  <c r="BI53" i="3"/>
  <c r="BK53" i="3"/>
  <c r="BJ53" i="3"/>
  <c r="BL53" i="3"/>
  <c r="E54" i="3"/>
  <c r="F54" i="3"/>
  <c r="Q54" i="3"/>
  <c r="AY54" i="3"/>
  <c r="BK54" i="3"/>
  <c r="BJ54" i="3"/>
  <c r="BI54" i="3"/>
  <c r="BL54" i="3"/>
  <c r="E55" i="3"/>
  <c r="F55" i="3"/>
  <c r="Q55" i="3"/>
  <c r="AY55" i="3"/>
  <c r="BK55" i="3"/>
  <c r="BJ55" i="3"/>
  <c r="BI55" i="3"/>
  <c r="BL55" i="3"/>
  <c r="E56" i="3"/>
  <c r="F56" i="3"/>
  <c r="Q56" i="3"/>
  <c r="AY56" i="3"/>
  <c r="BI56" i="3"/>
  <c r="BK56" i="3"/>
  <c r="BJ56" i="3"/>
  <c r="BL56" i="3"/>
  <c r="BH56" i="3"/>
  <c r="BG56" i="3"/>
  <c r="BF56" i="3"/>
  <c r="BE56" i="3"/>
  <c r="BD56" i="3"/>
  <c r="BC56" i="3"/>
  <c r="E57" i="3"/>
  <c r="F57" i="3"/>
  <c r="Q57" i="3"/>
  <c r="AY57" i="3"/>
  <c r="BI57" i="3"/>
  <c r="BK57" i="3"/>
  <c r="BJ57" i="3"/>
  <c r="BL57" i="3"/>
  <c r="E58" i="3"/>
  <c r="F58" i="3"/>
  <c r="Q58" i="3"/>
  <c r="AY58" i="3"/>
  <c r="BK58" i="3"/>
  <c r="BJ58" i="3"/>
  <c r="BI58" i="3"/>
  <c r="BL58" i="3"/>
  <c r="E59" i="3"/>
  <c r="F59" i="3"/>
  <c r="Q59" i="3"/>
  <c r="AY59" i="3"/>
  <c r="BJ59" i="3"/>
  <c r="BI59" i="3"/>
  <c r="BK59" i="3"/>
  <c r="BL59" i="3"/>
  <c r="E60" i="3"/>
  <c r="F60" i="3"/>
  <c r="Q60" i="3"/>
  <c r="AY60" i="3"/>
  <c r="BK60" i="3"/>
  <c r="BJ60" i="3"/>
  <c r="BI60" i="3"/>
  <c r="BL60" i="3"/>
  <c r="E61" i="3"/>
  <c r="F61" i="3"/>
  <c r="G61" i="3"/>
  <c r="Q61" i="3"/>
  <c r="AY61" i="3"/>
  <c r="BI61" i="3"/>
  <c r="BJ61" i="3"/>
  <c r="BK61" i="3"/>
  <c r="BL61" i="3"/>
  <c r="BH61" i="3"/>
  <c r="BG61" i="3"/>
  <c r="BF61" i="3"/>
  <c r="BE61" i="3"/>
  <c r="BD61" i="3"/>
  <c r="BC61" i="3"/>
  <c r="E62" i="3"/>
  <c r="F62" i="3"/>
  <c r="Q62" i="3"/>
  <c r="AY62" i="3"/>
  <c r="BJ62" i="3"/>
  <c r="BI62" i="3"/>
  <c r="BK62" i="3"/>
  <c r="BL62" i="3"/>
  <c r="E63" i="3"/>
  <c r="F63" i="3"/>
  <c r="Q63" i="3"/>
  <c r="AY63" i="3"/>
  <c r="BL63" i="3"/>
  <c r="E64" i="3"/>
  <c r="F64" i="3"/>
  <c r="Q64" i="3"/>
  <c r="AY64" i="3"/>
  <c r="BL64" i="3"/>
  <c r="E65" i="3"/>
  <c r="F65" i="3"/>
  <c r="AU65" i="3"/>
  <c r="Q65" i="3"/>
  <c r="Z65" i="3"/>
  <c r="AY65" i="3"/>
  <c r="BK65" i="3"/>
  <c r="BJ65" i="3"/>
  <c r="BI65" i="3"/>
  <c r="BL65" i="3"/>
  <c r="E66" i="3"/>
  <c r="F66" i="3"/>
  <c r="Q66" i="3"/>
  <c r="AY66" i="3"/>
  <c r="BK66" i="3"/>
  <c r="BL66" i="3"/>
  <c r="E67" i="3"/>
  <c r="F67" i="3"/>
  <c r="AU67" i="3"/>
  <c r="Q67" i="3"/>
  <c r="AY67" i="3"/>
  <c r="BK67" i="3"/>
  <c r="BL67" i="3"/>
  <c r="E68" i="3"/>
  <c r="F68" i="3"/>
  <c r="Q68" i="3"/>
  <c r="AY68" i="3"/>
  <c r="BJ68" i="3"/>
  <c r="BI68" i="3"/>
  <c r="BK68" i="3"/>
  <c r="BL68" i="3"/>
  <c r="E69" i="3"/>
  <c r="F69" i="3"/>
  <c r="Q69" i="3"/>
  <c r="AY69" i="3"/>
  <c r="BJ69" i="3"/>
  <c r="BK69" i="3"/>
  <c r="BL69" i="3"/>
  <c r="E70" i="3"/>
  <c r="F70" i="3"/>
  <c r="Q70" i="3"/>
  <c r="AY70" i="3"/>
  <c r="BJ70" i="3"/>
  <c r="BK70" i="3"/>
  <c r="BL70" i="3"/>
  <c r="BI70" i="3"/>
  <c r="BH70" i="3"/>
  <c r="BG70" i="3"/>
  <c r="BF70" i="3"/>
  <c r="BE70" i="3"/>
  <c r="BD70" i="3"/>
  <c r="BC70" i="3"/>
  <c r="E71" i="3"/>
  <c r="F71" i="3"/>
  <c r="Q71" i="3"/>
  <c r="AY71" i="3"/>
  <c r="BJ71" i="3"/>
  <c r="BK71" i="3"/>
  <c r="BL71" i="3"/>
  <c r="E72" i="3"/>
  <c r="F72" i="3"/>
  <c r="Z72" i="3"/>
  <c r="Q72" i="3"/>
  <c r="AY72" i="3"/>
  <c r="BJ72" i="3"/>
  <c r="BK72" i="3"/>
  <c r="BL72" i="3"/>
  <c r="BI72" i="3"/>
  <c r="BH72" i="3"/>
  <c r="BG72" i="3"/>
  <c r="BF72" i="3"/>
  <c r="BE72" i="3"/>
  <c r="BD72" i="3"/>
  <c r="BC72" i="3"/>
  <c r="BA72" i="3"/>
  <c r="E73" i="3"/>
  <c r="F73" i="3"/>
  <c r="Q73" i="3"/>
  <c r="Z73" i="3"/>
  <c r="AY73" i="3"/>
  <c r="BJ73" i="3"/>
  <c r="BK73" i="3"/>
  <c r="BL73" i="3"/>
  <c r="E74" i="3"/>
  <c r="F74" i="3"/>
  <c r="Q74" i="3"/>
  <c r="AY74" i="3"/>
  <c r="BJ74" i="3"/>
  <c r="BK74" i="3"/>
  <c r="BL74" i="3"/>
  <c r="BI74" i="3"/>
  <c r="E75" i="3"/>
  <c r="F75" i="3"/>
  <c r="Q75" i="3"/>
  <c r="AY75" i="3"/>
  <c r="BJ75" i="3"/>
  <c r="BK75" i="3"/>
  <c r="BL75" i="3"/>
  <c r="E76" i="3"/>
  <c r="F76" i="3"/>
  <c r="Z76" i="3"/>
  <c r="Q76" i="3"/>
  <c r="AY76" i="3"/>
  <c r="BJ76" i="3"/>
  <c r="BK76" i="3"/>
  <c r="BL76" i="3"/>
  <c r="BI76" i="3"/>
  <c r="E77" i="3"/>
  <c r="F77" i="3"/>
  <c r="Q77" i="3"/>
  <c r="Z77" i="3"/>
  <c r="AY77" i="3"/>
  <c r="BJ77" i="3"/>
  <c r="BK77" i="3"/>
  <c r="BL77" i="3"/>
  <c r="E78" i="3"/>
  <c r="F78" i="3"/>
  <c r="Q78" i="3"/>
  <c r="AY78" i="3"/>
  <c r="BJ78" i="3"/>
  <c r="BK78" i="3"/>
  <c r="BL78" i="3"/>
  <c r="BI78" i="3"/>
  <c r="E79" i="3"/>
  <c r="F79" i="3"/>
  <c r="Q79" i="3"/>
  <c r="AY79" i="3"/>
  <c r="BJ79" i="3"/>
  <c r="BK79" i="3"/>
  <c r="BL79" i="3"/>
  <c r="E80" i="3"/>
  <c r="F80" i="3"/>
  <c r="Z80" i="3"/>
  <c r="Q80" i="3"/>
  <c r="AY80" i="3"/>
  <c r="BJ80" i="3"/>
  <c r="BK80" i="3"/>
  <c r="BL80" i="3"/>
  <c r="BI80" i="3"/>
  <c r="E81" i="3"/>
  <c r="F81" i="3"/>
  <c r="Q81" i="3"/>
  <c r="Z81" i="3"/>
  <c r="AY81" i="3"/>
  <c r="BJ81" i="3"/>
  <c r="BK81" i="3"/>
  <c r="BL81" i="3"/>
  <c r="E82" i="3"/>
  <c r="F82" i="3"/>
  <c r="Q82" i="3"/>
  <c r="AY82" i="3"/>
  <c r="BJ82" i="3"/>
  <c r="BK82" i="3"/>
  <c r="BL82" i="3"/>
  <c r="BI82" i="3"/>
  <c r="E83" i="3"/>
  <c r="F83" i="3"/>
  <c r="Q83" i="3"/>
  <c r="AY83" i="3"/>
  <c r="BJ83" i="3"/>
  <c r="BK83" i="3"/>
  <c r="BL83" i="3"/>
  <c r="E84" i="3"/>
  <c r="F84" i="3"/>
  <c r="Z84" i="3"/>
  <c r="Q84" i="3"/>
  <c r="AY84" i="3"/>
  <c r="BJ84" i="3"/>
  <c r="BK84" i="3"/>
  <c r="BL84" i="3"/>
  <c r="BI84" i="3"/>
  <c r="E85" i="3"/>
  <c r="F85" i="3"/>
  <c r="Q85" i="3"/>
  <c r="Z85" i="3"/>
  <c r="AY85" i="3"/>
  <c r="BJ85" i="3"/>
  <c r="BK85" i="3"/>
  <c r="BL85" i="3"/>
  <c r="E86" i="3"/>
  <c r="F86" i="3"/>
  <c r="Q86" i="3"/>
  <c r="AY86" i="3"/>
  <c r="BJ86" i="3"/>
  <c r="BK86" i="3"/>
  <c r="BL86" i="3"/>
  <c r="BI86" i="3"/>
  <c r="E87" i="3"/>
  <c r="F87" i="3"/>
  <c r="Q87" i="3"/>
  <c r="AY87" i="3"/>
  <c r="BJ87" i="3"/>
  <c r="BK87" i="3"/>
  <c r="BL87" i="3"/>
  <c r="E88" i="3"/>
  <c r="F88" i="3"/>
  <c r="Z88" i="3"/>
  <c r="Q88" i="3"/>
  <c r="AY88" i="3"/>
  <c r="BJ88" i="3"/>
  <c r="BK88" i="3"/>
  <c r="BL88" i="3"/>
  <c r="BI88" i="3"/>
  <c r="E89" i="3"/>
  <c r="F89" i="3"/>
  <c r="Q89" i="3"/>
  <c r="Z89" i="3"/>
  <c r="AY89" i="3"/>
  <c r="BJ89" i="3"/>
  <c r="BK89" i="3"/>
  <c r="BL89" i="3"/>
  <c r="E90" i="3"/>
  <c r="F90" i="3"/>
  <c r="Q90" i="3"/>
  <c r="AY90" i="3"/>
  <c r="BJ90" i="3"/>
  <c r="BK90" i="3"/>
  <c r="BL90" i="3"/>
  <c r="BI90" i="3"/>
  <c r="E91" i="3"/>
  <c r="F91" i="3"/>
  <c r="Q91" i="3"/>
  <c r="AY91" i="3"/>
  <c r="BJ91" i="3"/>
  <c r="BK91" i="3"/>
  <c r="BL91" i="3"/>
  <c r="E92" i="3"/>
  <c r="F92" i="3"/>
  <c r="Z92" i="3"/>
  <c r="Q92" i="3"/>
  <c r="AY92" i="3"/>
  <c r="BJ92" i="3"/>
  <c r="BK92" i="3"/>
  <c r="BL92" i="3"/>
  <c r="BI92" i="3"/>
  <c r="E93" i="3"/>
  <c r="F93" i="3"/>
  <c r="Q93" i="3"/>
  <c r="Z93" i="3"/>
  <c r="AY93" i="3"/>
  <c r="BJ93" i="3"/>
  <c r="BK93" i="3"/>
  <c r="BL93" i="3"/>
  <c r="E94" i="3"/>
  <c r="F94" i="3"/>
  <c r="Q94" i="3"/>
  <c r="AY94" i="3"/>
  <c r="BJ94" i="3"/>
  <c r="BK94" i="3"/>
  <c r="BL94" i="3"/>
  <c r="BI94" i="3"/>
  <c r="E95" i="3"/>
  <c r="F95" i="3"/>
  <c r="Q95" i="3"/>
  <c r="AY95" i="3"/>
  <c r="BJ95" i="3"/>
  <c r="BK95" i="3"/>
  <c r="BL95" i="3"/>
  <c r="E96" i="3"/>
  <c r="F96" i="3"/>
  <c r="Z96" i="3"/>
  <c r="Q96" i="3"/>
  <c r="AY96" i="3"/>
  <c r="BJ96" i="3"/>
  <c r="BK96" i="3"/>
  <c r="BL96" i="3"/>
  <c r="BI96" i="3"/>
  <c r="E97" i="3"/>
  <c r="F97" i="3"/>
  <c r="Q97" i="3"/>
  <c r="Z97" i="3"/>
  <c r="AY97" i="3"/>
  <c r="BJ97" i="3"/>
  <c r="BK97" i="3"/>
  <c r="BL97" i="3"/>
  <c r="BI97" i="3"/>
  <c r="BH97" i="3"/>
  <c r="E98" i="3"/>
  <c r="F98" i="3"/>
  <c r="Q98" i="3"/>
  <c r="Z98" i="3"/>
  <c r="AY98" i="3"/>
  <c r="BJ98" i="3"/>
  <c r="BK98" i="3"/>
  <c r="BL98" i="3"/>
  <c r="BI98" i="3"/>
  <c r="BH98" i="3"/>
  <c r="E99" i="3"/>
  <c r="F99" i="3"/>
  <c r="Q99" i="3"/>
  <c r="AY99" i="3"/>
  <c r="BJ99" i="3"/>
  <c r="BK99" i="3"/>
  <c r="BL99" i="3"/>
  <c r="E100" i="3"/>
  <c r="F100" i="3"/>
  <c r="Q100" i="3"/>
  <c r="AY100" i="3"/>
  <c r="BJ100" i="3"/>
  <c r="BK100" i="3"/>
  <c r="BL100" i="3"/>
  <c r="BI100" i="3"/>
  <c r="BH100" i="3"/>
  <c r="E101" i="3"/>
  <c r="F101" i="3"/>
  <c r="Q101" i="3"/>
  <c r="AY101" i="3"/>
  <c r="BJ101" i="3"/>
  <c r="BK101" i="3"/>
  <c r="BL101" i="3"/>
  <c r="E102" i="3"/>
  <c r="F102" i="3"/>
  <c r="G102" i="3"/>
  <c r="I102" i="3"/>
  <c r="Q102" i="3"/>
  <c r="AC102" i="3"/>
  <c r="AY102" i="3"/>
  <c r="BJ102" i="3"/>
  <c r="BK102" i="3"/>
  <c r="BL102" i="3"/>
  <c r="E103" i="3"/>
  <c r="F103" i="3"/>
  <c r="G103" i="3"/>
  <c r="I103" i="3"/>
  <c r="Q103" i="3"/>
  <c r="Z103" i="3"/>
  <c r="AC103" i="3"/>
  <c r="AU103" i="3"/>
  <c r="AY103" i="3"/>
  <c r="BJ103" i="3"/>
  <c r="BK103" i="3"/>
  <c r="BL103" i="3"/>
  <c r="BI103" i="3"/>
  <c r="BH103" i="3"/>
  <c r="E104" i="3"/>
  <c r="F104" i="3"/>
  <c r="G104" i="3"/>
  <c r="J104" i="3"/>
  <c r="Q104" i="3"/>
  <c r="Z104" i="3"/>
  <c r="AY104" i="3"/>
  <c r="BK104" i="3"/>
  <c r="BJ104" i="3"/>
  <c r="BL104" i="3"/>
  <c r="E105" i="3"/>
  <c r="F105" i="3"/>
  <c r="Q105" i="3"/>
  <c r="AY105" i="3"/>
  <c r="BJ105" i="3"/>
  <c r="BK105" i="3"/>
  <c r="BL105" i="3"/>
  <c r="E106" i="3"/>
  <c r="F106" i="3"/>
  <c r="Q106" i="3"/>
  <c r="AY106" i="3"/>
  <c r="BK106" i="3"/>
  <c r="BJ106" i="3"/>
  <c r="BL106" i="3"/>
  <c r="E107" i="3"/>
  <c r="F107" i="3"/>
  <c r="G107" i="3"/>
  <c r="I107" i="3"/>
  <c r="Q107" i="3"/>
  <c r="Z107" i="3"/>
  <c r="AC107" i="3"/>
  <c r="AU107" i="3"/>
  <c r="AY107" i="3"/>
  <c r="BJ107" i="3"/>
  <c r="BK107" i="3"/>
  <c r="BL107" i="3"/>
  <c r="BI107" i="3"/>
  <c r="BH107" i="3"/>
  <c r="E108" i="3"/>
  <c r="F108" i="3"/>
  <c r="G108" i="3"/>
  <c r="I108" i="3"/>
  <c r="Q108" i="3"/>
  <c r="Z108" i="3"/>
  <c r="AC108" i="3"/>
  <c r="AU108" i="3"/>
  <c r="AY108" i="3"/>
  <c r="BL108" i="3"/>
  <c r="E109" i="3"/>
  <c r="F109" i="3"/>
  <c r="Q109" i="3"/>
  <c r="AY109" i="3"/>
  <c r="BK109" i="3"/>
  <c r="BJ109" i="3"/>
  <c r="BL109" i="3"/>
  <c r="E110" i="3"/>
  <c r="F110" i="3"/>
  <c r="G110" i="3"/>
  <c r="I110" i="3"/>
  <c r="Q110" i="3"/>
  <c r="AC110" i="3"/>
  <c r="AU110" i="3"/>
  <c r="AY110" i="3"/>
  <c r="BL110" i="3"/>
  <c r="E111" i="3"/>
  <c r="F111" i="3"/>
  <c r="G111" i="3"/>
  <c r="J111" i="3"/>
  <c r="Q111" i="3"/>
  <c r="Z111" i="3"/>
  <c r="AC111" i="3"/>
  <c r="AT111" i="3"/>
  <c r="AS111" i="3"/>
  <c r="AR111" i="3"/>
  <c r="AU111" i="3"/>
  <c r="AY111" i="3"/>
  <c r="BL111" i="3"/>
  <c r="E112" i="3"/>
  <c r="F112" i="3"/>
  <c r="Q112" i="3"/>
  <c r="AY112" i="3"/>
  <c r="BL112" i="3"/>
  <c r="E113" i="3"/>
  <c r="F113" i="3"/>
  <c r="G113" i="3"/>
  <c r="Q113" i="3"/>
  <c r="AY113" i="3"/>
  <c r="BK113" i="3"/>
  <c r="BJ113" i="3"/>
  <c r="BL113" i="3"/>
  <c r="E114" i="3"/>
  <c r="F114" i="3"/>
  <c r="G114" i="3"/>
  <c r="I114" i="3"/>
  <c r="Q114" i="3"/>
  <c r="Z114" i="3"/>
  <c r="AT114" i="3"/>
  <c r="AS114" i="3"/>
  <c r="AU114" i="3"/>
  <c r="AY114" i="3"/>
  <c r="BL114" i="3"/>
  <c r="E115" i="3"/>
  <c r="F115" i="3"/>
  <c r="G115" i="3"/>
  <c r="I115" i="3"/>
  <c r="Q115" i="3"/>
  <c r="Z115" i="3"/>
  <c r="AT115" i="3"/>
  <c r="AU115" i="3"/>
  <c r="AY115" i="3"/>
  <c r="BK115" i="3"/>
  <c r="BJ115" i="3"/>
  <c r="BL115" i="3"/>
  <c r="E116" i="3"/>
  <c r="F116" i="3"/>
  <c r="G116" i="3"/>
  <c r="Q116" i="3"/>
  <c r="Z116" i="3"/>
  <c r="AU116" i="3"/>
  <c r="AY116" i="3"/>
  <c r="BL116" i="3"/>
  <c r="E117" i="3"/>
  <c r="F117" i="3"/>
  <c r="AU117" i="3"/>
  <c r="G117" i="3"/>
  <c r="I117" i="3"/>
  <c r="Q117" i="3"/>
  <c r="Z117" i="3"/>
  <c r="AY117" i="3"/>
  <c r="BK117" i="3"/>
  <c r="BJ117" i="3"/>
  <c r="BL117" i="3"/>
  <c r="E118" i="3"/>
  <c r="F118" i="3"/>
  <c r="G118" i="3"/>
  <c r="Q118" i="3"/>
  <c r="AY118" i="3"/>
  <c r="BK118" i="3"/>
  <c r="BL118" i="3"/>
  <c r="E119" i="3"/>
  <c r="F119" i="3"/>
  <c r="Z119" i="3"/>
  <c r="G119" i="3"/>
  <c r="I119" i="3"/>
  <c r="Q119" i="3"/>
  <c r="AC119" i="3"/>
  <c r="AU119" i="3"/>
  <c r="AY119" i="3"/>
  <c r="BL119" i="3"/>
  <c r="E120" i="3"/>
  <c r="F120" i="3"/>
  <c r="Q120" i="3"/>
  <c r="AY120" i="3"/>
  <c r="BL120" i="3"/>
  <c r="E121" i="3"/>
  <c r="F121" i="3"/>
  <c r="G121" i="3"/>
  <c r="Q121" i="3"/>
  <c r="AY121" i="3"/>
  <c r="BK121" i="3"/>
  <c r="BJ121" i="3"/>
  <c r="BL121" i="3"/>
  <c r="E122" i="3"/>
  <c r="F122" i="3"/>
  <c r="G122" i="3"/>
  <c r="I122" i="3"/>
  <c r="Q122" i="3"/>
  <c r="Z122" i="3"/>
  <c r="AS122" i="3"/>
  <c r="AT122" i="3"/>
  <c r="AU122" i="3"/>
  <c r="AY122" i="3"/>
  <c r="BL122" i="3"/>
  <c r="E123" i="3"/>
  <c r="F123" i="3"/>
  <c r="G123" i="3"/>
  <c r="I123" i="3"/>
  <c r="Q123" i="3"/>
  <c r="Z123" i="3"/>
  <c r="AT123" i="3"/>
  <c r="AU123" i="3"/>
  <c r="AY123" i="3"/>
  <c r="BK123" i="3"/>
  <c r="BJ123" i="3"/>
  <c r="BL123" i="3"/>
  <c r="E124" i="3"/>
  <c r="F124" i="3"/>
  <c r="Q124" i="3"/>
  <c r="AY124" i="3"/>
  <c r="BL124" i="3"/>
  <c r="E125" i="3"/>
  <c r="F125" i="3"/>
  <c r="Q125" i="3"/>
  <c r="AY125" i="3"/>
  <c r="BK125" i="3"/>
  <c r="BJ125" i="3"/>
  <c r="BL125" i="3"/>
  <c r="E126" i="3"/>
  <c r="F126" i="3"/>
  <c r="Q126" i="3"/>
  <c r="AY126" i="3"/>
  <c r="BL126" i="3"/>
  <c r="E127" i="3"/>
  <c r="F127" i="3"/>
  <c r="Q127" i="3"/>
  <c r="AY127" i="3"/>
  <c r="BK127" i="3"/>
  <c r="BJ127" i="3"/>
  <c r="BL127" i="3"/>
  <c r="E128" i="3"/>
  <c r="F128" i="3"/>
  <c r="Q128" i="3"/>
  <c r="AY128" i="3"/>
  <c r="BL128" i="3"/>
  <c r="E129" i="3"/>
  <c r="F129" i="3"/>
  <c r="Q129" i="3"/>
  <c r="AY129" i="3"/>
  <c r="BK129" i="3"/>
  <c r="BJ129" i="3"/>
  <c r="BL129" i="3"/>
  <c r="E130" i="3"/>
  <c r="F130" i="3"/>
  <c r="Q130" i="3"/>
  <c r="AY130" i="3"/>
  <c r="BL130" i="3"/>
  <c r="E131" i="3"/>
  <c r="F131" i="3"/>
  <c r="Q131" i="3"/>
  <c r="AY131" i="3"/>
  <c r="BK131" i="3"/>
  <c r="BJ131" i="3"/>
  <c r="BL131" i="3"/>
  <c r="E132" i="3"/>
  <c r="F132" i="3"/>
  <c r="Q132" i="3"/>
  <c r="AY132" i="3"/>
  <c r="BL132" i="3"/>
  <c r="E133" i="3"/>
  <c r="F133" i="3"/>
  <c r="Q133" i="3"/>
  <c r="AY133" i="3"/>
  <c r="BK133" i="3"/>
  <c r="BJ133" i="3"/>
  <c r="BL133" i="3"/>
  <c r="E134" i="3"/>
  <c r="F134" i="3"/>
  <c r="Q134" i="3"/>
  <c r="AY134" i="3"/>
  <c r="BL134" i="3"/>
  <c r="E135" i="3"/>
  <c r="F135" i="3"/>
  <c r="Q135" i="3"/>
  <c r="AY135" i="3"/>
  <c r="BK135" i="3"/>
  <c r="BJ135" i="3"/>
  <c r="BL135" i="3"/>
  <c r="E136" i="3"/>
  <c r="F136" i="3"/>
  <c r="Q136" i="3"/>
  <c r="AY136" i="3"/>
  <c r="BL136" i="3"/>
  <c r="E137" i="3"/>
  <c r="F137" i="3"/>
  <c r="Q137" i="3"/>
  <c r="AY137" i="3"/>
  <c r="BK137" i="3"/>
  <c r="BJ137" i="3"/>
  <c r="BL137" i="3"/>
  <c r="E138" i="3"/>
  <c r="F138" i="3"/>
  <c r="Q138" i="3"/>
  <c r="AY138" i="3"/>
  <c r="BL138" i="3"/>
  <c r="E139" i="3"/>
  <c r="F139" i="3"/>
  <c r="Q139" i="3"/>
  <c r="E140" i="3"/>
  <c r="F140" i="3"/>
  <c r="Q140" i="3"/>
  <c r="E141" i="3"/>
  <c r="F141" i="3"/>
  <c r="Q141" i="3"/>
  <c r="E142" i="3"/>
  <c r="F142" i="3"/>
  <c r="G142" i="3"/>
  <c r="I142" i="3"/>
  <c r="Q142" i="3"/>
  <c r="Z142" i="3"/>
  <c r="AT142" i="3"/>
  <c r="AU142" i="3"/>
  <c r="E143" i="3"/>
  <c r="F143" i="3"/>
  <c r="AU143" i="3"/>
  <c r="Q143" i="3"/>
  <c r="E144" i="3"/>
  <c r="F144" i="3"/>
  <c r="Q144" i="3"/>
  <c r="E145" i="3"/>
  <c r="F145" i="3"/>
  <c r="Q145" i="3"/>
  <c r="E146" i="3"/>
  <c r="F146" i="3"/>
  <c r="Q146" i="3"/>
  <c r="E147" i="3"/>
  <c r="F147" i="3"/>
  <c r="G147" i="3"/>
  <c r="Q147" i="3"/>
  <c r="E148" i="3"/>
  <c r="F148" i="3"/>
  <c r="Q148" i="3"/>
  <c r="E149" i="3"/>
  <c r="F149" i="3"/>
  <c r="Q149" i="3"/>
  <c r="E150" i="3"/>
  <c r="F150" i="3"/>
  <c r="G150" i="3"/>
  <c r="Q150" i="3"/>
  <c r="E151" i="3"/>
  <c r="F151" i="3"/>
  <c r="Q151" i="3"/>
  <c r="E152" i="3"/>
  <c r="F152" i="3"/>
  <c r="AU152" i="3"/>
  <c r="Q152" i="3"/>
  <c r="Z152" i="3"/>
  <c r="E153" i="3"/>
  <c r="F153" i="3"/>
  <c r="Q153" i="3"/>
  <c r="AU153" i="3"/>
  <c r="E154" i="3"/>
  <c r="F154" i="3"/>
  <c r="G154" i="3"/>
  <c r="I154" i="3"/>
  <c r="Q154" i="3"/>
  <c r="AF154" i="3"/>
  <c r="E155" i="3"/>
  <c r="F155" i="3"/>
  <c r="G155" i="3"/>
  <c r="Q155" i="3"/>
  <c r="E156" i="3"/>
  <c r="F156" i="3"/>
  <c r="G156" i="3"/>
  <c r="AC156" i="3"/>
  <c r="Q156" i="3"/>
  <c r="E157" i="3"/>
  <c r="F157" i="3"/>
  <c r="AU157" i="3"/>
  <c r="Q157" i="3"/>
  <c r="E158" i="3"/>
  <c r="F158" i="3"/>
  <c r="G158" i="3"/>
  <c r="I158" i="3"/>
  <c r="Q158" i="3"/>
  <c r="E159" i="3"/>
  <c r="F159" i="3"/>
  <c r="AU159" i="3"/>
  <c r="Q159" i="3"/>
  <c r="E160" i="3"/>
  <c r="F160" i="3"/>
  <c r="Q160" i="3"/>
  <c r="Z160" i="3"/>
  <c r="E161" i="3"/>
  <c r="F161" i="3"/>
  <c r="Q161" i="3"/>
  <c r="AU161" i="3"/>
  <c r="E162" i="3"/>
  <c r="F162" i="3"/>
  <c r="G162" i="3"/>
  <c r="I162" i="3"/>
  <c r="Q162" i="3"/>
  <c r="E163" i="3"/>
  <c r="F163" i="3"/>
  <c r="G163" i="3"/>
  <c r="Q163" i="3"/>
  <c r="E164" i="3"/>
  <c r="F164" i="3"/>
  <c r="Q164" i="3"/>
  <c r="E165" i="3"/>
  <c r="F165" i="3"/>
  <c r="AU165" i="3"/>
  <c r="Q165" i="3"/>
  <c r="E166" i="3"/>
  <c r="F166" i="3"/>
  <c r="G166" i="3"/>
  <c r="I166" i="3"/>
  <c r="Q166" i="3"/>
  <c r="E167" i="3"/>
  <c r="F167" i="3"/>
  <c r="Q167" i="3"/>
  <c r="E168" i="3"/>
  <c r="F168" i="3"/>
  <c r="Z168" i="3"/>
  <c r="Q168" i="3"/>
  <c r="E169" i="3"/>
  <c r="F169" i="3"/>
  <c r="AU169" i="3"/>
  <c r="Q169" i="3"/>
  <c r="E170" i="3"/>
  <c r="F170" i="3"/>
  <c r="G170" i="3"/>
  <c r="Q170" i="3"/>
  <c r="E171" i="3"/>
  <c r="F171" i="3"/>
  <c r="G171" i="3"/>
  <c r="I171" i="3"/>
  <c r="Q171" i="3"/>
  <c r="E172" i="3"/>
  <c r="F172" i="3"/>
  <c r="Q172" i="3"/>
  <c r="E173" i="3"/>
  <c r="F173" i="3"/>
  <c r="Q173" i="3"/>
  <c r="E174" i="3"/>
  <c r="F174" i="3"/>
  <c r="Q174" i="3"/>
  <c r="E175" i="3"/>
  <c r="F175" i="3"/>
  <c r="G175" i="3"/>
  <c r="Q175" i="3"/>
  <c r="E176" i="3"/>
  <c r="F176" i="3"/>
  <c r="Q176" i="3"/>
  <c r="E177" i="3"/>
  <c r="F177" i="3"/>
  <c r="G177" i="3"/>
  <c r="I177" i="3"/>
  <c r="Q177" i="3"/>
  <c r="AC177" i="3"/>
  <c r="E178" i="3"/>
  <c r="F178" i="3"/>
  <c r="AU178" i="3"/>
  <c r="Q178" i="3"/>
  <c r="E179" i="3"/>
  <c r="F179" i="3"/>
  <c r="AU179" i="3"/>
  <c r="AT179" i="3"/>
  <c r="G179" i="3"/>
  <c r="I179" i="3"/>
  <c r="Q179" i="3"/>
  <c r="Z179" i="3"/>
  <c r="AF179" i="3"/>
  <c r="AS179" i="3"/>
  <c r="AR179" i="3"/>
  <c r="AQ179" i="3"/>
  <c r="E180" i="3"/>
  <c r="F180" i="3"/>
  <c r="G180" i="3"/>
  <c r="Q180" i="3"/>
  <c r="Z180" i="3"/>
  <c r="E181" i="3"/>
  <c r="F181" i="3"/>
  <c r="Z181" i="3"/>
  <c r="G181" i="3"/>
  <c r="Q181" i="3"/>
  <c r="AU181" i="3"/>
  <c r="E182" i="3"/>
  <c r="F182" i="3"/>
  <c r="Z182" i="3"/>
  <c r="Q182" i="3"/>
  <c r="E183" i="3"/>
  <c r="F183" i="3"/>
  <c r="Q183" i="3"/>
  <c r="AU183" i="3"/>
  <c r="E184" i="3"/>
  <c r="F184" i="3"/>
  <c r="Q184" i="3"/>
  <c r="E185" i="3"/>
  <c r="F185" i="3"/>
  <c r="G185" i="3"/>
  <c r="I185" i="3"/>
  <c r="Q185" i="3"/>
  <c r="AC185" i="3"/>
  <c r="E186" i="3"/>
  <c r="F186" i="3"/>
  <c r="AU186" i="3"/>
  <c r="G186" i="3"/>
  <c r="Q186" i="3"/>
  <c r="AS186" i="3"/>
  <c r="AR186" i="3"/>
  <c r="AT186" i="3"/>
  <c r="E187" i="3"/>
  <c r="F187" i="3"/>
  <c r="AU187" i="3"/>
  <c r="AT187" i="3"/>
  <c r="G187" i="3"/>
  <c r="I187" i="3"/>
  <c r="Q187" i="3"/>
  <c r="Z187" i="3"/>
  <c r="AF187" i="3"/>
  <c r="AS187" i="3"/>
  <c r="AR187" i="3"/>
  <c r="AQ187" i="3"/>
  <c r="AP187" i="3"/>
  <c r="AO187" i="3"/>
  <c r="AN187" i="3"/>
  <c r="AM187" i="3"/>
  <c r="AL187" i="3"/>
  <c r="E188" i="3"/>
  <c r="F188" i="3"/>
  <c r="Q188" i="3"/>
  <c r="E189" i="3"/>
  <c r="F189" i="3"/>
  <c r="Z189" i="3"/>
  <c r="G189" i="3"/>
  <c r="Q189" i="3"/>
  <c r="AF189" i="3"/>
  <c r="AU189" i="3"/>
  <c r="E190" i="3"/>
  <c r="F190" i="3"/>
  <c r="Z190" i="3"/>
  <c r="Q190" i="3"/>
  <c r="E191" i="3"/>
  <c r="F191" i="3"/>
  <c r="Q191" i="3"/>
  <c r="AU191" i="3"/>
  <c r="E192" i="3"/>
  <c r="F192" i="3"/>
  <c r="G192" i="3"/>
  <c r="AC192" i="3"/>
  <c r="Q192" i="3"/>
  <c r="AU192" i="3"/>
  <c r="E193" i="3"/>
  <c r="F193" i="3"/>
  <c r="G193" i="3"/>
  <c r="I193" i="3"/>
  <c r="Q193" i="3"/>
  <c r="Z193" i="3"/>
  <c r="AC193" i="3"/>
  <c r="AU193" i="3"/>
  <c r="E194" i="3"/>
  <c r="F194" i="3"/>
  <c r="AU194" i="3"/>
  <c r="G194" i="3"/>
  <c r="Q194" i="3"/>
  <c r="Z194" i="3"/>
  <c r="E195" i="3"/>
  <c r="F195" i="3"/>
  <c r="Q195" i="3"/>
  <c r="E196" i="3"/>
  <c r="F196" i="3"/>
  <c r="Q196" i="3"/>
  <c r="AU196" i="3"/>
  <c r="E197" i="3"/>
  <c r="F197" i="3"/>
  <c r="G197" i="3"/>
  <c r="Q197" i="3"/>
  <c r="Z197" i="3"/>
  <c r="AC197" i="3"/>
  <c r="AU197" i="3"/>
  <c r="E198" i="3"/>
  <c r="F198" i="3"/>
  <c r="Q198" i="3"/>
  <c r="E199" i="3"/>
  <c r="F199" i="3"/>
  <c r="Q199" i="3"/>
  <c r="E200" i="3"/>
  <c r="F200" i="3"/>
  <c r="AU200" i="3"/>
  <c r="AT200" i="3"/>
  <c r="G200" i="3"/>
  <c r="Q200" i="3"/>
  <c r="Z200" i="3"/>
  <c r="AC200" i="3"/>
  <c r="E201" i="3"/>
  <c r="F201" i="3"/>
  <c r="Q201" i="3"/>
  <c r="Z201" i="3"/>
  <c r="E202" i="3"/>
  <c r="F202" i="3"/>
  <c r="Q202" i="3"/>
  <c r="E203" i="3"/>
  <c r="F203" i="3"/>
  <c r="AU203" i="3"/>
  <c r="G203" i="3"/>
  <c r="Q203" i="3"/>
  <c r="Z203" i="3"/>
  <c r="E204" i="3"/>
  <c r="F204" i="3"/>
  <c r="Z204" i="3"/>
  <c r="G204" i="3"/>
  <c r="AC204" i="3"/>
  <c r="Q204" i="3"/>
  <c r="AU204" i="3"/>
  <c r="E205" i="3"/>
  <c r="F205" i="3"/>
  <c r="Q205" i="3"/>
  <c r="E206" i="3"/>
  <c r="F206" i="3"/>
  <c r="AU206" i="3"/>
  <c r="Q206" i="3"/>
  <c r="E207" i="3"/>
  <c r="F207" i="3"/>
  <c r="AU207" i="3"/>
  <c r="G207" i="3"/>
  <c r="Q207" i="3"/>
  <c r="Z207" i="3"/>
  <c r="AF207" i="3"/>
  <c r="E208" i="3"/>
  <c r="F208" i="3"/>
  <c r="Q208" i="3"/>
  <c r="E209" i="3"/>
  <c r="F209" i="3"/>
  <c r="Q209" i="3"/>
  <c r="E210" i="3"/>
  <c r="F210" i="3"/>
  <c r="Z210" i="3"/>
  <c r="G210" i="3"/>
  <c r="Q210" i="3"/>
  <c r="AF210" i="3"/>
  <c r="E211" i="3"/>
  <c r="F211" i="3"/>
  <c r="Q211" i="3"/>
  <c r="E212" i="3"/>
  <c r="F212" i="3"/>
  <c r="G212" i="3"/>
  <c r="Q212" i="3"/>
  <c r="E213" i="3"/>
  <c r="F213" i="3"/>
  <c r="Q213" i="3"/>
  <c r="E214" i="3"/>
  <c r="F214" i="3"/>
  <c r="Q214" i="3"/>
  <c r="AU214" i="3"/>
  <c r="E215" i="3"/>
  <c r="F215" i="3"/>
  <c r="AU215" i="3"/>
  <c r="G215" i="3"/>
  <c r="Q215" i="3"/>
  <c r="Z215" i="3"/>
  <c r="AF215" i="3"/>
  <c r="AT215" i="3"/>
  <c r="E216" i="3"/>
  <c r="F216" i="3"/>
  <c r="Q216" i="3"/>
  <c r="E217" i="3"/>
  <c r="F217" i="3"/>
  <c r="G217" i="3"/>
  <c r="I217" i="3"/>
  <c r="Q217" i="3"/>
  <c r="E218" i="3"/>
  <c r="F218" i="3"/>
  <c r="Z218" i="3"/>
  <c r="G218" i="3"/>
  <c r="Q218" i="3"/>
  <c r="AF218" i="3"/>
  <c r="E219" i="3"/>
  <c r="F219" i="3"/>
  <c r="Q219" i="3"/>
  <c r="E220" i="3"/>
  <c r="F220" i="3"/>
  <c r="Q220" i="3"/>
  <c r="E221" i="3"/>
  <c r="F221" i="3"/>
  <c r="Q221" i="3"/>
  <c r="E222" i="3"/>
  <c r="F222" i="3"/>
  <c r="Q222" i="3"/>
  <c r="AU222" i="3"/>
  <c r="E223" i="3"/>
  <c r="F223" i="3"/>
  <c r="AU223" i="3"/>
  <c r="G223" i="3"/>
  <c r="Q223" i="3"/>
  <c r="Z223" i="3"/>
  <c r="E224" i="3"/>
  <c r="F224" i="3"/>
  <c r="Q224" i="3"/>
  <c r="E225" i="3"/>
  <c r="F225" i="3"/>
  <c r="G225" i="3"/>
  <c r="I225" i="3"/>
  <c r="Q225" i="3"/>
  <c r="Z225" i="3"/>
  <c r="AC225" i="3"/>
  <c r="AU225" i="3"/>
  <c r="E226" i="3"/>
  <c r="F226" i="3"/>
  <c r="Z226" i="3"/>
  <c r="G226" i="3"/>
  <c r="Q226" i="3"/>
  <c r="E227" i="3"/>
  <c r="F227" i="3"/>
  <c r="Q227" i="3"/>
  <c r="E228" i="3"/>
  <c r="F228" i="3"/>
  <c r="AU228" i="3"/>
  <c r="G228" i="3"/>
  <c r="Q228" i="3"/>
  <c r="Z228" i="3"/>
  <c r="E229" i="3"/>
  <c r="F229" i="3"/>
  <c r="Q229" i="3"/>
  <c r="E230" i="3"/>
  <c r="F230" i="3"/>
  <c r="Q230" i="3"/>
  <c r="AU230" i="3"/>
  <c r="E231" i="3"/>
  <c r="F231" i="3"/>
  <c r="AU231" i="3"/>
  <c r="G231" i="3"/>
  <c r="Q231" i="3"/>
  <c r="Z231" i="3"/>
  <c r="E232" i="3"/>
  <c r="F232" i="3"/>
  <c r="Q232" i="3"/>
  <c r="E233" i="3"/>
  <c r="F233" i="3"/>
  <c r="G233" i="3"/>
  <c r="I233" i="3"/>
  <c r="Q233" i="3"/>
  <c r="Z233" i="3"/>
  <c r="AC233" i="3"/>
  <c r="AU233" i="3"/>
  <c r="E234" i="3"/>
  <c r="F234" i="3"/>
  <c r="Z234" i="3"/>
  <c r="G234" i="3"/>
  <c r="Q234" i="3"/>
  <c r="E235" i="3"/>
  <c r="F235" i="3"/>
  <c r="Q235" i="3"/>
  <c r="E236" i="3"/>
  <c r="F236" i="3"/>
  <c r="G236" i="3"/>
  <c r="Q236" i="3"/>
  <c r="Z236" i="3"/>
  <c r="AC236" i="3"/>
  <c r="AU236" i="3"/>
  <c r="E237" i="3"/>
  <c r="F237" i="3"/>
  <c r="Q237" i="3"/>
  <c r="E238" i="3"/>
  <c r="F238" i="3"/>
  <c r="AU238" i="3"/>
  <c r="Q238" i="3"/>
  <c r="E239" i="3"/>
  <c r="F239" i="3"/>
  <c r="AU239" i="3"/>
  <c r="AT239" i="3"/>
  <c r="G239" i="3"/>
  <c r="Q239" i="3"/>
  <c r="Z239" i="3"/>
  <c r="E240" i="3"/>
  <c r="F240" i="3"/>
  <c r="Q240" i="3"/>
  <c r="E241" i="3"/>
  <c r="F241" i="3"/>
  <c r="G241" i="3"/>
  <c r="I241" i="3"/>
  <c r="Q241" i="3"/>
  <c r="Z241" i="3"/>
  <c r="AC241" i="3"/>
  <c r="E242" i="3"/>
  <c r="F242" i="3"/>
  <c r="Z242" i="3"/>
  <c r="G242" i="3"/>
  <c r="Q242" i="3"/>
  <c r="E243" i="3"/>
  <c r="F243" i="3"/>
  <c r="Q243" i="3"/>
  <c r="E244" i="3"/>
  <c r="F244" i="3"/>
  <c r="G244" i="3"/>
  <c r="Q244" i="3"/>
  <c r="Z244" i="3"/>
  <c r="E245" i="3"/>
  <c r="F245" i="3"/>
  <c r="Q245" i="3"/>
  <c r="E246" i="3"/>
  <c r="F246" i="3"/>
  <c r="AU246" i="3"/>
  <c r="Q246" i="3"/>
  <c r="E247" i="3"/>
  <c r="F247" i="3"/>
  <c r="AU247" i="3"/>
  <c r="G247" i="3"/>
  <c r="Q247" i="3"/>
  <c r="Z247" i="3"/>
  <c r="AT247" i="3"/>
  <c r="E248" i="3"/>
  <c r="F248" i="3"/>
  <c r="Q248" i="3"/>
  <c r="E249" i="3"/>
  <c r="F249" i="3"/>
  <c r="G249" i="3"/>
  <c r="I249" i="3"/>
  <c r="Q249" i="3"/>
  <c r="AC249" i="3"/>
  <c r="AU249" i="3"/>
  <c r="E250" i="3"/>
  <c r="F250" i="3"/>
  <c r="Z250" i="3"/>
  <c r="G250" i="3"/>
  <c r="Q250" i="3"/>
  <c r="E251" i="3"/>
  <c r="F251" i="3"/>
  <c r="Q251" i="3"/>
  <c r="E252" i="3"/>
  <c r="F252" i="3"/>
  <c r="AU252" i="3"/>
  <c r="G252" i="3"/>
  <c r="AF252" i="3"/>
  <c r="Q252" i="3"/>
  <c r="Z252" i="3"/>
  <c r="AC252" i="3"/>
  <c r="E253" i="3"/>
  <c r="F253" i="3"/>
  <c r="Q253" i="3"/>
  <c r="E254" i="3"/>
  <c r="F254" i="3"/>
  <c r="Q254" i="3"/>
  <c r="E255" i="3"/>
  <c r="F255" i="3"/>
  <c r="AU255" i="3"/>
  <c r="G255" i="3"/>
  <c r="Q255" i="3"/>
  <c r="Z255" i="3"/>
  <c r="AF255" i="3"/>
  <c r="E256" i="3"/>
  <c r="F256" i="3"/>
  <c r="Q256" i="3"/>
  <c r="E257" i="3"/>
  <c r="F257" i="3"/>
  <c r="G257" i="3"/>
  <c r="I257" i="3"/>
  <c r="Q257" i="3"/>
  <c r="Z257" i="3"/>
  <c r="AC257" i="3"/>
  <c r="AU257" i="3"/>
  <c r="E258" i="3"/>
  <c r="F258" i="3"/>
  <c r="Z258" i="3"/>
  <c r="G258" i="3"/>
  <c r="AF258" i="3"/>
  <c r="Q258" i="3"/>
  <c r="E259" i="3"/>
  <c r="F259" i="3"/>
  <c r="Z259" i="3"/>
  <c r="Q259" i="3"/>
  <c r="E260" i="3"/>
  <c r="F260" i="3"/>
  <c r="AU260" i="3"/>
  <c r="G260" i="3"/>
  <c r="Q260" i="3"/>
  <c r="Z260" i="3"/>
  <c r="E261" i="3"/>
  <c r="F261" i="3"/>
  <c r="Q261" i="3"/>
  <c r="E262" i="3"/>
  <c r="F262" i="3"/>
  <c r="Z262" i="3"/>
  <c r="G262" i="3"/>
  <c r="I262" i="3"/>
  <c r="Q262" i="3"/>
  <c r="E263" i="3"/>
  <c r="F263" i="3"/>
  <c r="Q263" i="3"/>
  <c r="E264" i="3"/>
  <c r="F264" i="3"/>
  <c r="Q264" i="3"/>
  <c r="E265" i="3"/>
  <c r="F265" i="3"/>
  <c r="G265" i="3"/>
  <c r="K265" i="3"/>
  <c r="Q265" i="3"/>
  <c r="Z265" i="3"/>
  <c r="E266" i="3"/>
  <c r="F266" i="3"/>
  <c r="Z266" i="3"/>
  <c r="G266" i="3"/>
  <c r="AF266" i="3"/>
  <c r="Q266" i="3"/>
  <c r="AT266" i="3"/>
  <c r="AS266" i="3"/>
  <c r="AU266" i="3"/>
  <c r="E267" i="3"/>
  <c r="F267" i="3"/>
  <c r="Q267" i="3"/>
  <c r="E268" i="3"/>
  <c r="F268" i="3"/>
  <c r="G268" i="3"/>
  <c r="Q268" i="3"/>
  <c r="Z268" i="3"/>
  <c r="E269" i="3"/>
  <c r="F269" i="3"/>
  <c r="Q269" i="3"/>
  <c r="E270" i="3"/>
  <c r="F270" i="3"/>
  <c r="Z270" i="3"/>
  <c r="G270" i="3"/>
  <c r="Q270" i="3"/>
  <c r="E271" i="3"/>
  <c r="F271" i="3"/>
  <c r="AU271" i="3"/>
  <c r="G271" i="3"/>
  <c r="Q271" i="3"/>
  <c r="Z271" i="3"/>
  <c r="AT271" i="3"/>
  <c r="E272" i="3"/>
  <c r="F272" i="3"/>
  <c r="Q272" i="3"/>
  <c r="E273" i="3"/>
  <c r="F273" i="3"/>
  <c r="Q273" i="3"/>
  <c r="E274" i="3"/>
  <c r="F274" i="3"/>
  <c r="G274" i="3"/>
  <c r="Q274" i="3"/>
  <c r="E275" i="3"/>
  <c r="F275" i="3"/>
  <c r="Q275" i="3"/>
  <c r="Z275" i="3"/>
  <c r="E276" i="3"/>
  <c r="F276" i="3"/>
  <c r="Z276" i="3"/>
  <c r="G276" i="3"/>
  <c r="AF276" i="3"/>
  <c r="Q276" i="3"/>
  <c r="AC276" i="3"/>
  <c r="AU276" i="3"/>
  <c r="E277" i="3"/>
  <c r="F277" i="3"/>
  <c r="Q277" i="3"/>
  <c r="E278" i="3"/>
  <c r="F278" i="3"/>
  <c r="Z278" i="3"/>
  <c r="Q278" i="3"/>
  <c r="AT278" i="3"/>
  <c r="AS278" i="3"/>
  <c r="AU278" i="3"/>
  <c r="E279" i="3"/>
  <c r="F279" i="3"/>
  <c r="Q279" i="3"/>
  <c r="E280" i="3"/>
  <c r="F280" i="3"/>
  <c r="Q280" i="3"/>
  <c r="Z280" i="3"/>
  <c r="E281" i="3"/>
  <c r="F281" i="3"/>
  <c r="Q281" i="3"/>
  <c r="Z281" i="3"/>
  <c r="E282" i="3"/>
  <c r="F282" i="3"/>
  <c r="Q282" i="3"/>
  <c r="E283" i="3"/>
  <c r="F283" i="3"/>
  <c r="AU283" i="3"/>
  <c r="G283" i="3"/>
  <c r="K283" i="3"/>
  <c r="Q283" i="3"/>
  <c r="Z283" i="3"/>
  <c r="AF283" i="3"/>
  <c r="E284" i="3"/>
  <c r="F284" i="3"/>
  <c r="G284" i="3"/>
  <c r="Q284" i="3"/>
  <c r="Z284" i="3"/>
  <c r="AU284" i="3"/>
  <c r="E285" i="3"/>
  <c r="F285" i="3"/>
  <c r="Q285" i="3"/>
  <c r="AU285" i="3"/>
  <c r="E286" i="3"/>
  <c r="F286" i="3"/>
  <c r="Z286" i="3"/>
  <c r="G286" i="3"/>
  <c r="J286" i="3"/>
  <c r="Q286" i="3"/>
  <c r="AF286" i="3"/>
  <c r="AT286" i="3"/>
  <c r="AU286" i="3"/>
  <c r="E287" i="3"/>
  <c r="F287" i="3"/>
  <c r="Q287" i="3"/>
  <c r="E288" i="3"/>
  <c r="F288" i="3"/>
  <c r="Q288" i="3"/>
  <c r="E289" i="3"/>
  <c r="F289" i="3"/>
  <c r="Q289" i="3"/>
  <c r="E290" i="3"/>
  <c r="F290" i="3"/>
  <c r="G290" i="3"/>
  <c r="Q290" i="3"/>
  <c r="Z290" i="3"/>
  <c r="AT290" i="3"/>
  <c r="AU290" i="3"/>
  <c r="E291" i="3"/>
  <c r="F291" i="3"/>
  <c r="G291" i="3"/>
  <c r="K291" i="3"/>
  <c r="Q291" i="3"/>
  <c r="Z291" i="3"/>
  <c r="AU291" i="3"/>
  <c r="E292" i="3"/>
  <c r="F292" i="3"/>
  <c r="AU292" i="3"/>
  <c r="Q292" i="3"/>
  <c r="E293" i="3"/>
  <c r="F293" i="3"/>
  <c r="Q293" i="3"/>
  <c r="E294" i="3"/>
  <c r="F294" i="3"/>
  <c r="Q294" i="3"/>
  <c r="E295" i="3"/>
  <c r="F295" i="3"/>
  <c r="Z295" i="3"/>
  <c r="G295" i="3"/>
  <c r="Q295" i="3"/>
  <c r="AF295" i="3"/>
  <c r="E296" i="3"/>
  <c r="F296" i="3"/>
  <c r="Q296" i="3"/>
  <c r="E297" i="3"/>
  <c r="F297" i="3"/>
  <c r="G297" i="3"/>
  <c r="AC297" i="3"/>
  <c r="Q297" i="3"/>
  <c r="E298" i="3"/>
  <c r="F298" i="3"/>
  <c r="G298" i="3"/>
  <c r="Q298" i="3"/>
  <c r="E299" i="3"/>
  <c r="F299" i="3"/>
  <c r="Q299" i="3"/>
  <c r="E300" i="3"/>
  <c r="F300" i="3"/>
  <c r="AU300" i="3"/>
  <c r="Q300" i="3"/>
  <c r="E301" i="3"/>
  <c r="F301" i="3"/>
  <c r="Q301" i="3"/>
  <c r="E302" i="3"/>
  <c r="F302" i="3"/>
  <c r="Q302" i="3"/>
  <c r="E303" i="3"/>
  <c r="F303" i="3"/>
  <c r="Z303" i="3"/>
  <c r="G303" i="3"/>
  <c r="Q303" i="3"/>
  <c r="AF303" i="3"/>
  <c r="E304" i="3"/>
  <c r="F304" i="3"/>
  <c r="Q304" i="3"/>
  <c r="E305" i="3"/>
  <c r="F305" i="3"/>
  <c r="G305" i="3"/>
  <c r="AC305" i="3"/>
  <c r="Q305" i="3"/>
  <c r="E306" i="3"/>
  <c r="F306" i="3"/>
  <c r="G306" i="3"/>
  <c r="Q306" i="3"/>
  <c r="E307" i="3"/>
  <c r="F307" i="3"/>
  <c r="Q307" i="3"/>
  <c r="E308" i="3"/>
  <c r="F308" i="3"/>
  <c r="AU308" i="3"/>
  <c r="Q308" i="3"/>
  <c r="E309" i="3"/>
  <c r="F309" i="3"/>
  <c r="Q309" i="3"/>
  <c r="E310" i="3"/>
  <c r="F310" i="3"/>
  <c r="Q310" i="3"/>
  <c r="E311" i="3"/>
  <c r="F311" i="3"/>
  <c r="Z311" i="3"/>
  <c r="G311" i="3"/>
  <c r="Q311" i="3"/>
  <c r="AF311" i="3"/>
  <c r="E312" i="3"/>
  <c r="F312" i="3"/>
  <c r="Q312" i="3"/>
  <c r="E313" i="3"/>
  <c r="F313" i="3"/>
  <c r="G313" i="3"/>
  <c r="AC313" i="3"/>
  <c r="Q313" i="3"/>
  <c r="E314" i="3"/>
  <c r="F314" i="3"/>
  <c r="G314" i="3"/>
  <c r="Q314" i="3"/>
  <c r="E315" i="3"/>
  <c r="F315" i="3"/>
  <c r="Q315" i="3"/>
  <c r="E316" i="3"/>
  <c r="F316" i="3"/>
  <c r="AU316" i="3"/>
  <c r="Q316" i="3"/>
  <c r="E317" i="3"/>
  <c r="F317" i="3"/>
  <c r="Q317" i="3"/>
  <c r="E318" i="3"/>
  <c r="F318" i="3"/>
  <c r="G318" i="3"/>
  <c r="AC318" i="3"/>
  <c r="Q318" i="3"/>
  <c r="E319" i="3"/>
  <c r="F319" i="3"/>
  <c r="Z319" i="3"/>
  <c r="G319" i="3"/>
  <c r="Q319" i="3"/>
  <c r="AF319" i="3"/>
  <c r="E320" i="3"/>
  <c r="F320" i="3"/>
  <c r="Q320" i="3"/>
  <c r="E321" i="3"/>
  <c r="F321" i="3"/>
  <c r="G321" i="3"/>
  <c r="Q321" i="3"/>
  <c r="Z321" i="3"/>
  <c r="E322" i="3"/>
  <c r="F322" i="3"/>
  <c r="Q322" i="3"/>
  <c r="E323" i="3"/>
  <c r="F323" i="3"/>
  <c r="Q323" i="3"/>
  <c r="AU323" i="3"/>
  <c r="E324" i="3"/>
  <c r="F324" i="3"/>
  <c r="AU324" i="3"/>
  <c r="Q324" i="3"/>
  <c r="Z324" i="3"/>
  <c r="E325" i="3"/>
  <c r="F325" i="3"/>
  <c r="Q325" i="3"/>
  <c r="E326" i="3"/>
  <c r="F326" i="3"/>
  <c r="G326" i="3"/>
  <c r="K326" i="3"/>
  <c r="Q326" i="3"/>
  <c r="Z326" i="3"/>
  <c r="AU326" i="3"/>
  <c r="E327" i="3"/>
  <c r="F327" i="3"/>
  <c r="Z327" i="3"/>
  <c r="G327" i="3"/>
  <c r="Q327" i="3"/>
  <c r="AF327" i="3"/>
  <c r="E328" i="3"/>
  <c r="F328" i="3"/>
  <c r="Q328" i="3"/>
  <c r="E329" i="3"/>
  <c r="F329" i="3"/>
  <c r="AU329" i="3"/>
  <c r="G329" i="3"/>
  <c r="AC329" i="3"/>
  <c r="Q329" i="3"/>
  <c r="E330" i="3"/>
  <c r="F330" i="3"/>
  <c r="Q330" i="3"/>
  <c r="E331" i="3"/>
  <c r="F331" i="3"/>
  <c r="AU331" i="3"/>
  <c r="Q331" i="3"/>
  <c r="E332" i="3"/>
  <c r="F332" i="3"/>
  <c r="AU332" i="3"/>
  <c r="G332" i="3"/>
  <c r="Q332" i="3"/>
  <c r="E333" i="3"/>
  <c r="F333" i="3"/>
  <c r="Q333" i="3"/>
  <c r="E334" i="3"/>
  <c r="F334" i="3"/>
  <c r="G334" i="3"/>
  <c r="K334" i="3"/>
  <c r="Q334" i="3"/>
  <c r="Z334" i="3"/>
  <c r="AC334" i="3"/>
  <c r="E335" i="3"/>
  <c r="F335" i="3"/>
  <c r="Z335" i="3"/>
  <c r="G335" i="3"/>
  <c r="Q335" i="3"/>
  <c r="AF335" i="3"/>
  <c r="E336" i="3"/>
  <c r="F336" i="3"/>
  <c r="Q336" i="3"/>
  <c r="E337" i="3"/>
  <c r="F337" i="3"/>
  <c r="G337" i="3"/>
  <c r="Q337" i="3"/>
  <c r="Z337" i="3"/>
  <c r="AU337" i="3"/>
  <c r="E338" i="3"/>
  <c r="F338" i="3"/>
  <c r="Q338" i="3"/>
  <c r="E339" i="3"/>
  <c r="F339" i="3"/>
  <c r="Q339" i="3"/>
  <c r="AU339" i="3"/>
  <c r="E340" i="3"/>
  <c r="F340" i="3"/>
  <c r="AU340" i="3"/>
  <c r="Q340" i="3"/>
  <c r="Z340" i="3"/>
  <c r="AT340" i="3"/>
  <c r="E341" i="3"/>
  <c r="F341" i="3"/>
  <c r="Q341" i="3"/>
  <c r="E342" i="3"/>
  <c r="F342" i="3"/>
  <c r="G342" i="3"/>
  <c r="K342" i="3"/>
  <c r="Q342" i="3"/>
  <c r="Z342" i="3"/>
  <c r="AU342" i="3"/>
  <c r="E343" i="3"/>
  <c r="F343" i="3"/>
  <c r="Z343" i="3"/>
  <c r="G343" i="3"/>
  <c r="Q343" i="3"/>
  <c r="E344" i="3"/>
  <c r="F344" i="3"/>
  <c r="Q344" i="3"/>
  <c r="E345" i="3"/>
  <c r="F345" i="3"/>
  <c r="G345" i="3"/>
  <c r="AC345" i="3"/>
  <c r="Q345" i="3"/>
  <c r="Z345" i="3"/>
  <c r="AF345" i="3"/>
  <c r="AU345" i="3"/>
  <c r="E346" i="3"/>
  <c r="F346" i="3"/>
  <c r="Q346" i="3"/>
  <c r="E347" i="3"/>
  <c r="F347" i="3"/>
  <c r="Q347" i="3"/>
  <c r="E348" i="3"/>
  <c r="F348" i="3"/>
  <c r="G348" i="3"/>
  <c r="Q348" i="3"/>
  <c r="E349" i="3"/>
  <c r="F349" i="3"/>
  <c r="Q349" i="3"/>
  <c r="E350" i="3"/>
  <c r="F350" i="3"/>
  <c r="G350" i="3"/>
  <c r="Q350" i="3"/>
  <c r="Z350" i="3"/>
  <c r="E351" i="3"/>
  <c r="F351" i="3"/>
  <c r="AU351" i="3"/>
  <c r="Q351" i="3"/>
  <c r="E352" i="3"/>
  <c r="F352" i="3"/>
  <c r="AU352" i="3"/>
  <c r="G352" i="3"/>
  <c r="Q352" i="3"/>
  <c r="Z352" i="3"/>
  <c r="E353" i="3"/>
  <c r="F353" i="3"/>
  <c r="Q353" i="3"/>
  <c r="E354" i="3"/>
  <c r="F354" i="3"/>
  <c r="G354" i="3"/>
  <c r="Q354" i="3"/>
  <c r="Z354" i="3"/>
  <c r="E355" i="3"/>
  <c r="F355" i="3"/>
  <c r="AU355" i="3"/>
  <c r="Q355" i="3"/>
  <c r="E356" i="3"/>
  <c r="F356" i="3"/>
  <c r="AU356" i="3"/>
  <c r="G356" i="3"/>
  <c r="Q356" i="3"/>
  <c r="Z356" i="3"/>
  <c r="E357" i="3"/>
  <c r="F357" i="3"/>
  <c r="Q357" i="3"/>
  <c r="E358" i="3"/>
  <c r="F358" i="3"/>
  <c r="G358" i="3"/>
  <c r="Q358" i="3"/>
  <c r="Z358" i="3"/>
  <c r="E359" i="3"/>
  <c r="F359" i="3"/>
  <c r="G359" i="3"/>
  <c r="K359" i="3"/>
  <c r="Q359" i="3"/>
  <c r="E360" i="3"/>
  <c r="F360" i="3"/>
  <c r="G360" i="3"/>
  <c r="K360" i="3"/>
  <c r="Q360" i="3"/>
  <c r="E361" i="3"/>
  <c r="F361" i="3"/>
  <c r="G361" i="3"/>
  <c r="K361" i="3"/>
  <c r="Q361" i="3"/>
  <c r="E362" i="3"/>
  <c r="F362" i="3"/>
  <c r="G362" i="3"/>
  <c r="K362" i="3"/>
  <c r="Q362" i="3"/>
  <c r="A11" i="2"/>
  <c r="B11" i="2"/>
  <c r="C11" i="2"/>
  <c r="D11" i="2"/>
  <c r="G11" i="2"/>
  <c r="H11" i="2"/>
  <c r="A12" i="2"/>
  <c r="B12" i="2"/>
  <c r="C12" i="2"/>
  <c r="E12" i="2"/>
  <c r="D12" i="2"/>
  <c r="G12" i="2"/>
  <c r="H12" i="2"/>
  <c r="A13" i="2"/>
  <c r="B13" i="2"/>
  <c r="C13" i="2"/>
  <c r="E13" i="2"/>
  <c r="D13" i="2"/>
  <c r="G13" i="2"/>
  <c r="H13" i="2"/>
  <c r="A14" i="2"/>
  <c r="B14" i="2"/>
  <c r="C14" i="2"/>
  <c r="E14" i="2"/>
  <c r="D14" i="2"/>
  <c r="G14" i="2"/>
  <c r="H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D17" i="2"/>
  <c r="G17" i="2"/>
  <c r="C17" i="2"/>
  <c r="E17" i="2"/>
  <c r="H17" i="2"/>
  <c r="B17" i="2"/>
  <c r="A18" i="2"/>
  <c r="D18" i="2"/>
  <c r="G18" i="2"/>
  <c r="C18" i="2"/>
  <c r="H18" i="2"/>
  <c r="B18" i="2"/>
  <c r="A19" i="2"/>
  <c r="B19" i="2"/>
  <c r="C19" i="2"/>
  <c r="D19" i="2"/>
  <c r="G19" i="2"/>
  <c r="H19" i="2"/>
  <c r="A20" i="2"/>
  <c r="B20" i="2"/>
  <c r="C20" i="2"/>
  <c r="D20" i="2"/>
  <c r="G20" i="2"/>
  <c r="H20" i="2"/>
  <c r="A21" i="2"/>
  <c r="B21" i="2"/>
  <c r="C21" i="2"/>
  <c r="D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G25" i="2"/>
  <c r="H25" i="2"/>
  <c r="A26" i="2"/>
  <c r="B26" i="2"/>
  <c r="D26" i="2"/>
  <c r="G26" i="2"/>
  <c r="C26" i="2"/>
  <c r="H26" i="2"/>
  <c r="A27" i="2"/>
  <c r="D27" i="2"/>
  <c r="G27" i="2"/>
  <c r="C27" i="2"/>
  <c r="E27" i="2"/>
  <c r="H27" i="2"/>
  <c r="B27" i="2"/>
  <c r="A28" i="2"/>
  <c r="B28" i="2"/>
  <c r="D28" i="2"/>
  <c r="G28" i="2"/>
  <c r="C28" i="2"/>
  <c r="H28" i="2"/>
  <c r="A29" i="2"/>
  <c r="C29" i="2"/>
  <c r="D29" i="2"/>
  <c r="E29" i="2"/>
  <c r="G29" i="2"/>
  <c r="H29" i="2"/>
  <c r="B29" i="2"/>
  <c r="A30" i="2"/>
  <c r="D30" i="2"/>
  <c r="G30" i="2"/>
  <c r="C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E33" i="2"/>
  <c r="D33" i="2"/>
  <c r="G33" i="2"/>
  <c r="H33" i="2"/>
  <c r="A34" i="2"/>
  <c r="B34" i="2"/>
  <c r="C34" i="2"/>
  <c r="D34" i="2"/>
  <c r="G34" i="2"/>
  <c r="H34" i="2"/>
  <c r="A35" i="2"/>
  <c r="D35" i="2"/>
  <c r="G35" i="2"/>
  <c r="C35" i="2"/>
  <c r="H35" i="2"/>
  <c r="B35" i="2"/>
  <c r="A36" i="2"/>
  <c r="D36" i="2"/>
  <c r="E36" i="2"/>
  <c r="G36" i="2"/>
  <c r="C36" i="2"/>
  <c r="H36" i="2"/>
  <c r="B36" i="2"/>
  <c r="A37" i="2"/>
  <c r="D37" i="2"/>
  <c r="G37" i="2"/>
  <c r="C37" i="2"/>
  <c r="E37" i="2"/>
  <c r="H37" i="2"/>
  <c r="B37" i="2"/>
  <c r="A38" i="2"/>
  <c r="B38" i="2"/>
  <c r="D38" i="2"/>
  <c r="G38" i="2"/>
  <c r="C38" i="2"/>
  <c r="E38" i="2"/>
  <c r="H38" i="2"/>
  <c r="A39" i="2"/>
  <c r="B39" i="2"/>
  <c r="C39" i="2"/>
  <c r="D39" i="2"/>
  <c r="G39" i="2"/>
  <c r="H39" i="2"/>
  <c r="A40" i="2"/>
  <c r="B40" i="2"/>
  <c r="C40" i="2"/>
  <c r="D40" i="2"/>
  <c r="E40" i="2"/>
  <c r="G40" i="2"/>
  <c r="H40" i="2"/>
  <c r="A41" i="2"/>
  <c r="B41" i="2"/>
  <c r="D41" i="2"/>
  <c r="G41" i="2"/>
  <c r="C41" i="2"/>
  <c r="H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B47" i="2"/>
  <c r="C47" i="2"/>
  <c r="E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H49" i="2"/>
  <c r="A50" i="2"/>
  <c r="D50" i="2"/>
  <c r="G50" i="2"/>
  <c r="C50" i="2"/>
  <c r="E50" i="2"/>
  <c r="H50" i="2"/>
  <c r="B50" i="2"/>
  <c r="A51" i="2"/>
  <c r="D51" i="2"/>
  <c r="G51" i="2"/>
  <c r="C51" i="2"/>
  <c r="E51" i="2"/>
  <c r="H51" i="2"/>
  <c r="B51" i="2"/>
  <c r="A52" i="2"/>
  <c r="D52" i="2"/>
  <c r="G52" i="2"/>
  <c r="C52" i="2"/>
  <c r="H52" i="2"/>
  <c r="B52" i="2"/>
  <c r="A53" i="2"/>
  <c r="B53" i="2"/>
  <c r="D53" i="2"/>
  <c r="G53" i="2"/>
  <c r="C53" i="2"/>
  <c r="E53" i="2"/>
  <c r="H53" i="2"/>
  <c r="A54" i="2"/>
  <c r="B54" i="2"/>
  <c r="C54" i="2"/>
  <c r="D54" i="2"/>
  <c r="G54" i="2"/>
  <c r="H54" i="2"/>
  <c r="A55" i="2"/>
  <c r="B55" i="2"/>
  <c r="C55" i="2"/>
  <c r="E55" i="2"/>
  <c r="D55" i="2"/>
  <c r="G55" i="2"/>
  <c r="H55" i="2"/>
  <c r="A56" i="2"/>
  <c r="B56" i="2"/>
  <c r="C56" i="2"/>
  <c r="D56" i="2"/>
  <c r="G56" i="2"/>
  <c r="H56" i="2"/>
  <c r="A57" i="2"/>
  <c r="B57" i="2"/>
  <c r="D57" i="2"/>
  <c r="G57" i="2"/>
  <c r="C57" i="2"/>
  <c r="E57" i="2"/>
  <c r="H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B61" i="2"/>
  <c r="D61" i="2"/>
  <c r="G61" i="2"/>
  <c r="C61" i="2"/>
  <c r="H61" i="2"/>
  <c r="A62" i="2"/>
  <c r="B62" i="2"/>
  <c r="C62" i="2"/>
  <c r="D62" i="2"/>
  <c r="G62" i="2"/>
  <c r="H62" i="2"/>
  <c r="A63" i="2"/>
  <c r="B63" i="2"/>
  <c r="C63" i="2"/>
  <c r="D63" i="2"/>
  <c r="G63" i="2"/>
  <c r="H63" i="2"/>
  <c r="A64" i="2"/>
  <c r="B64" i="2"/>
  <c r="C64" i="2"/>
  <c r="D64" i="2"/>
  <c r="E64" i="2"/>
  <c r="G64" i="2"/>
  <c r="H64" i="2"/>
  <c r="A65" i="2"/>
  <c r="B65" i="2"/>
  <c r="D65" i="2"/>
  <c r="G65" i="2"/>
  <c r="C65" i="2"/>
  <c r="H65" i="2"/>
  <c r="A66" i="2"/>
  <c r="D66" i="2"/>
  <c r="G66" i="2"/>
  <c r="C66" i="2"/>
  <c r="E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B69" i="2"/>
  <c r="D69" i="2"/>
  <c r="G69" i="2"/>
  <c r="C69" i="2"/>
  <c r="E69" i="2"/>
  <c r="H69" i="2"/>
  <c r="A70" i="2"/>
  <c r="B70" i="2"/>
  <c r="C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D72" i="2"/>
  <c r="E72" i="2"/>
  <c r="G72" i="2"/>
  <c r="H72" i="2"/>
  <c r="A73" i="2"/>
  <c r="B73" i="2"/>
  <c r="D73" i="2"/>
  <c r="G73" i="2"/>
  <c r="C73" i="2"/>
  <c r="E73" i="2"/>
  <c r="H73" i="2"/>
  <c r="A74" i="2"/>
  <c r="D74" i="2"/>
  <c r="G74" i="2"/>
  <c r="C74" i="2"/>
  <c r="E74" i="2"/>
  <c r="H74" i="2"/>
  <c r="B74" i="2"/>
  <c r="A75" i="2"/>
  <c r="D75" i="2"/>
  <c r="G75" i="2"/>
  <c r="C75" i="2"/>
  <c r="H75" i="2"/>
  <c r="B75" i="2"/>
  <c r="A76" i="2"/>
  <c r="D76" i="2"/>
  <c r="G76" i="2"/>
  <c r="C76" i="2"/>
  <c r="E76" i="2"/>
  <c r="H76" i="2"/>
  <c r="B76" i="2"/>
  <c r="A77" i="2"/>
  <c r="B77" i="2"/>
  <c r="D77" i="2"/>
  <c r="G77" i="2"/>
  <c r="C77" i="2"/>
  <c r="H77" i="2"/>
  <c r="A78" i="2"/>
  <c r="B78" i="2"/>
  <c r="C78" i="2"/>
  <c r="D78" i="2"/>
  <c r="G78" i="2"/>
  <c r="H78" i="2"/>
  <c r="A79" i="2"/>
  <c r="B79" i="2"/>
  <c r="C79" i="2"/>
  <c r="D79" i="2"/>
  <c r="G79" i="2"/>
  <c r="H79" i="2"/>
  <c r="A80" i="2"/>
  <c r="B80" i="2"/>
  <c r="C80" i="2"/>
  <c r="D80" i="2"/>
  <c r="E80" i="2"/>
  <c r="G80" i="2"/>
  <c r="H80" i="2"/>
  <c r="A81" i="2"/>
  <c r="B81" i="2"/>
  <c r="D81" i="2"/>
  <c r="G81" i="2"/>
  <c r="C81" i="2"/>
  <c r="E81" i="2"/>
  <c r="H81" i="2"/>
  <c r="A82" i="2"/>
  <c r="D82" i="2"/>
  <c r="G82" i="2"/>
  <c r="C82" i="2"/>
  <c r="H82" i="2"/>
  <c r="B82" i="2"/>
  <c r="A83" i="2"/>
  <c r="D83" i="2"/>
  <c r="G83" i="2"/>
  <c r="C83" i="2"/>
  <c r="E83" i="2"/>
  <c r="H83" i="2"/>
  <c r="B83" i="2"/>
  <c r="A84" i="2"/>
  <c r="D84" i="2"/>
  <c r="G84" i="2"/>
  <c r="C84" i="2"/>
  <c r="H84" i="2"/>
  <c r="B84" i="2"/>
  <c r="A85" i="2"/>
  <c r="B85" i="2"/>
  <c r="D85" i="2"/>
  <c r="G85" i="2"/>
  <c r="C85" i="2"/>
  <c r="E85" i="2"/>
  <c r="H85" i="2"/>
  <c r="A86" i="2"/>
  <c r="B86" i="2"/>
  <c r="C86" i="2"/>
  <c r="D86" i="2"/>
  <c r="G86" i="2"/>
  <c r="H86" i="2"/>
  <c r="A87" i="2"/>
  <c r="B87" i="2"/>
  <c r="C87" i="2"/>
  <c r="E87" i="2"/>
  <c r="D87" i="2"/>
  <c r="G87" i="2"/>
  <c r="H87" i="2"/>
  <c r="A88" i="2"/>
  <c r="B88" i="2"/>
  <c r="C88" i="2"/>
  <c r="D88" i="2"/>
  <c r="G88" i="2"/>
  <c r="H88" i="2"/>
  <c r="A89" i="2"/>
  <c r="B89" i="2"/>
  <c r="D89" i="2"/>
  <c r="G89" i="2"/>
  <c r="C89" i="2"/>
  <c r="E89" i="2"/>
  <c r="H89" i="2"/>
  <c r="A90" i="2"/>
  <c r="D90" i="2"/>
  <c r="G90" i="2"/>
  <c r="C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B93" i="2"/>
  <c r="D93" i="2"/>
  <c r="G93" i="2"/>
  <c r="C93" i="2"/>
  <c r="H93" i="2"/>
  <c r="A94" i="2"/>
  <c r="B94" i="2"/>
  <c r="C94" i="2"/>
  <c r="D94" i="2"/>
  <c r="G94" i="2"/>
  <c r="H94" i="2"/>
  <c r="A95" i="2"/>
  <c r="B95" i="2"/>
  <c r="C95" i="2"/>
  <c r="D95" i="2"/>
  <c r="G95" i="2"/>
  <c r="H95" i="2"/>
  <c r="A96" i="2"/>
  <c r="B96" i="2"/>
  <c r="C96" i="2"/>
  <c r="D96" i="2"/>
  <c r="E96" i="2"/>
  <c r="G96" i="2"/>
  <c r="H96" i="2"/>
  <c r="A97" i="2"/>
  <c r="B97" i="2"/>
  <c r="D97" i="2"/>
  <c r="G97" i="2"/>
  <c r="C97" i="2"/>
  <c r="H97" i="2"/>
  <c r="A98" i="2"/>
  <c r="D98" i="2"/>
  <c r="G98" i="2"/>
  <c r="C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H100" i="2"/>
  <c r="B100" i="2"/>
  <c r="A101" i="2"/>
  <c r="B101" i="2"/>
  <c r="D101" i="2"/>
  <c r="G101" i="2"/>
  <c r="C101" i="2"/>
  <c r="H101" i="2"/>
  <c r="A102" i="2"/>
  <c r="B102" i="2"/>
  <c r="C102" i="2"/>
  <c r="D102" i="2"/>
  <c r="G102" i="2"/>
  <c r="H102" i="2"/>
  <c r="A103" i="2"/>
  <c r="B103" i="2"/>
  <c r="C103" i="2"/>
  <c r="E103" i="2"/>
  <c r="D103" i="2"/>
  <c r="G103" i="2"/>
  <c r="H103" i="2"/>
  <c r="A104" i="2"/>
  <c r="B104" i="2"/>
  <c r="C104" i="2"/>
  <c r="D104" i="2"/>
  <c r="G104" i="2"/>
  <c r="H104" i="2"/>
  <c r="A105" i="2"/>
  <c r="B105" i="2"/>
  <c r="D105" i="2"/>
  <c r="G105" i="2"/>
  <c r="C105" i="2"/>
  <c r="E105" i="2"/>
  <c r="H105" i="2"/>
  <c r="A106" i="2"/>
  <c r="D106" i="2"/>
  <c r="G106" i="2"/>
  <c r="C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B109" i="2"/>
  <c r="D109" i="2"/>
  <c r="G109" i="2"/>
  <c r="C109" i="2"/>
  <c r="E109" i="2"/>
  <c r="H109" i="2"/>
  <c r="A110" i="2"/>
  <c r="B110" i="2"/>
  <c r="C110" i="2"/>
  <c r="D110" i="2"/>
  <c r="G110" i="2"/>
  <c r="H110" i="2"/>
  <c r="A111" i="2"/>
  <c r="B111" i="2"/>
  <c r="C111" i="2"/>
  <c r="D111" i="2"/>
  <c r="G111" i="2"/>
  <c r="H111" i="2"/>
  <c r="A112" i="2"/>
  <c r="B112" i="2"/>
  <c r="C112" i="2"/>
  <c r="D112" i="2"/>
  <c r="E112" i="2"/>
  <c r="G112" i="2"/>
  <c r="H112" i="2"/>
  <c r="A113" i="2"/>
  <c r="B113" i="2"/>
  <c r="D113" i="2"/>
  <c r="G113" i="2"/>
  <c r="C113" i="2"/>
  <c r="H113" i="2"/>
  <c r="A114" i="2"/>
  <c r="D114" i="2"/>
  <c r="G114" i="2"/>
  <c r="C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E116" i="2"/>
  <c r="H116" i="2"/>
  <c r="B116" i="2"/>
  <c r="A117" i="2"/>
  <c r="B117" i="2"/>
  <c r="D117" i="2"/>
  <c r="G117" i="2"/>
  <c r="C117" i="2"/>
  <c r="H117" i="2"/>
  <c r="A118" i="2"/>
  <c r="B118" i="2"/>
  <c r="C118" i="2"/>
  <c r="E118" i="2"/>
  <c r="D118" i="2"/>
  <c r="G118" i="2"/>
  <c r="H118" i="2"/>
  <c r="A119" i="2"/>
  <c r="B119" i="2"/>
  <c r="C119" i="2"/>
  <c r="D119" i="2"/>
  <c r="G119" i="2"/>
  <c r="H119" i="2"/>
  <c r="A120" i="2"/>
  <c r="B120" i="2"/>
  <c r="C120" i="2"/>
  <c r="D120" i="2"/>
  <c r="E120" i="2"/>
  <c r="G120" i="2"/>
  <c r="H120" i="2"/>
  <c r="A121" i="2"/>
  <c r="B121" i="2"/>
  <c r="D121" i="2"/>
  <c r="G121" i="2"/>
  <c r="C121" i="2"/>
  <c r="E121" i="2"/>
  <c r="H121" i="2"/>
  <c r="A122" i="2"/>
  <c r="D122" i="2"/>
  <c r="G122" i="2"/>
  <c r="C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E124" i="2"/>
  <c r="H124" i="2"/>
  <c r="B124" i="2"/>
  <c r="A125" i="2"/>
  <c r="B125" i="2"/>
  <c r="D125" i="2"/>
  <c r="G125" i="2"/>
  <c r="C125" i="2"/>
  <c r="H125" i="2"/>
  <c r="A126" i="2"/>
  <c r="B126" i="2"/>
  <c r="C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E128" i="2"/>
  <c r="G128" i="2"/>
  <c r="H128" i="2"/>
  <c r="A129" i="2"/>
  <c r="B129" i="2"/>
  <c r="D129" i="2"/>
  <c r="G129" i="2"/>
  <c r="C129" i="2"/>
  <c r="H129" i="2"/>
  <c r="A130" i="2"/>
  <c r="D130" i="2"/>
  <c r="G130" i="2"/>
  <c r="C130" i="2"/>
  <c r="E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E132" i="2"/>
  <c r="H132" i="2"/>
  <c r="B132" i="2"/>
  <c r="A133" i="2"/>
  <c r="B133" i="2"/>
  <c r="D133" i="2"/>
  <c r="G133" i="2"/>
  <c r="C133" i="2"/>
  <c r="H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D136" i="2"/>
  <c r="E136" i="2"/>
  <c r="G136" i="2"/>
  <c r="H136" i="2"/>
  <c r="A137" i="2"/>
  <c r="B137" i="2"/>
  <c r="D137" i="2"/>
  <c r="G137" i="2"/>
  <c r="C137" i="2"/>
  <c r="H137" i="2"/>
  <c r="A138" i="2"/>
  <c r="D138" i="2"/>
  <c r="G138" i="2"/>
  <c r="C138" i="2"/>
  <c r="E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E140" i="2"/>
  <c r="H140" i="2"/>
  <c r="B140" i="2"/>
  <c r="A141" i="2"/>
  <c r="B141" i="2"/>
  <c r="D141" i="2"/>
  <c r="G141" i="2"/>
  <c r="C141" i="2"/>
  <c r="E141" i="2"/>
  <c r="H141" i="2"/>
  <c r="A142" i="2"/>
  <c r="B142" i="2"/>
  <c r="C142" i="2"/>
  <c r="D142" i="2"/>
  <c r="G142" i="2"/>
  <c r="H142" i="2"/>
  <c r="A143" i="2"/>
  <c r="B143" i="2"/>
  <c r="C143" i="2"/>
  <c r="E143" i="2"/>
  <c r="D143" i="2"/>
  <c r="G143" i="2"/>
  <c r="H143" i="2"/>
  <c r="A144" i="2"/>
  <c r="B144" i="2"/>
  <c r="C144" i="2"/>
  <c r="D144" i="2"/>
  <c r="G144" i="2"/>
  <c r="H144" i="2"/>
  <c r="A145" i="2"/>
  <c r="B145" i="2"/>
  <c r="D145" i="2"/>
  <c r="G145" i="2"/>
  <c r="C145" i="2"/>
  <c r="E145" i="2"/>
  <c r="H145" i="2"/>
  <c r="A146" i="2"/>
  <c r="D146" i="2"/>
  <c r="G146" i="2"/>
  <c r="C146" i="2"/>
  <c r="H146" i="2"/>
  <c r="B146" i="2"/>
  <c r="A147" i="2"/>
  <c r="D147" i="2"/>
  <c r="G147" i="2"/>
  <c r="C147" i="2"/>
  <c r="E147" i="2"/>
  <c r="H147" i="2"/>
  <c r="B147" i="2"/>
  <c r="A148" i="2"/>
  <c r="D148" i="2"/>
  <c r="G148" i="2"/>
  <c r="C148" i="2"/>
  <c r="H148" i="2"/>
  <c r="B148" i="2"/>
  <c r="A149" i="2"/>
  <c r="B149" i="2"/>
  <c r="D149" i="2"/>
  <c r="G149" i="2"/>
  <c r="C149" i="2"/>
  <c r="H149" i="2"/>
  <c r="A150" i="2"/>
  <c r="B150" i="2"/>
  <c r="C150" i="2"/>
  <c r="E150" i="2"/>
  <c r="D150" i="2"/>
  <c r="G150" i="2"/>
  <c r="H150" i="2"/>
  <c r="A151" i="2"/>
  <c r="B151" i="2"/>
  <c r="C151" i="2"/>
  <c r="E151" i="2"/>
  <c r="D151" i="2"/>
  <c r="G151" i="2"/>
  <c r="H151" i="2"/>
  <c r="A152" i="2"/>
  <c r="B152" i="2"/>
  <c r="C152" i="2"/>
  <c r="D152" i="2"/>
  <c r="E152" i="2"/>
  <c r="G152" i="2"/>
  <c r="H152" i="2"/>
  <c r="A153" i="2"/>
  <c r="B153" i="2"/>
  <c r="D153" i="2"/>
  <c r="G153" i="2"/>
  <c r="C153" i="2"/>
  <c r="E153" i="2"/>
  <c r="H153" i="2"/>
  <c r="A154" i="2"/>
  <c r="D154" i="2"/>
  <c r="G154" i="2"/>
  <c r="C154" i="2"/>
  <c r="H154" i="2"/>
  <c r="B154" i="2"/>
  <c r="A155" i="2"/>
  <c r="D155" i="2"/>
  <c r="G155" i="2"/>
  <c r="C155" i="2"/>
  <c r="E155" i="2"/>
  <c r="H155" i="2"/>
  <c r="B155" i="2"/>
  <c r="A156" i="2"/>
  <c r="D156" i="2"/>
  <c r="G156" i="2"/>
  <c r="C156" i="2"/>
  <c r="H156" i="2"/>
  <c r="B156" i="2"/>
  <c r="A157" i="2"/>
  <c r="B157" i="2"/>
  <c r="D157" i="2"/>
  <c r="G157" i="2"/>
  <c r="C157" i="2"/>
  <c r="E157" i="2"/>
  <c r="H157" i="2"/>
  <c r="A158" i="2"/>
  <c r="B158" i="2"/>
  <c r="C158" i="2"/>
  <c r="E158" i="2"/>
  <c r="D158" i="2"/>
  <c r="G158" i="2"/>
  <c r="H158" i="2"/>
  <c r="A159" i="2"/>
  <c r="B159" i="2"/>
  <c r="C159" i="2"/>
  <c r="E159" i="2"/>
  <c r="D159" i="2"/>
  <c r="G159" i="2"/>
  <c r="H159" i="2"/>
  <c r="A160" i="2"/>
  <c r="B160" i="2"/>
  <c r="C160" i="2"/>
  <c r="D160" i="2"/>
  <c r="E160" i="2"/>
  <c r="G160" i="2"/>
  <c r="H160" i="2"/>
  <c r="A161" i="2"/>
  <c r="B161" i="2"/>
  <c r="D161" i="2"/>
  <c r="G161" i="2"/>
  <c r="C161" i="2"/>
  <c r="H161" i="2"/>
  <c r="A162" i="2"/>
  <c r="D162" i="2"/>
  <c r="G162" i="2"/>
  <c r="C162" i="2"/>
  <c r="H162" i="2"/>
  <c r="B162" i="2"/>
  <c r="A163" i="2"/>
  <c r="D163" i="2"/>
  <c r="G163" i="2"/>
  <c r="C163" i="2"/>
  <c r="E163" i="2"/>
  <c r="H163" i="2"/>
  <c r="B163" i="2"/>
  <c r="A164" i="2"/>
  <c r="D164" i="2"/>
  <c r="G164" i="2"/>
  <c r="C164" i="2"/>
  <c r="E164" i="2"/>
  <c r="H164" i="2"/>
  <c r="B164" i="2"/>
  <c r="A165" i="2"/>
  <c r="B165" i="2"/>
  <c r="D165" i="2"/>
  <c r="G165" i="2"/>
  <c r="C165" i="2"/>
  <c r="E165" i="2"/>
  <c r="H165" i="2"/>
  <c r="A166" i="2"/>
  <c r="B166" i="2"/>
  <c r="C166" i="2"/>
  <c r="D166" i="2"/>
  <c r="G166" i="2"/>
  <c r="H166" i="2"/>
  <c r="A167" i="2"/>
  <c r="B167" i="2"/>
  <c r="C167" i="2"/>
  <c r="E167" i="2"/>
  <c r="D167" i="2"/>
  <c r="G167" i="2"/>
  <c r="H167" i="2"/>
  <c r="A168" i="2"/>
  <c r="B168" i="2"/>
  <c r="C168" i="2"/>
  <c r="D168" i="2"/>
  <c r="E168" i="2"/>
  <c r="G168" i="2"/>
  <c r="H168" i="2"/>
  <c r="A169" i="2"/>
  <c r="B169" i="2"/>
  <c r="D169" i="2"/>
  <c r="G169" i="2"/>
  <c r="C169" i="2"/>
  <c r="E169" i="2"/>
  <c r="H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E172" i="2"/>
  <c r="H172" i="2"/>
  <c r="B172" i="2"/>
  <c r="A173" i="2"/>
  <c r="B173" i="2"/>
  <c r="D173" i="2"/>
  <c r="G173" i="2"/>
  <c r="C173" i="2"/>
  <c r="E173" i="2"/>
  <c r="H173" i="2"/>
  <c r="A174" i="2"/>
  <c r="B174" i="2"/>
  <c r="C174" i="2"/>
  <c r="D174" i="2"/>
  <c r="G174" i="2"/>
  <c r="H174" i="2"/>
  <c r="A175" i="2"/>
  <c r="B175" i="2"/>
  <c r="C175" i="2"/>
  <c r="D175" i="2"/>
  <c r="G175" i="2"/>
  <c r="H175" i="2"/>
  <c r="A176" i="2"/>
  <c r="B176" i="2"/>
  <c r="C176" i="2"/>
  <c r="D176" i="2"/>
  <c r="E176" i="2"/>
  <c r="G176" i="2"/>
  <c r="H176" i="2"/>
  <c r="A177" i="2"/>
  <c r="B177" i="2"/>
  <c r="D177" i="2"/>
  <c r="G177" i="2"/>
  <c r="C177" i="2"/>
  <c r="E177" i="2"/>
  <c r="H177" i="2"/>
  <c r="A178" i="2"/>
  <c r="C178" i="2"/>
  <c r="E178" i="2"/>
  <c r="D178" i="2"/>
  <c r="G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B181" i="2"/>
  <c r="D181" i="2"/>
  <c r="G181" i="2"/>
  <c r="C181" i="2"/>
  <c r="E181" i="2"/>
  <c r="H181" i="2"/>
  <c r="A182" i="2"/>
  <c r="C182" i="2"/>
  <c r="E182" i="2"/>
  <c r="D182" i="2"/>
  <c r="G182" i="2"/>
  <c r="H182" i="2"/>
  <c r="B182" i="2"/>
  <c r="A183" i="2"/>
  <c r="B183" i="2"/>
  <c r="C183" i="2"/>
  <c r="E183" i="2"/>
  <c r="D183" i="2"/>
  <c r="G183" i="2"/>
  <c r="H183" i="2"/>
  <c r="A184" i="2"/>
  <c r="B184" i="2"/>
  <c r="C184" i="2"/>
  <c r="D184" i="2"/>
  <c r="G184" i="2"/>
  <c r="H184" i="2"/>
  <c r="A185" i="2"/>
  <c r="B185" i="2"/>
  <c r="D185" i="2"/>
  <c r="G185" i="2"/>
  <c r="C185" i="2"/>
  <c r="E185" i="2"/>
  <c r="H185" i="2"/>
  <c r="A186" i="2"/>
  <c r="C186" i="2"/>
  <c r="D186" i="2"/>
  <c r="G186" i="2"/>
  <c r="H186" i="2"/>
  <c r="B186" i="2"/>
  <c r="A187" i="2"/>
  <c r="D187" i="2"/>
  <c r="G187" i="2"/>
  <c r="C187" i="2"/>
  <c r="E187" i="2"/>
  <c r="H187" i="2"/>
  <c r="B187" i="2"/>
  <c r="A188" i="2"/>
  <c r="D188" i="2"/>
  <c r="G188" i="2"/>
  <c r="C188" i="2"/>
  <c r="H188" i="2"/>
  <c r="B188" i="2"/>
  <c r="A189" i="2"/>
  <c r="B189" i="2"/>
  <c r="D189" i="2"/>
  <c r="G189" i="2"/>
  <c r="C189" i="2"/>
  <c r="H189" i="2"/>
  <c r="A190" i="2"/>
  <c r="C190" i="2"/>
  <c r="D190" i="2"/>
  <c r="G190" i="2"/>
  <c r="H190" i="2"/>
  <c r="B190" i="2"/>
  <c r="A191" i="2"/>
  <c r="B191" i="2"/>
  <c r="C191" i="2"/>
  <c r="E191" i="2"/>
  <c r="D191" i="2"/>
  <c r="G191" i="2"/>
  <c r="H191" i="2"/>
  <c r="A192" i="2"/>
  <c r="B192" i="2"/>
  <c r="C192" i="2"/>
  <c r="D192" i="2"/>
  <c r="E192" i="2"/>
  <c r="G192" i="2"/>
  <c r="H192" i="2"/>
  <c r="A193" i="2"/>
  <c r="B193" i="2"/>
  <c r="D193" i="2"/>
  <c r="G193" i="2"/>
  <c r="C193" i="2"/>
  <c r="E193" i="2"/>
  <c r="H193" i="2"/>
  <c r="A194" i="2"/>
  <c r="C194" i="2"/>
  <c r="D194" i="2"/>
  <c r="G194" i="2"/>
  <c r="H194" i="2"/>
  <c r="B194" i="2"/>
  <c r="A195" i="2"/>
  <c r="D195" i="2"/>
  <c r="G195" i="2"/>
  <c r="C195" i="2"/>
  <c r="H195" i="2"/>
  <c r="B195" i="2"/>
  <c r="A196" i="2"/>
  <c r="D196" i="2"/>
  <c r="G196" i="2"/>
  <c r="C196" i="2"/>
  <c r="H196" i="2"/>
  <c r="B196" i="2"/>
  <c r="A197" i="2"/>
  <c r="B197" i="2"/>
  <c r="D197" i="2"/>
  <c r="G197" i="2"/>
  <c r="C197" i="2"/>
  <c r="H197" i="2"/>
  <c r="A198" i="2"/>
  <c r="C198" i="2"/>
  <c r="E198" i="2"/>
  <c r="D198" i="2"/>
  <c r="G198" i="2"/>
  <c r="H198" i="2"/>
  <c r="B198" i="2"/>
  <c r="A199" i="2"/>
  <c r="B199" i="2"/>
  <c r="C199" i="2"/>
  <c r="E199" i="2"/>
  <c r="D199" i="2"/>
  <c r="G199" i="2"/>
  <c r="H199" i="2"/>
  <c r="A200" i="2"/>
  <c r="B200" i="2"/>
  <c r="C200" i="2"/>
  <c r="D200" i="2"/>
  <c r="E200" i="2"/>
  <c r="G200" i="2"/>
  <c r="H200" i="2"/>
  <c r="A201" i="2"/>
  <c r="B201" i="2"/>
  <c r="D201" i="2"/>
  <c r="G201" i="2"/>
  <c r="C201" i="2"/>
  <c r="E201" i="2"/>
  <c r="H201" i="2"/>
  <c r="A202" i="2"/>
  <c r="D202" i="2"/>
  <c r="G202" i="2"/>
  <c r="C202" i="2"/>
  <c r="H202" i="2"/>
  <c r="B202" i="2"/>
  <c r="A203" i="2"/>
  <c r="D203" i="2"/>
  <c r="G203" i="2"/>
  <c r="C203" i="2"/>
  <c r="E203" i="2"/>
  <c r="H203" i="2"/>
  <c r="B203" i="2"/>
  <c r="A204" i="2"/>
  <c r="D204" i="2"/>
  <c r="G204" i="2"/>
  <c r="C204" i="2"/>
  <c r="H204" i="2"/>
  <c r="B204" i="2"/>
  <c r="A205" i="2"/>
  <c r="B205" i="2"/>
  <c r="D205" i="2"/>
  <c r="G205" i="2"/>
  <c r="C205" i="2"/>
  <c r="E205" i="2"/>
  <c r="H205" i="2"/>
  <c r="A206" i="2"/>
  <c r="B206" i="2"/>
  <c r="C206" i="2"/>
  <c r="E206" i="2"/>
  <c r="D206" i="2"/>
  <c r="G206" i="2"/>
  <c r="H206" i="2"/>
  <c r="A207" i="2"/>
  <c r="B207" i="2"/>
  <c r="C207" i="2"/>
  <c r="D207" i="2"/>
  <c r="G207" i="2"/>
  <c r="H207" i="2"/>
  <c r="A208" i="2"/>
  <c r="B208" i="2"/>
  <c r="C208" i="2"/>
  <c r="D208" i="2"/>
  <c r="E208" i="2"/>
  <c r="G208" i="2"/>
  <c r="H208" i="2"/>
  <c r="A209" i="2"/>
  <c r="B209" i="2"/>
  <c r="D209" i="2"/>
  <c r="G209" i="2"/>
  <c r="C209" i="2"/>
  <c r="E209" i="2"/>
  <c r="H209" i="2"/>
  <c r="A210" i="2"/>
  <c r="D210" i="2"/>
  <c r="G210" i="2"/>
  <c r="C210" i="2"/>
  <c r="H210" i="2"/>
  <c r="B210" i="2"/>
  <c r="A211" i="2"/>
  <c r="D211" i="2"/>
  <c r="G211" i="2"/>
  <c r="C211" i="2"/>
  <c r="E211" i="2"/>
  <c r="H211" i="2"/>
  <c r="B211" i="2"/>
  <c r="A212" i="2"/>
  <c r="D212" i="2"/>
  <c r="G212" i="2"/>
  <c r="C212" i="2"/>
  <c r="H212" i="2"/>
  <c r="B212" i="2"/>
  <c r="A213" i="2"/>
  <c r="B213" i="2"/>
  <c r="D213" i="2"/>
  <c r="G213" i="2"/>
  <c r="C213" i="2"/>
  <c r="E213" i="2"/>
  <c r="H213" i="2"/>
  <c r="A214" i="2"/>
  <c r="B214" i="2"/>
  <c r="C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D216" i="2"/>
  <c r="E216" i="2"/>
  <c r="G216" i="2"/>
  <c r="H216" i="2"/>
  <c r="A217" i="2"/>
  <c r="B217" i="2"/>
  <c r="D217" i="2"/>
  <c r="G217" i="2"/>
  <c r="C217" i="2"/>
  <c r="H217" i="2"/>
  <c r="A218" i="2"/>
  <c r="D218" i="2"/>
  <c r="G218" i="2"/>
  <c r="C218" i="2"/>
  <c r="H218" i="2"/>
  <c r="B218" i="2"/>
  <c r="A219" i="2"/>
  <c r="D219" i="2"/>
  <c r="G219" i="2"/>
  <c r="C219" i="2"/>
  <c r="H219" i="2"/>
  <c r="B219" i="2"/>
  <c r="A220" i="2"/>
  <c r="D220" i="2"/>
  <c r="G220" i="2"/>
  <c r="C220" i="2"/>
  <c r="E220" i="2"/>
  <c r="H220" i="2"/>
  <c r="B220" i="2"/>
  <c r="A221" i="2"/>
  <c r="B221" i="2"/>
  <c r="D221" i="2"/>
  <c r="G221" i="2"/>
  <c r="C221" i="2"/>
  <c r="H221" i="2"/>
  <c r="A222" i="2"/>
  <c r="B222" i="2"/>
  <c r="C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D224" i="2"/>
  <c r="G224" i="2"/>
  <c r="H224" i="2"/>
  <c r="A225" i="2"/>
  <c r="B225" i="2"/>
  <c r="D225" i="2"/>
  <c r="G225" i="2"/>
  <c r="C225" i="2"/>
  <c r="E225" i="2"/>
  <c r="H225" i="2"/>
  <c r="A226" i="2"/>
  <c r="D226" i="2"/>
  <c r="G226" i="2"/>
  <c r="C226" i="2"/>
  <c r="E226" i="2"/>
  <c r="H226" i="2"/>
  <c r="B226" i="2"/>
  <c r="A227" i="2"/>
  <c r="D227" i="2"/>
  <c r="G227" i="2"/>
  <c r="C227" i="2"/>
  <c r="H227" i="2"/>
  <c r="B227" i="2"/>
  <c r="A228" i="2"/>
  <c r="D228" i="2"/>
  <c r="G228" i="2"/>
  <c r="C228" i="2"/>
  <c r="H228" i="2"/>
  <c r="B228" i="2"/>
  <c r="A229" i="2"/>
  <c r="B229" i="2"/>
  <c r="D229" i="2"/>
  <c r="G229" i="2"/>
  <c r="C229" i="2"/>
  <c r="E229" i="2"/>
  <c r="H229" i="2"/>
  <c r="A230" i="2"/>
  <c r="B230" i="2"/>
  <c r="C230" i="2"/>
  <c r="E230" i="2"/>
  <c r="D230" i="2"/>
  <c r="G230" i="2"/>
  <c r="H230" i="2"/>
  <c r="A231" i="2"/>
  <c r="B231" i="2"/>
  <c r="C231" i="2"/>
  <c r="E231" i="2"/>
  <c r="D231" i="2"/>
  <c r="G231" i="2"/>
  <c r="H231" i="2"/>
  <c r="A232" i="2"/>
  <c r="B232" i="2"/>
  <c r="C232" i="2"/>
  <c r="D232" i="2"/>
  <c r="G232" i="2"/>
  <c r="H232" i="2"/>
  <c r="A233" i="2"/>
  <c r="B233" i="2"/>
  <c r="D233" i="2"/>
  <c r="G233" i="2"/>
  <c r="C233" i="2"/>
  <c r="E233" i="2"/>
  <c r="H233" i="2"/>
  <c r="A234" i="2"/>
  <c r="D234" i="2"/>
  <c r="G234" i="2"/>
  <c r="C234" i="2"/>
  <c r="E234" i="2"/>
  <c r="H234" i="2"/>
  <c r="B234" i="2"/>
  <c r="A235" i="2"/>
  <c r="D235" i="2"/>
  <c r="G235" i="2"/>
  <c r="C235" i="2"/>
  <c r="H235" i="2"/>
  <c r="B235" i="2"/>
  <c r="A236" i="2"/>
  <c r="D236" i="2"/>
  <c r="G236" i="2"/>
  <c r="C236" i="2"/>
  <c r="H236" i="2"/>
  <c r="B236" i="2"/>
  <c r="A237" i="2"/>
  <c r="B237" i="2"/>
  <c r="D237" i="2"/>
  <c r="G237" i="2"/>
  <c r="C237" i="2"/>
  <c r="E237" i="2"/>
  <c r="H237" i="2"/>
  <c r="A238" i="2"/>
  <c r="B238" i="2"/>
  <c r="C238" i="2"/>
  <c r="D238" i="2"/>
  <c r="G238" i="2"/>
  <c r="H238" i="2"/>
  <c r="A239" i="2"/>
  <c r="B239" i="2"/>
  <c r="C239" i="2"/>
  <c r="D239" i="2"/>
  <c r="G239" i="2"/>
  <c r="H239" i="2"/>
  <c r="A240" i="2"/>
  <c r="B240" i="2"/>
  <c r="C240" i="2"/>
  <c r="D240" i="2"/>
  <c r="E240" i="2"/>
  <c r="G240" i="2"/>
  <c r="H240" i="2"/>
  <c r="A241" i="2"/>
  <c r="B241" i="2"/>
  <c r="D241" i="2"/>
  <c r="G241" i="2"/>
  <c r="C241" i="2"/>
  <c r="E241" i="2"/>
  <c r="H241" i="2"/>
  <c r="A242" i="2"/>
  <c r="D242" i="2"/>
  <c r="G242" i="2"/>
  <c r="C242" i="2"/>
  <c r="H242" i="2"/>
  <c r="B242" i="2"/>
  <c r="A243" i="2"/>
  <c r="D243" i="2"/>
  <c r="G243" i="2"/>
  <c r="C243" i="2"/>
  <c r="E243" i="2"/>
  <c r="H243" i="2"/>
  <c r="B243" i="2"/>
  <c r="A244" i="2"/>
  <c r="D244" i="2"/>
  <c r="G244" i="2"/>
  <c r="C244" i="2"/>
  <c r="E244" i="2"/>
  <c r="H244" i="2"/>
  <c r="B244" i="2"/>
  <c r="A245" i="2"/>
  <c r="B245" i="2"/>
  <c r="D245" i="2"/>
  <c r="G245" i="2"/>
  <c r="C245" i="2"/>
  <c r="E245" i="2"/>
  <c r="H245" i="2"/>
  <c r="A246" i="2"/>
  <c r="B246" i="2"/>
  <c r="C246" i="2"/>
  <c r="E246" i="2"/>
  <c r="D246" i="2"/>
  <c r="G246" i="2"/>
  <c r="H246" i="2"/>
  <c r="A247" i="2"/>
  <c r="B247" i="2"/>
  <c r="C247" i="2"/>
  <c r="D247" i="2"/>
  <c r="G247" i="2"/>
  <c r="H247" i="2"/>
  <c r="A248" i="2"/>
  <c r="B248" i="2"/>
  <c r="C248" i="2"/>
  <c r="D248" i="2"/>
  <c r="E248" i="2"/>
  <c r="G248" i="2"/>
  <c r="H248" i="2"/>
  <c r="A249" i="2"/>
  <c r="B249" i="2"/>
  <c r="D249" i="2"/>
  <c r="G249" i="2"/>
  <c r="C249" i="2"/>
  <c r="E249" i="2"/>
  <c r="H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D252" i="2"/>
  <c r="G252" i="2"/>
  <c r="C252" i="2"/>
  <c r="E252" i="2"/>
  <c r="H252" i="2"/>
  <c r="B252" i="2"/>
  <c r="A253" i="2"/>
  <c r="B253" i="2"/>
  <c r="D253" i="2"/>
  <c r="G253" i="2"/>
  <c r="C253" i="2"/>
  <c r="H253" i="2"/>
  <c r="A254" i="2"/>
  <c r="B254" i="2"/>
  <c r="C254" i="2"/>
  <c r="E254" i="2"/>
  <c r="D254" i="2"/>
  <c r="G254" i="2"/>
  <c r="H254" i="2"/>
  <c r="A255" i="2"/>
  <c r="B255" i="2"/>
  <c r="C255" i="2"/>
  <c r="E255" i="2"/>
  <c r="D255" i="2"/>
  <c r="G255" i="2"/>
  <c r="H255" i="2"/>
  <c r="A256" i="2"/>
  <c r="B256" i="2"/>
  <c r="C256" i="2"/>
  <c r="D256" i="2"/>
  <c r="E256" i="2"/>
  <c r="G256" i="2"/>
  <c r="H256" i="2"/>
  <c r="A257" i="2"/>
  <c r="B257" i="2"/>
  <c r="D257" i="2"/>
  <c r="G257" i="2"/>
  <c r="C257" i="2"/>
  <c r="H257" i="2"/>
  <c r="A258" i="2"/>
  <c r="D258" i="2"/>
  <c r="G258" i="2"/>
  <c r="C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D261" i="2"/>
  <c r="G261" i="2"/>
  <c r="C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B264" i="2"/>
  <c r="C264" i="2"/>
  <c r="D264" i="2"/>
  <c r="G264" i="2"/>
  <c r="H264" i="2"/>
  <c r="A265" i="2"/>
  <c r="B265" i="2"/>
  <c r="D265" i="2"/>
  <c r="G265" i="2"/>
  <c r="C265" i="2"/>
  <c r="E265" i="2"/>
  <c r="H265" i="2"/>
  <c r="A266" i="2"/>
  <c r="D266" i="2"/>
  <c r="G266" i="2"/>
  <c r="C266" i="2"/>
  <c r="E266" i="2"/>
  <c r="H266" i="2"/>
  <c r="B266" i="2"/>
  <c r="A267" i="2"/>
  <c r="D267" i="2"/>
  <c r="G267" i="2"/>
  <c r="C267" i="2"/>
  <c r="E267" i="2"/>
  <c r="H267" i="2"/>
  <c r="B267" i="2"/>
  <c r="A268" i="2"/>
  <c r="D268" i="2"/>
  <c r="G268" i="2"/>
  <c r="C268" i="2"/>
  <c r="E268" i="2"/>
  <c r="H268" i="2"/>
  <c r="B268" i="2"/>
  <c r="A269" i="2"/>
  <c r="B269" i="2"/>
  <c r="D269" i="2"/>
  <c r="G269" i="2"/>
  <c r="C269" i="2"/>
  <c r="H269" i="2"/>
  <c r="A270" i="2"/>
  <c r="B270" i="2"/>
  <c r="C270" i="2"/>
  <c r="D270" i="2"/>
  <c r="G270" i="2"/>
  <c r="H270" i="2"/>
  <c r="A271" i="2"/>
  <c r="B271" i="2"/>
  <c r="C271" i="2"/>
  <c r="E271" i="2"/>
  <c r="D271" i="2"/>
  <c r="G271" i="2"/>
  <c r="H271" i="2"/>
  <c r="A272" i="2"/>
  <c r="B272" i="2"/>
  <c r="C272" i="2"/>
  <c r="D272" i="2"/>
  <c r="G272" i="2"/>
  <c r="H272" i="2"/>
  <c r="A273" i="2"/>
  <c r="B273" i="2"/>
  <c r="D273" i="2"/>
  <c r="G273" i="2"/>
  <c r="C273" i="2"/>
  <c r="E273" i="2"/>
  <c r="H273" i="2"/>
  <c r="A274" i="2"/>
  <c r="D274" i="2"/>
  <c r="G274" i="2"/>
  <c r="C274" i="2"/>
  <c r="E274" i="2"/>
  <c r="H274" i="2"/>
  <c r="B274" i="2"/>
  <c r="A275" i="2"/>
  <c r="D275" i="2"/>
  <c r="G275" i="2"/>
  <c r="C275" i="2"/>
  <c r="E275" i="2"/>
  <c r="H275" i="2"/>
  <c r="B275" i="2"/>
  <c r="A276" i="2"/>
  <c r="D276" i="2"/>
  <c r="G276" i="2"/>
  <c r="C276" i="2"/>
  <c r="E276" i="2"/>
  <c r="H276" i="2"/>
  <c r="B276" i="2"/>
  <c r="A277" i="2"/>
  <c r="B277" i="2"/>
  <c r="D277" i="2"/>
  <c r="G277" i="2"/>
  <c r="C277" i="2"/>
  <c r="E277" i="2"/>
  <c r="H277" i="2"/>
  <c r="A278" i="2"/>
  <c r="B278" i="2"/>
  <c r="C278" i="2"/>
  <c r="E278" i="2"/>
  <c r="D278" i="2"/>
  <c r="G278" i="2"/>
  <c r="H278" i="2"/>
  <c r="A279" i="2"/>
  <c r="B279" i="2"/>
  <c r="C279" i="2"/>
  <c r="D279" i="2"/>
  <c r="G279" i="2"/>
  <c r="H279" i="2"/>
  <c r="A280" i="2"/>
  <c r="B280" i="2"/>
  <c r="C280" i="2"/>
  <c r="D280" i="2"/>
  <c r="E280" i="2"/>
  <c r="G280" i="2"/>
  <c r="H280" i="2"/>
  <c r="A281" i="2"/>
  <c r="B281" i="2"/>
  <c r="D281" i="2"/>
  <c r="G281" i="2"/>
  <c r="C281" i="2"/>
  <c r="E281" i="2"/>
  <c r="H281" i="2"/>
  <c r="A282" i="2"/>
  <c r="D282" i="2"/>
  <c r="G282" i="2"/>
  <c r="C282" i="2"/>
  <c r="E282" i="2"/>
  <c r="H282" i="2"/>
  <c r="B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B285" i="2"/>
  <c r="D285" i="2"/>
  <c r="G285" i="2"/>
  <c r="C285" i="2"/>
  <c r="E285" i="2"/>
  <c r="H285" i="2"/>
  <c r="A286" i="2"/>
  <c r="B286" i="2"/>
  <c r="C286" i="2"/>
  <c r="D286" i="2"/>
  <c r="G286" i="2"/>
  <c r="H286" i="2"/>
  <c r="A287" i="2"/>
  <c r="B287" i="2"/>
  <c r="C287" i="2"/>
  <c r="D287" i="2"/>
  <c r="G287" i="2"/>
  <c r="H287" i="2"/>
  <c r="A288" i="2"/>
  <c r="B288" i="2"/>
  <c r="C288" i="2"/>
  <c r="D288" i="2"/>
  <c r="E288" i="2"/>
  <c r="G288" i="2"/>
  <c r="H288" i="2"/>
  <c r="A289" i="2"/>
  <c r="B289" i="2"/>
  <c r="D289" i="2"/>
  <c r="G289" i="2"/>
  <c r="C289" i="2"/>
  <c r="E289" i="2"/>
  <c r="H289" i="2"/>
  <c r="A290" i="2"/>
  <c r="D290" i="2"/>
  <c r="G290" i="2"/>
  <c r="C290" i="2"/>
  <c r="E290" i="2"/>
  <c r="H290" i="2"/>
  <c r="B290" i="2"/>
  <c r="A291" i="2"/>
  <c r="D291" i="2"/>
  <c r="G291" i="2"/>
  <c r="C291" i="2"/>
  <c r="H291" i="2"/>
  <c r="B291" i="2"/>
  <c r="A292" i="2"/>
  <c r="D292" i="2"/>
  <c r="G292" i="2"/>
  <c r="C292" i="2"/>
  <c r="E292" i="2"/>
  <c r="H292" i="2"/>
  <c r="B292" i="2"/>
  <c r="A293" i="2"/>
  <c r="B293" i="2"/>
  <c r="D293" i="2"/>
  <c r="G293" i="2"/>
  <c r="C293" i="2"/>
  <c r="H293" i="2"/>
  <c r="A294" i="2"/>
  <c r="B294" i="2"/>
  <c r="C294" i="2"/>
  <c r="D294" i="2"/>
  <c r="G294" i="2"/>
  <c r="H294" i="2"/>
  <c r="A295" i="2"/>
  <c r="B295" i="2"/>
  <c r="C295" i="2"/>
  <c r="D295" i="2"/>
  <c r="G295" i="2"/>
  <c r="H295" i="2"/>
  <c r="A296" i="2"/>
  <c r="B296" i="2"/>
  <c r="C296" i="2"/>
  <c r="D296" i="2"/>
  <c r="E296" i="2"/>
  <c r="G296" i="2"/>
  <c r="H296" i="2"/>
  <c r="A297" i="2"/>
  <c r="B297" i="2"/>
  <c r="D297" i="2"/>
  <c r="G297" i="2"/>
  <c r="C297" i="2"/>
  <c r="E297" i="2"/>
  <c r="H297" i="2"/>
  <c r="A298" i="2"/>
  <c r="D298" i="2"/>
  <c r="G298" i="2"/>
  <c r="C298" i="2"/>
  <c r="H298" i="2"/>
  <c r="B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B301" i="2"/>
  <c r="D301" i="2"/>
  <c r="G301" i="2"/>
  <c r="C301" i="2"/>
  <c r="H301" i="2"/>
  <c r="A302" i="2"/>
  <c r="B302" i="2"/>
  <c r="C302" i="2"/>
  <c r="D302" i="2"/>
  <c r="G302" i="2"/>
  <c r="H302" i="2"/>
  <c r="A303" i="2"/>
  <c r="B303" i="2"/>
  <c r="C303" i="2"/>
  <c r="E303" i="2"/>
  <c r="D303" i="2"/>
  <c r="G303" i="2"/>
  <c r="H303" i="2"/>
  <c r="A304" i="2"/>
  <c r="B304" i="2"/>
  <c r="C304" i="2"/>
  <c r="D304" i="2"/>
  <c r="E304" i="2"/>
  <c r="G304" i="2"/>
  <c r="H304" i="2"/>
  <c r="A305" i="2"/>
  <c r="B305" i="2"/>
  <c r="D305" i="2"/>
  <c r="G305" i="2"/>
  <c r="C305" i="2"/>
  <c r="E305" i="2"/>
  <c r="H305" i="2"/>
  <c r="A306" i="2"/>
  <c r="D306" i="2"/>
  <c r="G306" i="2"/>
  <c r="C306" i="2"/>
  <c r="H306" i="2"/>
  <c r="B306" i="2"/>
  <c r="A307" i="2"/>
  <c r="D307" i="2"/>
  <c r="G307" i="2"/>
  <c r="C307" i="2"/>
  <c r="E307" i="2"/>
  <c r="H307" i="2"/>
  <c r="B307" i="2"/>
  <c r="A308" i="2"/>
  <c r="D308" i="2"/>
  <c r="G308" i="2"/>
  <c r="C308" i="2"/>
  <c r="H308" i="2"/>
  <c r="B308" i="2"/>
  <c r="A309" i="2"/>
  <c r="B309" i="2"/>
  <c r="D309" i="2"/>
  <c r="G309" i="2"/>
  <c r="C309" i="2"/>
  <c r="E309" i="2"/>
  <c r="H309" i="2"/>
  <c r="A310" i="2"/>
  <c r="B310" i="2"/>
  <c r="C310" i="2"/>
  <c r="E310" i="2"/>
  <c r="D310" i="2"/>
  <c r="G310" i="2"/>
  <c r="H310" i="2"/>
  <c r="A311" i="2"/>
  <c r="B311" i="2"/>
  <c r="C311" i="2"/>
  <c r="E311" i="2"/>
  <c r="D311" i="2"/>
  <c r="G311" i="2"/>
  <c r="H311" i="2"/>
  <c r="A312" i="2"/>
  <c r="B312" i="2"/>
  <c r="C312" i="2"/>
  <c r="D312" i="2"/>
  <c r="E312" i="2"/>
  <c r="G312" i="2"/>
  <c r="H312" i="2"/>
  <c r="A313" i="2"/>
  <c r="B313" i="2"/>
  <c r="D313" i="2"/>
  <c r="G313" i="2"/>
  <c r="C313" i="2"/>
  <c r="H313" i="2"/>
  <c r="A314" i="2"/>
  <c r="D314" i="2"/>
  <c r="G314" i="2"/>
  <c r="C314" i="2"/>
  <c r="E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E316" i="2"/>
  <c r="H316" i="2"/>
  <c r="B316" i="2"/>
  <c r="A317" i="2"/>
  <c r="B317" i="2"/>
  <c r="D317" i="2"/>
  <c r="G317" i="2"/>
  <c r="C317" i="2"/>
  <c r="E317" i="2"/>
  <c r="H317" i="2"/>
  <c r="A318" i="2"/>
  <c r="B318" i="2"/>
  <c r="C318" i="2"/>
  <c r="D318" i="2"/>
  <c r="G318" i="2"/>
  <c r="H318" i="2"/>
  <c r="A319" i="2"/>
  <c r="B319" i="2"/>
  <c r="C319" i="2"/>
  <c r="D319" i="2"/>
  <c r="G319" i="2"/>
  <c r="H319" i="2"/>
  <c r="A320" i="2"/>
  <c r="B320" i="2"/>
  <c r="C320" i="2"/>
  <c r="D320" i="2"/>
  <c r="E320" i="2"/>
  <c r="G320" i="2"/>
  <c r="H320" i="2"/>
  <c r="A321" i="2"/>
  <c r="B321" i="2"/>
  <c r="D321" i="2"/>
  <c r="G321" i="2"/>
  <c r="C321" i="2"/>
  <c r="H321" i="2"/>
  <c r="A322" i="2"/>
  <c r="D322" i="2"/>
  <c r="G322" i="2"/>
  <c r="C322" i="2"/>
  <c r="H322" i="2"/>
  <c r="B322" i="2"/>
  <c r="A323" i="2"/>
  <c r="D323" i="2"/>
  <c r="G323" i="2"/>
  <c r="C323" i="2"/>
  <c r="H323" i="2"/>
  <c r="B323" i="2"/>
  <c r="A324" i="2"/>
  <c r="D324" i="2"/>
  <c r="G324" i="2"/>
  <c r="C324" i="2"/>
  <c r="E324" i="2"/>
  <c r="H324" i="2"/>
  <c r="B324" i="2"/>
  <c r="A325" i="2"/>
  <c r="B325" i="2"/>
  <c r="D325" i="2"/>
  <c r="G325" i="2"/>
  <c r="C325" i="2"/>
  <c r="H325" i="2"/>
  <c r="A326" i="2"/>
  <c r="B326" i="2"/>
  <c r="C326" i="2"/>
  <c r="E326" i="2"/>
  <c r="D326" i="2"/>
  <c r="G326" i="2"/>
  <c r="H326" i="2"/>
  <c r="A327" i="2"/>
  <c r="B327" i="2"/>
  <c r="C327" i="2"/>
  <c r="E327" i="2"/>
  <c r="D327" i="2"/>
  <c r="G327" i="2"/>
  <c r="H327" i="2"/>
  <c r="A328" i="2"/>
  <c r="B328" i="2"/>
  <c r="C328" i="2"/>
  <c r="D328" i="2"/>
  <c r="G328" i="2"/>
  <c r="H328" i="2"/>
  <c r="A329" i="2"/>
  <c r="B329" i="2"/>
  <c r="D329" i="2"/>
  <c r="G329" i="2"/>
  <c r="C329" i="2"/>
  <c r="E329" i="2"/>
  <c r="H329" i="2"/>
  <c r="A330" i="2"/>
  <c r="D330" i="2"/>
  <c r="G330" i="2"/>
  <c r="C330" i="2"/>
  <c r="H330" i="2"/>
  <c r="B330" i="2"/>
  <c r="A331" i="2"/>
  <c r="D331" i="2"/>
  <c r="G331" i="2"/>
  <c r="C331" i="2"/>
  <c r="E331" i="2"/>
  <c r="H331" i="2"/>
  <c r="B331" i="2"/>
  <c r="A332" i="2"/>
  <c r="D332" i="2"/>
  <c r="G332" i="2"/>
  <c r="C332" i="2"/>
  <c r="E332" i="2"/>
  <c r="H332" i="2"/>
  <c r="B332" i="2"/>
  <c r="A333" i="2"/>
  <c r="B333" i="2"/>
  <c r="D333" i="2"/>
  <c r="G333" i="2"/>
  <c r="C333" i="2"/>
  <c r="H333" i="2"/>
  <c r="A334" i="2"/>
  <c r="B334" i="2"/>
  <c r="C334" i="2"/>
  <c r="D334" i="2"/>
  <c r="G334" i="2"/>
  <c r="H334" i="2"/>
  <c r="A335" i="2"/>
  <c r="B335" i="2"/>
  <c r="C335" i="2"/>
  <c r="D335" i="2"/>
  <c r="G335" i="2"/>
  <c r="H335" i="2"/>
  <c r="A336" i="2"/>
  <c r="B336" i="2"/>
  <c r="C336" i="2"/>
  <c r="D336" i="2"/>
  <c r="E336" i="2"/>
  <c r="G336" i="2"/>
  <c r="H336" i="2"/>
  <c r="A337" i="2"/>
  <c r="B337" i="2"/>
  <c r="D337" i="2"/>
  <c r="G337" i="2"/>
  <c r="C337" i="2"/>
  <c r="E337" i="2"/>
  <c r="H337" i="2"/>
  <c r="A338" i="2"/>
  <c r="D338" i="2"/>
  <c r="G338" i="2"/>
  <c r="C338" i="2"/>
  <c r="E338" i="2"/>
  <c r="H338" i="2"/>
  <c r="B338" i="2"/>
  <c r="A339" i="2"/>
  <c r="D339" i="2"/>
  <c r="G339" i="2"/>
  <c r="C339" i="2"/>
  <c r="E339" i="2"/>
  <c r="H339" i="2"/>
  <c r="B339" i="2"/>
  <c r="A340" i="2"/>
  <c r="D340" i="2"/>
  <c r="G340" i="2"/>
  <c r="C340" i="2"/>
  <c r="H340" i="2"/>
  <c r="B340" i="2"/>
  <c r="A341" i="2"/>
  <c r="B341" i="2"/>
  <c r="D341" i="2"/>
  <c r="G341" i="2"/>
  <c r="C341" i="2"/>
  <c r="E341" i="2"/>
  <c r="H341" i="2"/>
  <c r="A342" i="2"/>
  <c r="B342" i="2"/>
  <c r="C342" i="2"/>
  <c r="D342" i="2"/>
  <c r="G342" i="2"/>
  <c r="H342" i="2"/>
  <c r="A343" i="2"/>
  <c r="B343" i="2"/>
  <c r="C343" i="2"/>
  <c r="E343" i="2"/>
  <c r="D343" i="2"/>
  <c r="G343" i="2"/>
  <c r="H343" i="2"/>
  <c r="A344" i="2"/>
  <c r="B344" i="2"/>
  <c r="C344" i="2"/>
  <c r="D344" i="2"/>
  <c r="E344" i="2"/>
  <c r="G344" i="2"/>
  <c r="H344" i="2"/>
  <c r="A345" i="2"/>
  <c r="B345" i="2"/>
  <c r="D345" i="2"/>
  <c r="G345" i="2"/>
  <c r="C345" i="2"/>
  <c r="E345" i="2"/>
  <c r="H345" i="2"/>
  <c r="A346" i="2"/>
  <c r="D346" i="2"/>
  <c r="G346" i="2"/>
  <c r="C346" i="2"/>
  <c r="E346" i="2"/>
  <c r="H346" i="2"/>
  <c r="B346" i="2"/>
  <c r="A347" i="2"/>
  <c r="D347" i="2"/>
  <c r="G347" i="2"/>
  <c r="C347" i="2"/>
  <c r="E347" i="2"/>
  <c r="H347" i="2"/>
  <c r="B347" i="2"/>
  <c r="A348" i="2"/>
  <c r="D348" i="2"/>
  <c r="G348" i="2"/>
  <c r="C348" i="2"/>
  <c r="E348" i="2"/>
  <c r="H348" i="2"/>
  <c r="B348" i="2"/>
  <c r="A349" i="2"/>
  <c r="B349" i="2"/>
  <c r="D349" i="2"/>
  <c r="G349" i="2"/>
  <c r="C349" i="2"/>
  <c r="E349" i="2"/>
  <c r="H349" i="2"/>
  <c r="A350" i="2"/>
  <c r="B350" i="2"/>
  <c r="C350" i="2"/>
  <c r="E350" i="2"/>
  <c r="D350" i="2"/>
  <c r="G350" i="2"/>
  <c r="H350" i="2"/>
  <c r="A351" i="2"/>
  <c r="B351" i="2"/>
  <c r="C351" i="2"/>
  <c r="E351" i="2"/>
  <c r="D351" i="2"/>
  <c r="G351" i="2"/>
  <c r="H351" i="2"/>
  <c r="A352" i="2"/>
  <c r="B352" i="2"/>
  <c r="C352" i="2"/>
  <c r="D352" i="2"/>
  <c r="E352" i="2"/>
  <c r="G352" i="2"/>
  <c r="H352" i="2"/>
  <c r="A353" i="2"/>
  <c r="B353" i="2"/>
  <c r="D353" i="2"/>
  <c r="G353" i="2"/>
  <c r="C353" i="2"/>
  <c r="H353" i="2"/>
  <c r="A354" i="2"/>
  <c r="D354" i="2"/>
  <c r="G354" i="2"/>
  <c r="C354" i="2"/>
  <c r="H354" i="2"/>
  <c r="B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B357" i="2"/>
  <c r="D357" i="2"/>
  <c r="G357" i="2"/>
  <c r="C357" i="2"/>
  <c r="E357" i="2"/>
  <c r="H357" i="2"/>
  <c r="A358" i="2"/>
  <c r="B358" i="2"/>
  <c r="C358" i="2"/>
  <c r="D358" i="2"/>
  <c r="G358" i="2"/>
  <c r="H358" i="2"/>
  <c r="A359" i="2"/>
  <c r="B359" i="2"/>
  <c r="C359" i="2"/>
  <c r="E359" i="2"/>
  <c r="D359" i="2"/>
  <c r="G359" i="2"/>
  <c r="H359" i="2"/>
  <c r="A360" i="2"/>
  <c r="B360" i="2"/>
  <c r="C360" i="2"/>
  <c r="D360" i="2"/>
  <c r="E360" i="2"/>
  <c r="G360" i="2"/>
  <c r="H360" i="2"/>
  <c r="A361" i="2"/>
  <c r="B361" i="2"/>
  <c r="D361" i="2"/>
  <c r="G361" i="2"/>
  <c r="C361" i="2"/>
  <c r="E361" i="2"/>
  <c r="H361" i="2"/>
  <c r="A362" i="2"/>
  <c r="D362" i="2"/>
  <c r="G362" i="2"/>
  <c r="C362" i="2"/>
  <c r="E362" i="2"/>
  <c r="H362" i="2"/>
  <c r="B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B365" i="2"/>
  <c r="F365" i="2"/>
  <c r="D365" i="2"/>
  <c r="G365" i="2"/>
  <c r="C365" i="2"/>
  <c r="E365" i="2"/>
  <c r="H365" i="2"/>
  <c r="A366" i="2"/>
  <c r="B366" i="2"/>
  <c r="D366" i="2"/>
  <c r="G366" i="2"/>
  <c r="C366" i="2"/>
  <c r="H366" i="2"/>
  <c r="A367" i="2"/>
  <c r="B367" i="2"/>
  <c r="C367" i="2"/>
  <c r="E367" i="2"/>
  <c r="D367" i="2"/>
  <c r="G367" i="2"/>
  <c r="H367" i="2"/>
  <c r="A368" i="2"/>
  <c r="B368" i="2"/>
  <c r="C368" i="2"/>
  <c r="D368" i="2"/>
  <c r="G368" i="2"/>
  <c r="H368" i="2"/>
  <c r="A369" i="2"/>
  <c r="B369" i="2"/>
  <c r="C369" i="2"/>
  <c r="D369" i="2"/>
  <c r="E369" i="2"/>
  <c r="G369" i="2"/>
  <c r="H369" i="2"/>
  <c r="A370" i="2"/>
  <c r="B370" i="2"/>
  <c r="D370" i="2"/>
  <c r="G370" i="2"/>
  <c r="C370" i="2"/>
  <c r="H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D373" i="2"/>
  <c r="G373" i="2"/>
  <c r="C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E376" i="2"/>
  <c r="D376" i="2"/>
  <c r="G376" i="2"/>
  <c r="H376" i="2"/>
  <c r="A377" i="2"/>
  <c r="B377" i="2"/>
  <c r="C377" i="2"/>
  <c r="D377" i="2"/>
  <c r="G377" i="2"/>
  <c r="H377" i="2"/>
  <c r="A378" i="2"/>
  <c r="B378" i="2"/>
  <c r="D378" i="2"/>
  <c r="G378" i="2"/>
  <c r="C378" i="2"/>
  <c r="E378" i="2"/>
  <c r="H378" i="2"/>
  <c r="A379" i="2"/>
  <c r="D379" i="2"/>
  <c r="G379" i="2"/>
  <c r="C379" i="2"/>
  <c r="H379" i="2"/>
  <c r="B379" i="2"/>
  <c r="A380" i="2"/>
  <c r="D380" i="2"/>
  <c r="G380" i="2"/>
  <c r="C380" i="2"/>
  <c r="E380" i="2"/>
  <c r="H380" i="2"/>
  <c r="B380" i="2"/>
  <c r="A381" i="2"/>
  <c r="D381" i="2"/>
  <c r="G381" i="2"/>
  <c r="C381" i="2"/>
  <c r="E381" i="2"/>
  <c r="H381" i="2"/>
  <c r="B381" i="2"/>
  <c r="A382" i="2"/>
  <c r="B382" i="2"/>
  <c r="D382" i="2"/>
  <c r="G382" i="2"/>
  <c r="C382" i="2"/>
  <c r="H382" i="2"/>
  <c r="A383" i="2"/>
  <c r="B383" i="2"/>
  <c r="C383" i="2"/>
  <c r="E383" i="2"/>
  <c r="D383" i="2"/>
  <c r="G383" i="2"/>
  <c r="H383" i="2"/>
  <c r="A384" i="2"/>
  <c r="B384" i="2"/>
  <c r="C384" i="2"/>
  <c r="D384" i="2"/>
  <c r="G384" i="2"/>
  <c r="H384" i="2"/>
  <c r="A385" i="2"/>
  <c r="B385" i="2"/>
  <c r="C385" i="2"/>
  <c r="D385" i="2"/>
  <c r="E385" i="2"/>
  <c r="G385" i="2"/>
  <c r="H385" i="2"/>
  <c r="A386" i="2"/>
  <c r="B386" i="2"/>
  <c r="D386" i="2"/>
  <c r="G386" i="2"/>
  <c r="C386" i="2"/>
  <c r="H386" i="2"/>
  <c r="A387" i="2"/>
  <c r="D387" i="2"/>
  <c r="G387" i="2"/>
  <c r="C387" i="2"/>
  <c r="E387" i="2"/>
  <c r="H387" i="2"/>
  <c r="B387" i="2"/>
  <c r="A388" i="2"/>
  <c r="D388" i="2"/>
  <c r="G388" i="2"/>
  <c r="C388" i="2"/>
  <c r="E388" i="2"/>
  <c r="H388" i="2"/>
  <c r="B388" i="2"/>
  <c r="A389" i="2"/>
  <c r="D389" i="2"/>
  <c r="G389" i="2"/>
  <c r="C389" i="2"/>
  <c r="H389" i="2"/>
  <c r="B389" i="2"/>
  <c r="A390" i="2"/>
  <c r="B390" i="2"/>
  <c r="D390" i="2"/>
  <c r="G390" i="2"/>
  <c r="C390" i="2"/>
  <c r="E390" i="2"/>
  <c r="H390" i="2"/>
  <c r="A391" i="2"/>
  <c r="B391" i="2"/>
  <c r="C391" i="2"/>
  <c r="E391" i="2"/>
  <c r="D391" i="2"/>
  <c r="G391" i="2"/>
  <c r="H391" i="2"/>
  <c r="A392" i="2"/>
  <c r="B392" i="2"/>
  <c r="C392" i="2"/>
  <c r="E392" i="2"/>
  <c r="D392" i="2"/>
  <c r="G392" i="2"/>
  <c r="H392" i="2"/>
  <c r="A393" i="2"/>
  <c r="B393" i="2"/>
  <c r="C393" i="2"/>
  <c r="D393" i="2"/>
  <c r="E393" i="2"/>
  <c r="G393" i="2"/>
  <c r="H393" i="2"/>
  <c r="A394" i="2"/>
  <c r="B394" i="2"/>
  <c r="D394" i="2"/>
  <c r="G394" i="2"/>
  <c r="C394" i="2"/>
  <c r="H394" i="2"/>
  <c r="A395" i="2"/>
  <c r="D395" i="2"/>
  <c r="G395" i="2"/>
  <c r="C395" i="2"/>
  <c r="E395" i="2"/>
  <c r="H395" i="2"/>
  <c r="B395" i="2"/>
  <c r="A396" i="2"/>
  <c r="D396" i="2"/>
  <c r="G396" i="2"/>
  <c r="C396" i="2"/>
  <c r="E396" i="2"/>
  <c r="H396" i="2"/>
  <c r="B396" i="2"/>
  <c r="A397" i="2"/>
  <c r="D397" i="2"/>
  <c r="G397" i="2"/>
  <c r="C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D399" i="2"/>
  <c r="G399" i="2"/>
  <c r="H399" i="2"/>
  <c r="A400" i="2"/>
  <c r="B400" i="2"/>
  <c r="C400" i="2"/>
  <c r="D400" i="2"/>
  <c r="G400" i="2"/>
  <c r="H400" i="2"/>
  <c r="A401" i="2"/>
  <c r="B401" i="2"/>
  <c r="C401" i="2"/>
  <c r="D401" i="2"/>
  <c r="E401" i="2"/>
  <c r="G401" i="2"/>
  <c r="H401" i="2"/>
  <c r="A402" i="2"/>
  <c r="B402" i="2"/>
  <c r="D402" i="2"/>
  <c r="G402" i="2"/>
  <c r="C402" i="2"/>
  <c r="E402" i="2"/>
  <c r="H402" i="2"/>
  <c r="A403" i="2"/>
  <c r="D403" i="2"/>
  <c r="G403" i="2"/>
  <c r="C403" i="2"/>
  <c r="E403" i="2"/>
  <c r="H403" i="2"/>
  <c r="B403" i="2"/>
  <c r="A404" i="2"/>
  <c r="D404" i="2"/>
  <c r="G404" i="2"/>
  <c r="C404" i="2"/>
  <c r="E404" i="2"/>
  <c r="H404" i="2"/>
  <c r="B404" i="2"/>
  <c r="A405" i="2"/>
  <c r="D405" i="2"/>
  <c r="G405" i="2"/>
  <c r="C405" i="2"/>
  <c r="E405" i="2"/>
  <c r="H405" i="2"/>
  <c r="B405" i="2"/>
  <c r="A406" i="2"/>
  <c r="B406" i="2"/>
  <c r="D406" i="2"/>
  <c r="G406" i="2"/>
  <c r="C406" i="2"/>
  <c r="E406" i="2"/>
  <c r="H406" i="2"/>
  <c r="A407" i="2"/>
  <c r="B407" i="2"/>
  <c r="C407" i="2"/>
  <c r="D407" i="2"/>
  <c r="G407" i="2"/>
  <c r="H407" i="2"/>
  <c r="A408" i="2"/>
  <c r="B408" i="2"/>
  <c r="C408" i="2"/>
  <c r="D408" i="2"/>
  <c r="G408" i="2"/>
  <c r="H408" i="2"/>
  <c r="A409" i="2"/>
  <c r="B409" i="2"/>
  <c r="C409" i="2"/>
  <c r="D409" i="2"/>
  <c r="G409" i="2"/>
  <c r="H409" i="2"/>
  <c r="A410" i="2"/>
  <c r="B410" i="2"/>
  <c r="D410" i="2"/>
  <c r="G410" i="2"/>
  <c r="C410" i="2"/>
  <c r="E410" i="2"/>
  <c r="H410" i="2"/>
  <c r="A411" i="2"/>
  <c r="D411" i="2"/>
  <c r="G411" i="2"/>
  <c r="C411" i="2"/>
  <c r="E411" i="2"/>
  <c r="H411" i="2"/>
  <c r="B411" i="2"/>
  <c r="A412" i="2"/>
  <c r="D412" i="2"/>
  <c r="G412" i="2"/>
  <c r="C412" i="2"/>
  <c r="H412" i="2"/>
  <c r="B412" i="2"/>
  <c r="A413" i="2"/>
  <c r="D413" i="2"/>
  <c r="G413" i="2"/>
  <c r="C413" i="2"/>
  <c r="H413" i="2"/>
  <c r="B413" i="2"/>
  <c r="A414" i="2"/>
  <c r="B414" i="2"/>
  <c r="D414" i="2"/>
  <c r="G414" i="2"/>
  <c r="C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B417" i="2"/>
  <c r="C417" i="2"/>
  <c r="D417" i="2"/>
  <c r="G417" i="2"/>
  <c r="H417" i="2"/>
  <c r="A418" i="2"/>
  <c r="B418" i="2"/>
  <c r="D418" i="2"/>
  <c r="G418" i="2"/>
  <c r="C418" i="2"/>
  <c r="E418" i="2"/>
  <c r="H418" i="2"/>
  <c r="A419" i="2"/>
  <c r="D419" i="2"/>
  <c r="G419" i="2"/>
  <c r="C419" i="2"/>
  <c r="H419" i="2"/>
  <c r="B419" i="2"/>
  <c r="A420" i="2"/>
  <c r="D420" i="2"/>
  <c r="G420" i="2"/>
  <c r="C420" i="2"/>
  <c r="E420" i="2"/>
  <c r="H420" i="2"/>
  <c r="B420" i="2"/>
  <c r="A421" i="2"/>
  <c r="D421" i="2"/>
  <c r="G421" i="2"/>
  <c r="C421" i="2"/>
  <c r="H421" i="2"/>
  <c r="B421" i="2"/>
  <c r="A422" i="2"/>
  <c r="B422" i="2"/>
  <c r="D422" i="2"/>
  <c r="G422" i="2"/>
  <c r="C422" i="2"/>
  <c r="H422" i="2"/>
  <c r="A423" i="2"/>
  <c r="B423" i="2"/>
  <c r="C423" i="2"/>
  <c r="E423" i="2"/>
  <c r="D423" i="2"/>
  <c r="G423" i="2"/>
  <c r="H423" i="2"/>
  <c r="A424" i="2"/>
  <c r="B424" i="2"/>
  <c r="C424" i="2"/>
  <c r="D424" i="2"/>
  <c r="G424" i="2"/>
  <c r="H424" i="2"/>
  <c r="A425" i="2"/>
  <c r="B425" i="2"/>
  <c r="C425" i="2"/>
  <c r="D425" i="2"/>
  <c r="G425" i="2"/>
  <c r="H425" i="2"/>
  <c r="A426" i="2"/>
  <c r="B426" i="2"/>
  <c r="D426" i="2"/>
  <c r="G426" i="2"/>
  <c r="C426" i="2"/>
  <c r="H426" i="2"/>
  <c r="A427" i="2"/>
  <c r="D427" i="2"/>
  <c r="G427" i="2"/>
  <c r="C427" i="2"/>
  <c r="E427" i="2"/>
  <c r="H427" i="2"/>
  <c r="B427" i="2"/>
  <c r="A428" i="2"/>
  <c r="D428" i="2"/>
  <c r="G428" i="2"/>
  <c r="C428" i="2"/>
  <c r="E428" i="2"/>
  <c r="H428" i="2"/>
  <c r="B428" i="2"/>
  <c r="A429" i="2"/>
  <c r="D429" i="2"/>
  <c r="G429" i="2"/>
  <c r="C429" i="2"/>
  <c r="E429" i="2"/>
  <c r="H429" i="2"/>
  <c r="B429" i="2"/>
  <c r="A430" i="2"/>
  <c r="B430" i="2"/>
  <c r="D430" i="2"/>
  <c r="G430" i="2"/>
  <c r="C430" i="2"/>
  <c r="H430" i="2"/>
  <c r="A431" i="2"/>
  <c r="B431" i="2"/>
  <c r="C431" i="2"/>
  <c r="D431" i="2"/>
  <c r="G431" i="2"/>
  <c r="H431" i="2"/>
  <c r="A432" i="2"/>
  <c r="B432" i="2"/>
  <c r="C432" i="2"/>
  <c r="D432" i="2"/>
  <c r="G432" i="2"/>
  <c r="H432" i="2"/>
  <c r="A433" i="2"/>
  <c r="B433" i="2"/>
  <c r="C433" i="2"/>
  <c r="D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D437" i="2"/>
  <c r="G437" i="2"/>
  <c r="C437" i="2"/>
  <c r="H437" i="2"/>
  <c r="B437" i="2"/>
  <c r="A438" i="2"/>
  <c r="B438" i="2"/>
  <c r="D438" i="2"/>
  <c r="G438" i="2"/>
  <c r="C438" i="2"/>
  <c r="H438" i="2"/>
  <c r="A439" i="2"/>
  <c r="B439" i="2"/>
  <c r="C439" i="2"/>
  <c r="D439" i="2"/>
  <c r="G439" i="2"/>
  <c r="H439" i="2"/>
  <c r="A440" i="2"/>
  <c r="B440" i="2"/>
  <c r="C440" i="2"/>
  <c r="E440" i="2"/>
  <c r="D440" i="2"/>
  <c r="G440" i="2"/>
  <c r="H440" i="2"/>
  <c r="A441" i="2"/>
  <c r="B441" i="2"/>
  <c r="C441" i="2"/>
  <c r="D441" i="2"/>
  <c r="G441" i="2"/>
  <c r="H441" i="2"/>
  <c r="A442" i="2"/>
  <c r="B442" i="2"/>
  <c r="D442" i="2"/>
  <c r="G442" i="2"/>
  <c r="C442" i="2"/>
  <c r="E442" i="2"/>
  <c r="H442" i="2"/>
  <c r="A443" i="2"/>
  <c r="D443" i="2"/>
  <c r="G443" i="2"/>
  <c r="C443" i="2"/>
  <c r="H443" i="2"/>
  <c r="B443" i="2"/>
  <c r="A444" i="2"/>
  <c r="D444" i="2"/>
  <c r="G444" i="2"/>
  <c r="C444" i="2"/>
  <c r="E444" i="2"/>
  <c r="H444" i="2"/>
  <c r="B444" i="2"/>
  <c r="A445" i="2"/>
  <c r="D445" i="2"/>
  <c r="G445" i="2"/>
  <c r="C445" i="2"/>
  <c r="E445" i="2"/>
  <c r="H445" i="2"/>
  <c r="B445" i="2"/>
  <c r="A446" i="2"/>
  <c r="B446" i="2"/>
  <c r="D446" i="2"/>
  <c r="G446" i="2"/>
  <c r="C446" i="2"/>
  <c r="E446" i="2"/>
  <c r="H446" i="2"/>
  <c r="A447" i="2"/>
  <c r="B447" i="2"/>
  <c r="C447" i="2"/>
  <c r="E447" i="2"/>
  <c r="D447" i="2"/>
  <c r="G447" i="2"/>
  <c r="H447" i="2"/>
  <c r="A448" i="2"/>
  <c r="B448" i="2"/>
  <c r="C448" i="2"/>
  <c r="E448" i="2"/>
  <c r="D448" i="2"/>
  <c r="G448" i="2"/>
  <c r="H448" i="2"/>
  <c r="A449" i="2"/>
  <c r="B449" i="2"/>
  <c r="C449" i="2"/>
  <c r="D449" i="2"/>
  <c r="E449" i="2"/>
  <c r="G449" i="2"/>
  <c r="H449" i="2"/>
  <c r="A450" i="2"/>
  <c r="B450" i="2"/>
  <c r="D450" i="2"/>
  <c r="G450" i="2"/>
  <c r="C450" i="2"/>
  <c r="E450" i="2"/>
  <c r="H450" i="2"/>
  <c r="A451" i="2"/>
  <c r="D451" i="2"/>
  <c r="G451" i="2"/>
  <c r="C451" i="2"/>
  <c r="E451" i="2"/>
  <c r="H451" i="2"/>
  <c r="B451" i="2"/>
  <c r="A452" i="2"/>
  <c r="D452" i="2"/>
  <c r="G452" i="2"/>
  <c r="C452" i="2"/>
  <c r="E452" i="2"/>
  <c r="H452" i="2"/>
  <c r="B452" i="2"/>
  <c r="A453" i="2"/>
  <c r="D453" i="2"/>
  <c r="G453" i="2"/>
  <c r="C453" i="2"/>
  <c r="E453" i="2"/>
  <c r="H453" i="2"/>
  <c r="B453" i="2"/>
  <c r="A454" i="2"/>
  <c r="B454" i="2"/>
  <c r="D454" i="2"/>
  <c r="G454" i="2"/>
  <c r="C454" i="2"/>
  <c r="E454" i="2"/>
  <c r="H454" i="2"/>
  <c r="A455" i="2"/>
  <c r="B455" i="2"/>
  <c r="C455" i="2"/>
  <c r="E455" i="2"/>
  <c r="D455" i="2"/>
  <c r="G455" i="2"/>
  <c r="H455" i="2"/>
  <c r="A456" i="2"/>
  <c r="B456" i="2"/>
  <c r="C456" i="2"/>
  <c r="D456" i="2"/>
  <c r="G456" i="2"/>
  <c r="H456" i="2"/>
  <c r="A457" i="2"/>
  <c r="B457" i="2"/>
  <c r="C457" i="2"/>
  <c r="D457" i="2"/>
  <c r="E457" i="2"/>
  <c r="G457" i="2"/>
  <c r="H457" i="2"/>
  <c r="A458" i="2"/>
  <c r="B458" i="2"/>
  <c r="D458" i="2"/>
  <c r="G458" i="2"/>
  <c r="C458" i="2"/>
  <c r="E458" i="2"/>
  <c r="H458" i="2"/>
  <c r="A459" i="2"/>
  <c r="D459" i="2"/>
  <c r="G459" i="2"/>
  <c r="C459" i="2"/>
  <c r="H459" i="2"/>
  <c r="B459" i="2"/>
  <c r="A460" i="2"/>
  <c r="D460" i="2"/>
  <c r="G460" i="2"/>
  <c r="C460" i="2"/>
  <c r="H460" i="2"/>
  <c r="B460" i="2"/>
  <c r="A461" i="2"/>
  <c r="D461" i="2"/>
  <c r="G461" i="2"/>
  <c r="C461" i="2"/>
  <c r="E461" i="2"/>
  <c r="H461" i="2"/>
  <c r="B461" i="2"/>
  <c r="A462" i="2"/>
  <c r="B462" i="2"/>
  <c r="D462" i="2"/>
  <c r="G462" i="2"/>
  <c r="C462" i="2"/>
  <c r="E462" i="2"/>
  <c r="H462" i="2"/>
  <c r="A463" i="2"/>
  <c r="B463" i="2"/>
  <c r="C463" i="2"/>
  <c r="E463" i="2"/>
  <c r="D463" i="2"/>
  <c r="G463" i="2"/>
  <c r="H463" i="2"/>
  <c r="A464" i="2"/>
  <c r="B464" i="2"/>
  <c r="C464" i="2"/>
  <c r="D464" i="2"/>
  <c r="G464" i="2"/>
  <c r="H464" i="2"/>
  <c r="A465" i="2"/>
  <c r="B465" i="2"/>
  <c r="C465" i="2"/>
  <c r="D465" i="2"/>
  <c r="E465" i="2"/>
  <c r="G465" i="2"/>
  <c r="H465" i="2"/>
  <c r="A466" i="2"/>
  <c r="B466" i="2"/>
  <c r="D466" i="2"/>
  <c r="G466" i="2"/>
  <c r="C466" i="2"/>
  <c r="E466" i="2"/>
  <c r="H466" i="2"/>
  <c r="A467" i="2"/>
  <c r="D467" i="2"/>
  <c r="G467" i="2"/>
  <c r="C467" i="2"/>
  <c r="E467" i="2"/>
  <c r="H467" i="2"/>
  <c r="B467" i="2"/>
  <c r="A468" i="2"/>
  <c r="D468" i="2"/>
  <c r="G468" i="2"/>
  <c r="C468" i="2"/>
  <c r="E468" i="2"/>
  <c r="H468" i="2"/>
  <c r="B468" i="2"/>
  <c r="A469" i="2"/>
  <c r="D469" i="2"/>
  <c r="G469" i="2"/>
  <c r="C469" i="2"/>
  <c r="E469" i="2"/>
  <c r="H469" i="2"/>
  <c r="B469" i="2"/>
  <c r="A470" i="2"/>
  <c r="B470" i="2"/>
  <c r="D470" i="2"/>
  <c r="G470" i="2"/>
  <c r="C470" i="2"/>
  <c r="E470" i="2"/>
  <c r="H470" i="2"/>
  <c r="A471" i="2"/>
  <c r="B471" i="2"/>
  <c r="C471" i="2"/>
  <c r="E471" i="2"/>
  <c r="D471" i="2"/>
  <c r="G471" i="2"/>
  <c r="H471" i="2"/>
  <c r="A472" i="2"/>
  <c r="B472" i="2"/>
  <c r="C472" i="2"/>
  <c r="E472" i="2"/>
  <c r="D472" i="2"/>
  <c r="G472" i="2"/>
  <c r="H472" i="2"/>
  <c r="A473" i="2"/>
  <c r="B473" i="2"/>
  <c r="C473" i="2"/>
  <c r="D473" i="2"/>
  <c r="E473" i="2"/>
  <c r="G473" i="2"/>
  <c r="H473" i="2"/>
  <c r="A474" i="2"/>
  <c r="B474" i="2"/>
  <c r="D474" i="2"/>
  <c r="G474" i="2"/>
  <c r="C474" i="2"/>
  <c r="E474" i="2"/>
  <c r="H474" i="2"/>
  <c r="A475" i="2"/>
  <c r="D475" i="2"/>
  <c r="G475" i="2"/>
  <c r="C475" i="2"/>
  <c r="E475" i="2"/>
  <c r="H475" i="2"/>
  <c r="B475" i="2"/>
  <c r="A476" i="2"/>
  <c r="D476" i="2"/>
  <c r="G476" i="2"/>
  <c r="C476" i="2"/>
  <c r="E476" i="2"/>
  <c r="H476" i="2"/>
  <c r="B476" i="2"/>
  <c r="A477" i="2"/>
  <c r="D477" i="2"/>
  <c r="G477" i="2"/>
  <c r="C477" i="2"/>
  <c r="E477" i="2"/>
  <c r="H477" i="2"/>
  <c r="B477" i="2"/>
  <c r="A478" i="2"/>
  <c r="B478" i="2"/>
  <c r="D478" i="2"/>
  <c r="G478" i="2"/>
  <c r="C478" i="2"/>
  <c r="E478" i="2"/>
  <c r="H478" i="2"/>
  <c r="A479" i="2"/>
  <c r="B479" i="2"/>
  <c r="C479" i="2"/>
  <c r="E479" i="2"/>
  <c r="D479" i="2"/>
  <c r="G479" i="2"/>
  <c r="H479" i="2"/>
  <c r="A480" i="2"/>
  <c r="B480" i="2"/>
  <c r="C480" i="2"/>
  <c r="D480" i="2"/>
  <c r="G480" i="2"/>
  <c r="H480" i="2"/>
  <c r="A481" i="2"/>
  <c r="B481" i="2"/>
  <c r="C481" i="2"/>
  <c r="D481" i="2"/>
  <c r="G481" i="2"/>
  <c r="H481" i="2"/>
  <c r="A482" i="2"/>
  <c r="B482" i="2"/>
  <c r="D482" i="2"/>
  <c r="G482" i="2"/>
  <c r="C482" i="2"/>
  <c r="E482" i="2"/>
  <c r="H482" i="2"/>
  <c r="A483" i="2"/>
  <c r="D483" i="2"/>
  <c r="G483" i="2"/>
  <c r="C483" i="2"/>
  <c r="E483" i="2"/>
  <c r="H483" i="2"/>
  <c r="B483" i="2"/>
  <c r="A484" i="2"/>
  <c r="D484" i="2"/>
  <c r="G484" i="2"/>
  <c r="C484" i="2"/>
  <c r="E484" i="2"/>
  <c r="H484" i="2"/>
  <c r="B484" i="2"/>
  <c r="A485" i="2"/>
  <c r="D485" i="2"/>
  <c r="G485" i="2"/>
  <c r="C485" i="2"/>
  <c r="H485" i="2"/>
  <c r="B485" i="2"/>
  <c r="A486" i="2"/>
  <c r="B486" i="2"/>
  <c r="D486" i="2"/>
  <c r="G486" i="2"/>
  <c r="C486" i="2"/>
  <c r="E486" i="2"/>
  <c r="H486" i="2"/>
  <c r="A487" i="2"/>
  <c r="B487" i="2"/>
  <c r="C487" i="2"/>
  <c r="D487" i="2"/>
  <c r="G487" i="2"/>
  <c r="H487" i="2"/>
  <c r="A488" i="2"/>
  <c r="B488" i="2"/>
  <c r="C488" i="2"/>
  <c r="D488" i="2"/>
  <c r="G488" i="2"/>
  <c r="H488" i="2"/>
  <c r="A489" i="2"/>
  <c r="B489" i="2"/>
  <c r="C489" i="2"/>
  <c r="D489" i="2"/>
  <c r="E489" i="2"/>
  <c r="G489" i="2"/>
  <c r="H489" i="2"/>
  <c r="A490" i="2"/>
  <c r="B490" i="2"/>
  <c r="D490" i="2"/>
  <c r="G490" i="2"/>
  <c r="C490" i="2"/>
  <c r="H490" i="2"/>
  <c r="A491" i="2"/>
  <c r="D491" i="2"/>
  <c r="G491" i="2"/>
  <c r="C491" i="2"/>
  <c r="H491" i="2"/>
  <c r="B491" i="2"/>
  <c r="A492" i="2"/>
  <c r="D492" i="2"/>
  <c r="G492" i="2"/>
  <c r="C492" i="2"/>
  <c r="H492" i="2"/>
  <c r="B492" i="2"/>
  <c r="A493" i="2"/>
  <c r="D493" i="2"/>
  <c r="G493" i="2"/>
  <c r="C493" i="2"/>
  <c r="E493" i="2"/>
  <c r="H493" i="2"/>
  <c r="B493" i="2"/>
  <c r="A494" i="2"/>
  <c r="B494" i="2"/>
  <c r="D494" i="2"/>
  <c r="G494" i="2"/>
  <c r="C494" i="2"/>
  <c r="E494" i="2"/>
  <c r="H494" i="2"/>
  <c r="A495" i="2"/>
  <c r="B495" i="2"/>
  <c r="C495" i="2"/>
  <c r="E495" i="2"/>
  <c r="D495" i="2"/>
  <c r="G495" i="2"/>
  <c r="H495" i="2"/>
  <c r="A496" i="2"/>
  <c r="B496" i="2"/>
  <c r="C496" i="2"/>
  <c r="E496" i="2"/>
  <c r="D496" i="2"/>
  <c r="G496" i="2"/>
  <c r="H496" i="2"/>
  <c r="G645" i="1"/>
  <c r="Z645" i="1"/>
  <c r="AR355" i="3"/>
  <c r="AQ355" i="3"/>
  <c r="AP355" i="3"/>
  <c r="AO355" i="3"/>
  <c r="AN355" i="3"/>
  <c r="AM355" i="3"/>
  <c r="AL355" i="3"/>
  <c r="AS355" i="3"/>
  <c r="AT355" i="3"/>
  <c r="AT329" i="3"/>
  <c r="AS329" i="3"/>
  <c r="AR329" i="3"/>
  <c r="AQ329" i="3"/>
  <c r="AP329" i="3"/>
  <c r="AO329" i="3"/>
  <c r="AN329" i="3"/>
  <c r="AM329" i="3"/>
  <c r="AL329" i="3"/>
  <c r="K350" i="3"/>
  <c r="AF350" i="3"/>
  <c r="AC350" i="3"/>
  <c r="AT331" i="3"/>
  <c r="AS331" i="3"/>
  <c r="AR331" i="3"/>
  <c r="AQ331" i="3"/>
  <c r="AP331" i="3"/>
  <c r="AO331" i="3"/>
  <c r="AN331" i="3"/>
  <c r="AM331" i="3"/>
  <c r="AL331" i="3"/>
  <c r="AF354" i="3"/>
  <c r="K354" i="3"/>
  <c r="AC354" i="3"/>
  <c r="AR340" i="3"/>
  <c r="AQ340" i="3"/>
  <c r="AP340" i="3"/>
  <c r="AO340" i="3"/>
  <c r="AN340" i="3"/>
  <c r="AM340" i="3"/>
  <c r="AL340" i="3"/>
  <c r="K321" i="3"/>
  <c r="AC321" i="3"/>
  <c r="AF321" i="3"/>
  <c r="AT351" i="3"/>
  <c r="AS351" i="3"/>
  <c r="AR351" i="3"/>
  <c r="AQ351" i="3"/>
  <c r="AP351" i="3"/>
  <c r="AO351" i="3"/>
  <c r="AN351" i="3"/>
  <c r="AM351" i="3"/>
  <c r="AL351" i="3"/>
  <c r="K337" i="3"/>
  <c r="AC337" i="3"/>
  <c r="AF337" i="3"/>
  <c r="K358" i="3"/>
  <c r="AC358" i="3"/>
  <c r="AF358" i="3"/>
  <c r="AC356" i="3"/>
  <c r="J356" i="3"/>
  <c r="AF356" i="3"/>
  <c r="AC352" i="3"/>
  <c r="K352" i="3"/>
  <c r="AF352" i="3"/>
  <c r="G346" i="3"/>
  <c r="Z346" i="3"/>
  <c r="AU346" i="3"/>
  <c r="AC343" i="3"/>
  <c r="K343" i="3"/>
  <c r="AS337" i="3"/>
  <c r="AR337" i="3"/>
  <c r="AQ337" i="3"/>
  <c r="AP337" i="3"/>
  <c r="AO337" i="3"/>
  <c r="AN337" i="3"/>
  <c r="AM337" i="3"/>
  <c r="AL337" i="3"/>
  <c r="AT337" i="3"/>
  <c r="Z320" i="3"/>
  <c r="AU320" i="3"/>
  <c r="G320" i="3"/>
  <c r="AU313" i="3"/>
  <c r="Z310" i="3"/>
  <c r="G310" i="3"/>
  <c r="AU305" i="3"/>
  <c r="Z302" i="3"/>
  <c r="G302" i="3"/>
  <c r="AU297" i="3"/>
  <c r="Z294" i="3"/>
  <c r="G294" i="3"/>
  <c r="Z282" i="3"/>
  <c r="AU282" i="3"/>
  <c r="G282" i="3"/>
  <c r="AC270" i="3"/>
  <c r="AF270" i="3"/>
  <c r="I270" i="3"/>
  <c r="AS231" i="3"/>
  <c r="AR231" i="3"/>
  <c r="AQ231" i="3"/>
  <c r="AP231" i="3"/>
  <c r="AO231" i="3"/>
  <c r="AN231" i="3"/>
  <c r="AM231" i="3"/>
  <c r="AL231" i="3"/>
  <c r="AT231" i="3"/>
  <c r="AS225" i="3"/>
  <c r="AR225" i="3"/>
  <c r="AQ225" i="3"/>
  <c r="AP225" i="3"/>
  <c r="AO225" i="3"/>
  <c r="AN225" i="3"/>
  <c r="AM225" i="3"/>
  <c r="AL225" i="3"/>
  <c r="AT225" i="3"/>
  <c r="G347" i="3"/>
  <c r="Z347" i="3"/>
  <c r="AC332" i="3"/>
  <c r="K332" i="3"/>
  <c r="AU315" i="3"/>
  <c r="G315" i="3"/>
  <c r="Z315" i="3"/>
  <c r="AU307" i="3"/>
  <c r="G307" i="3"/>
  <c r="Z307" i="3"/>
  <c r="AT292" i="3"/>
  <c r="AS292" i="3"/>
  <c r="AR292" i="3"/>
  <c r="AQ292" i="3"/>
  <c r="AP292" i="3"/>
  <c r="AO292" i="3"/>
  <c r="AN292" i="3"/>
  <c r="AM292" i="3"/>
  <c r="AL292" i="3"/>
  <c r="AT206" i="3"/>
  <c r="AU358" i="3"/>
  <c r="AT356" i="3"/>
  <c r="AU354" i="3"/>
  <c r="AT352" i="3"/>
  <c r="AU350" i="3"/>
  <c r="AC342" i="3"/>
  <c r="G340" i="3"/>
  <c r="AU334" i="3"/>
  <c r="AF326" i="3"/>
  <c r="G323" i="3"/>
  <c r="Z323" i="3"/>
  <c r="AU310" i="3"/>
  <c r="AU302" i="3"/>
  <c r="AU294" i="3"/>
  <c r="AC291" i="3"/>
  <c r="AF291" i="3"/>
  <c r="G289" i="3"/>
  <c r="AU289" i="3"/>
  <c r="Z289" i="3"/>
  <c r="J284" i="3"/>
  <c r="AC284" i="3"/>
  <c r="I268" i="3"/>
  <c r="AF268" i="3"/>
  <c r="AC268" i="3"/>
  <c r="G256" i="3"/>
  <c r="Z256" i="3"/>
  <c r="AU256" i="3"/>
  <c r="Z349" i="3"/>
  <c r="AU349" i="3"/>
  <c r="G349" i="3"/>
  <c r="AT345" i="3"/>
  <c r="AS345" i="3"/>
  <c r="AR345" i="3"/>
  <c r="AQ345" i="3"/>
  <c r="AP345" i="3"/>
  <c r="AO345" i="3"/>
  <c r="AN345" i="3"/>
  <c r="AM345" i="3"/>
  <c r="AL345" i="3"/>
  <c r="AS340" i="3"/>
  <c r="Z328" i="3"/>
  <c r="AU328" i="3"/>
  <c r="G328" i="3"/>
  <c r="AU325" i="3"/>
  <c r="G325" i="3"/>
  <c r="Z325" i="3"/>
  <c r="G322" i="3"/>
  <c r="Z322" i="3"/>
  <c r="AU322" i="3"/>
  <c r="AC319" i="3"/>
  <c r="K319" i="3"/>
  <c r="AC290" i="3"/>
  <c r="AF290" i="3"/>
  <c r="K290" i="3"/>
  <c r="G280" i="3"/>
  <c r="AU280" i="3"/>
  <c r="AC250" i="3"/>
  <c r="I250" i="3"/>
  <c r="AF250" i="3"/>
  <c r="AC239" i="3"/>
  <c r="I239" i="3"/>
  <c r="AF239" i="3"/>
  <c r="AU220" i="3"/>
  <c r="Z220" i="3"/>
  <c r="G220" i="3"/>
  <c r="G209" i="3"/>
  <c r="AU209" i="3"/>
  <c r="Z209" i="3"/>
  <c r="AC348" i="3"/>
  <c r="K348" i="3"/>
  <c r="AF348" i="3"/>
  <c r="K345" i="3"/>
  <c r="AS342" i="3"/>
  <c r="AR342" i="3"/>
  <c r="AQ342" i="3"/>
  <c r="AP342" i="3"/>
  <c r="AO342" i="3"/>
  <c r="AN342" i="3"/>
  <c r="AM342" i="3"/>
  <c r="AL342" i="3"/>
  <c r="AT342" i="3"/>
  <c r="AT339" i="3"/>
  <c r="AF334" i="3"/>
  <c r="AF332" i="3"/>
  <c r="G331" i="3"/>
  <c r="Z331" i="3"/>
  <c r="AF329" i="3"/>
  <c r="AU287" i="3"/>
  <c r="Z287" i="3"/>
  <c r="G287" i="3"/>
  <c r="G273" i="3"/>
  <c r="Z273" i="3"/>
  <c r="AU273" i="3"/>
  <c r="AS252" i="3"/>
  <c r="AR252" i="3"/>
  <c r="AQ252" i="3"/>
  <c r="AP252" i="3"/>
  <c r="AO252" i="3"/>
  <c r="AN252" i="3"/>
  <c r="AM252" i="3"/>
  <c r="AL252" i="3"/>
  <c r="AT252" i="3"/>
  <c r="AT323" i="3"/>
  <c r="AS323" i="3"/>
  <c r="AR323" i="3"/>
  <c r="AQ323" i="3"/>
  <c r="AP323" i="3"/>
  <c r="AO323" i="3"/>
  <c r="AN323" i="3"/>
  <c r="AM323" i="3"/>
  <c r="AL323" i="3"/>
  <c r="AF318" i="3"/>
  <c r="AT308" i="3"/>
  <c r="AS308" i="3"/>
  <c r="AR308" i="3"/>
  <c r="AQ308" i="3"/>
  <c r="AP308" i="3"/>
  <c r="AO308" i="3"/>
  <c r="AN308" i="3"/>
  <c r="AM308" i="3"/>
  <c r="AL308" i="3"/>
  <c r="AT300" i="3"/>
  <c r="AS300" i="3"/>
  <c r="AR300" i="3"/>
  <c r="AQ300" i="3"/>
  <c r="AP300" i="3"/>
  <c r="AO300" i="3"/>
  <c r="AN300" i="3"/>
  <c r="AM300" i="3"/>
  <c r="AL300" i="3"/>
  <c r="AT276" i="3"/>
  <c r="AS276" i="3"/>
  <c r="AR276" i="3"/>
  <c r="AQ276" i="3"/>
  <c r="AP276" i="3"/>
  <c r="AO276" i="3"/>
  <c r="AN276" i="3"/>
  <c r="AM276" i="3"/>
  <c r="AL276" i="3"/>
  <c r="AT116" i="3"/>
  <c r="AS116" i="3"/>
  <c r="AR116" i="3"/>
  <c r="AQ116" i="3"/>
  <c r="AP116" i="3"/>
  <c r="AO116" i="3"/>
  <c r="AN116" i="3"/>
  <c r="AM116" i="3"/>
  <c r="AL116" i="3"/>
  <c r="Z357" i="3"/>
  <c r="AU357" i="3"/>
  <c r="G357" i="3"/>
  <c r="Z353" i="3"/>
  <c r="AU353" i="3"/>
  <c r="G353" i="3"/>
  <c r="AU348" i="3"/>
  <c r="Z348" i="3"/>
  <c r="AS339" i="3"/>
  <c r="AR339" i="3"/>
  <c r="AQ339" i="3"/>
  <c r="AP339" i="3"/>
  <c r="AO339" i="3"/>
  <c r="AN339" i="3"/>
  <c r="AM339" i="3"/>
  <c r="AL339" i="3"/>
  <c r="Z336" i="3"/>
  <c r="AU336" i="3"/>
  <c r="G336" i="3"/>
  <c r="AU333" i="3"/>
  <c r="G333" i="3"/>
  <c r="Z333" i="3"/>
  <c r="G330" i="3"/>
  <c r="Z330" i="3"/>
  <c r="AU330" i="3"/>
  <c r="AC327" i="3"/>
  <c r="K327" i="3"/>
  <c r="AT324" i="3"/>
  <c r="AU321" i="3"/>
  <c r="Z318" i="3"/>
  <c r="Z316" i="3"/>
  <c r="Z308" i="3"/>
  <c r="Z300" i="3"/>
  <c r="Z292" i="3"/>
  <c r="AT284" i="3"/>
  <c r="AS284" i="3"/>
  <c r="AR284" i="3"/>
  <c r="AQ284" i="3"/>
  <c r="AP284" i="3"/>
  <c r="AO284" i="3"/>
  <c r="AN284" i="3"/>
  <c r="AM284" i="3"/>
  <c r="AL284" i="3"/>
  <c r="AU267" i="3"/>
  <c r="G267" i="3"/>
  <c r="Z267" i="3"/>
  <c r="G264" i="3"/>
  <c r="Z264" i="3"/>
  <c r="AU264" i="3"/>
  <c r="AT236" i="3"/>
  <c r="AS236" i="3"/>
  <c r="AR236" i="3"/>
  <c r="AQ236" i="3"/>
  <c r="AP236" i="3"/>
  <c r="AO236" i="3"/>
  <c r="AN236" i="3"/>
  <c r="AM236" i="3"/>
  <c r="AL236" i="3"/>
  <c r="AT214" i="3"/>
  <c r="AS214" i="3"/>
  <c r="AR214" i="3"/>
  <c r="AQ214" i="3"/>
  <c r="AP214" i="3"/>
  <c r="AO214" i="3"/>
  <c r="AN214" i="3"/>
  <c r="AM214" i="3"/>
  <c r="AL214" i="3"/>
  <c r="AS206" i="3"/>
  <c r="AR206" i="3"/>
  <c r="AQ206" i="3"/>
  <c r="AP206" i="3"/>
  <c r="AO206" i="3"/>
  <c r="AN206" i="3"/>
  <c r="AM206" i="3"/>
  <c r="AL206" i="3"/>
  <c r="AI187" i="3"/>
  <c r="AJ187" i="3"/>
  <c r="AK187" i="3"/>
  <c r="G355" i="3"/>
  <c r="Z355" i="3"/>
  <c r="K329" i="3"/>
  <c r="AT316" i="3"/>
  <c r="AS316" i="3"/>
  <c r="AR316" i="3"/>
  <c r="AQ316" i="3"/>
  <c r="AP316" i="3"/>
  <c r="AO316" i="3"/>
  <c r="AN316" i="3"/>
  <c r="AM316" i="3"/>
  <c r="AL316" i="3"/>
  <c r="AF305" i="3"/>
  <c r="K305" i="3"/>
  <c r="AU299" i="3"/>
  <c r="G299" i="3"/>
  <c r="Z299" i="3"/>
  <c r="AU279" i="3"/>
  <c r="G279" i="3"/>
  <c r="AT238" i="3"/>
  <c r="AS238" i="3"/>
  <c r="AR238" i="3"/>
  <c r="AQ238" i="3"/>
  <c r="AP238" i="3"/>
  <c r="AO238" i="3"/>
  <c r="AN238" i="3"/>
  <c r="AM238" i="3"/>
  <c r="AL238" i="3"/>
  <c r="AS356" i="3"/>
  <c r="AR356" i="3"/>
  <c r="AQ356" i="3"/>
  <c r="AP356" i="3"/>
  <c r="AO356" i="3"/>
  <c r="AN356" i="3"/>
  <c r="AM356" i="3"/>
  <c r="AL356" i="3"/>
  <c r="AS352" i="3"/>
  <c r="AR352" i="3"/>
  <c r="AQ352" i="3"/>
  <c r="AP352" i="3"/>
  <c r="AO352" i="3"/>
  <c r="AN352" i="3"/>
  <c r="AM352" i="3"/>
  <c r="AL352" i="3"/>
  <c r="AU347" i="3"/>
  <c r="AF343" i="3"/>
  <c r="AF342" i="3"/>
  <c r="G339" i="3"/>
  <c r="Z339" i="3"/>
  <c r="Z332" i="3"/>
  <c r="Z329" i="3"/>
  <c r="AC326" i="3"/>
  <c r="G324" i="3"/>
  <c r="AU318" i="3"/>
  <c r="Z313" i="3"/>
  <c r="Z305" i="3"/>
  <c r="Z297" i="3"/>
  <c r="AT285" i="3"/>
  <c r="AS285" i="3"/>
  <c r="AR285" i="3"/>
  <c r="AQ285" i="3"/>
  <c r="AP285" i="3"/>
  <c r="AO285" i="3"/>
  <c r="AN285" i="3"/>
  <c r="AM285" i="3"/>
  <c r="AL285" i="3"/>
  <c r="G281" i="3"/>
  <c r="AU281" i="3"/>
  <c r="Z279" i="3"/>
  <c r="I260" i="3"/>
  <c r="AC260" i="3"/>
  <c r="AF260" i="3"/>
  <c r="G253" i="3"/>
  <c r="Z253" i="3"/>
  <c r="AU253" i="3"/>
  <c r="I244" i="3"/>
  <c r="AF244" i="3"/>
  <c r="AC244" i="3"/>
  <c r="I228" i="3"/>
  <c r="AC228" i="3"/>
  <c r="AF228" i="3"/>
  <c r="I212" i="3"/>
  <c r="AC212" i="3"/>
  <c r="AF212" i="3"/>
  <c r="AQ203" i="3"/>
  <c r="AP203" i="3"/>
  <c r="AO203" i="3"/>
  <c r="AN203" i="3"/>
  <c r="AM203" i="3"/>
  <c r="AL203" i="3"/>
  <c r="AR203" i="3"/>
  <c r="AT203" i="3"/>
  <c r="AS203" i="3"/>
  <c r="G351" i="3"/>
  <c r="Z351" i="3"/>
  <c r="AS326" i="3"/>
  <c r="AR326" i="3"/>
  <c r="AQ326" i="3"/>
  <c r="AP326" i="3"/>
  <c r="AO326" i="3"/>
  <c r="AN326" i="3"/>
  <c r="AM326" i="3"/>
  <c r="AL326" i="3"/>
  <c r="AT326" i="3"/>
  <c r="AF313" i="3"/>
  <c r="K313" i="3"/>
  <c r="AF297" i="3"/>
  <c r="K297" i="3"/>
  <c r="AU263" i="3"/>
  <c r="Z263" i="3"/>
  <c r="G263" i="3"/>
  <c r="Z344" i="3"/>
  <c r="AU344" i="3"/>
  <c r="G344" i="3"/>
  <c r="AU341" i="3"/>
  <c r="G341" i="3"/>
  <c r="Z341" i="3"/>
  <c r="G338" i="3"/>
  <c r="Z338" i="3"/>
  <c r="AU338" i="3"/>
  <c r="AC335" i="3"/>
  <c r="K335" i="3"/>
  <c r="AT332" i="3"/>
  <c r="AS332" i="3"/>
  <c r="AR332" i="3"/>
  <c r="AQ332" i="3"/>
  <c r="AP332" i="3"/>
  <c r="AO332" i="3"/>
  <c r="AN332" i="3"/>
  <c r="AM332" i="3"/>
  <c r="AL332" i="3"/>
  <c r="AS324" i="3"/>
  <c r="AR324" i="3"/>
  <c r="AQ324" i="3"/>
  <c r="AP324" i="3"/>
  <c r="AO324" i="3"/>
  <c r="AN324" i="3"/>
  <c r="AM324" i="3"/>
  <c r="AL324" i="3"/>
  <c r="K318" i="3"/>
  <c r="AU317" i="3"/>
  <c r="G317" i="3"/>
  <c r="Z317" i="3"/>
  <c r="G316" i="3"/>
  <c r="AF314" i="3"/>
  <c r="K314" i="3"/>
  <c r="AC314" i="3"/>
  <c r="Z312" i="3"/>
  <c r="AU312" i="3"/>
  <c r="G312" i="3"/>
  <c r="AC311" i="3"/>
  <c r="K311" i="3"/>
  <c r="AU309" i="3"/>
  <c r="G309" i="3"/>
  <c r="Z309" i="3"/>
  <c r="G308" i="3"/>
  <c r="AF306" i="3"/>
  <c r="K306" i="3"/>
  <c r="AC306" i="3"/>
  <c r="Z304" i="3"/>
  <c r="AU304" i="3"/>
  <c r="G304" i="3"/>
  <c r="AC303" i="3"/>
  <c r="K303" i="3"/>
  <c r="AU301" i="3"/>
  <c r="G301" i="3"/>
  <c r="Z301" i="3"/>
  <c r="G300" i="3"/>
  <c r="AF298" i="3"/>
  <c r="K298" i="3"/>
  <c r="AC298" i="3"/>
  <c r="Z296" i="3"/>
  <c r="AU296" i="3"/>
  <c r="G296" i="3"/>
  <c r="AC295" i="3"/>
  <c r="K295" i="3"/>
  <c r="AU293" i="3"/>
  <c r="G293" i="3"/>
  <c r="Z293" i="3"/>
  <c r="G292" i="3"/>
  <c r="G288" i="3"/>
  <c r="Z288" i="3"/>
  <c r="AU288" i="3"/>
  <c r="AF284" i="3"/>
  <c r="G272" i="3"/>
  <c r="Z272" i="3"/>
  <c r="AU272" i="3"/>
  <c r="AS260" i="3"/>
  <c r="AT260" i="3"/>
  <c r="AR260" i="3"/>
  <c r="AQ260" i="3"/>
  <c r="AP260" i="3"/>
  <c r="AO260" i="3"/>
  <c r="AN260" i="3"/>
  <c r="AM260" i="3"/>
  <c r="AL260" i="3"/>
  <c r="AT246" i="3"/>
  <c r="AS246" i="3"/>
  <c r="AR246" i="3"/>
  <c r="AQ246" i="3"/>
  <c r="AP246" i="3"/>
  <c r="AO246" i="3"/>
  <c r="AN246" i="3"/>
  <c r="AM246" i="3"/>
  <c r="AL246" i="3"/>
  <c r="AT228" i="3"/>
  <c r="AS228" i="3"/>
  <c r="AR228" i="3"/>
  <c r="AQ228" i="3"/>
  <c r="AP228" i="3"/>
  <c r="AO228" i="3"/>
  <c r="AN228" i="3"/>
  <c r="AM228" i="3"/>
  <c r="AL228" i="3"/>
  <c r="Z199" i="3"/>
  <c r="G199" i="3"/>
  <c r="AU199" i="3"/>
  <c r="AS183" i="3"/>
  <c r="AR183" i="3"/>
  <c r="AQ183" i="3"/>
  <c r="AP183" i="3"/>
  <c r="AO183" i="3"/>
  <c r="AN183" i="3"/>
  <c r="AM183" i="3"/>
  <c r="AL183" i="3"/>
  <c r="AT183" i="3"/>
  <c r="AU314" i="3"/>
  <c r="AU306" i="3"/>
  <c r="AU298" i="3"/>
  <c r="AT291" i="3"/>
  <c r="AS291" i="3"/>
  <c r="AU268" i="3"/>
  <c r="AT257" i="3"/>
  <c r="G254" i="3"/>
  <c r="Z254" i="3"/>
  <c r="G245" i="3"/>
  <c r="Z245" i="3"/>
  <c r="AU245" i="3"/>
  <c r="AC242" i="3"/>
  <c r="I242" i="3"/>
  <c r="AC231" i="3"/>
  <c r="I231" i="3"/>
  <c r="AU217" i="3"/>
  <c r="AC203" i="3"/>
  <c r="I203" i="3"/>
  <c r="AF203" i="3"/>
  <c r="AC194" i="3"/>
  <c r="I194" i="3"/>
  <c r="G176" i="3"/>
  <c r="Z176" i="3"/>
  <c r="AU176" i="3"/>
  <c r="G164" i="3"/>
  <c r="Z164" i="3"/>
  <c r="AU164" i="3"/>
  <c r="BJ130" i="3"/>
  <c r="BI130" i="3"/>
  <c r="BH130" i="3"/>
  <c r="BG130" i="3"/>
  <c r="BF130" i="3"/>
  <c r="BE130" i="3"/>
  <c r="BD130" i="3"/>
  <c r="BC130" i="3"/>
  <c r="BK130" i="3"/>
  <c r="AR291" i="3"/>
  <c r="AS290" i="3"/>
  <c r="G285" i="3"/>
  <c r="Z285" i="3"/>
  <c r="AC283" i="3"/>
  <c r="G277" i="3"/>
  <c r="Z277" i="3"/>
  <c r="AU277" i="3"/>
  <c r="AC274" i="3"/>
  <c r="K274" i="3"/>
  <c r="AC271" i="3"/>
  <c r="K271" i="3"/>
  <c r="AU265" i="3"/>
  <c r="AC265" i="3"/>
  <c r="AF262" i="3"/>
  <c r="AT255" i="3"/>
  <c r="AS255" i="3"/>
  <c r="AR255" i="3"/>
  <c r="AQ255" i="3"/>
  <c r="AP255" i="3"/>
  <c r="AO255" i="3"/>
  <c r="AN255" i="3"/>
  <c r="AM255" i="3"/>
  <c r="AL255" i="3"/>
  <c r="AC247" i="3"/>
  <c r="I247" i="3"/>
  <c r="AU244" i="3"/>
  <c r="AQ239" i="3"/>
  <c r="AP239" i="3"/>
  <c r="AO239" i="3"/>
  <c r="AN239" i="3"/>
  <c r="AM239" i="3"/>
  <c r="AL239" i="3"/>
  <c r="AS239" i="3"/>
  <c r="AR239" i="3"/>
  <c r="I236" i="3"/>
  <c r="AT233" i="3"/>
  <c r="AS233" i="3"/>
  <c r="AR233" i="3"/>
  <c r="AQ233" i="3"/>
  <c r="AP233" i="3"/>
  <c r="AO233" i="3"/>
  <c r="AN233" i="3"/>
  <c r="AM233" i="3"/>
  <c r="AL233" i="3"/>
  <c r="AT222" i="3"/>
  <c r="AS222" i="3"/>
  <c r="AR222" i="3"/>
  <c r="AQ222" i="3"/>
  <c r="AP222" i="3"/>
  <c r="AO222" i="3"/>
  <c r="AN222" i="3"/>
  <c r="AM222" i="3"/>
  <c r="AL222" i="3"/>
  <c r="AF217" i="3"/>
  <c r="Z211" i="3"/>
  <c r="AU211" i="3"/>
  <c r="G211" i="3"/>
  <c r="AU208" i="3"/>
  <c r="G208" i="3"/>
  <c r="Z208" i="3"/>
  <c r="G206" i="3"/>
  <c r="Z206" i="3"/>
  <c r="AF204" i="3"/>
  <c r="G202" i="3"/>
  <c r="Z202" i="3"/>
  <c r="AU202" i="3"/>
  <c r="Z198" i="3"/>
  <c r="G198" i="3"/>
  <c r="AU198" i="3"/>
  <c r="AS193" i="3"/>
  <c r="AR193" i="3"/>
  <c r="AQ193" i="3"/>
  <c r="AP193" i="3"/>
  <c r="AO193" i="3"/>
  <c r="AN193" i="3"/>
  <c r="AM193" i="3"/>
  <c r="AL193" i="3"/>
  <c r="AT193" i="3"/>
  <c r="G188" i="3"/>
  <c r="AU188" i="3"/>
  <c r="AC186" i="3"/>
  <c r="AF186" i="3"/>
  <c r="I186" i="3"/>
  <c r="Z174" i="3"/>
  <c r="AU174" i="3"/>
  <c r="G174" i="3"/>
  <c r="AU172" i="3"/>
  <c r="G172" i="3"/>
  <c r="Z172" i="3"/>
  <c r="AT161" i="3"/>
  <c r="AS161" i="3"/>
  <c r="AR161" i="3"/>
  <c r="AQ161" i="3"/>
  <c r="AP161" i="3"/>
  <c r="AO161" i="3"/>
  <c r="AN161" i="3"/>
  <c r="AM161" i="3"/>
  <c r="AL161" i="3"/>
  <c r="AU126" i="3"/>
  <c r="G126" i="3"/>
  <c r="Z126" i="3"/>
  <c r="AU120" i="3"/>
  <c r="Z120" i="3"/>
  <c r="G120" i="3"/>
  <c r="AU343" i="3"/>
  <c r="AU335" i="3"/>
  <c r="AU327" i="3"/>
  <c r="AU319" i="3"/>
  <c r="Z314" i="3"/>
  <c r="AU311" i="3"/>
  <c r="Z306" i="3"/>
  <c r="AU303" i="3"/>
  <c r="Z298" i="3"/>
  <c r="AU295" i="3"/>
  <c r="AQ291" i="3"/>
  <c r="AP291" i="3"/>
  <c r="AR290" i="3"/>
  <c r="AQ290" i="3"/>
  <c r="AT283" i="3"/>
  <c r="AS283" i="3"/>
  <c r="AR283" i="3"/>
  <c r="AQ283" i="3"/>
  <c r="AP283" i="3"/>
  <c r="AO283" i="3"/>
  <c r="AN283" i="3"/>
  <c r="AM283" i="3"/>
  <c r="AL283" i="3"/>
  <c r="Z274" i="3"/>
  <c r="AU274" i="3"/>
  <c r="AS271" i="3"/>
  <c r="AR271" i="3"/>
  <c r="AQ271" i="3"/>
  <c r="AP271" i="3"/>
  <c r="AO271" i="3"/>
  <c r="AN271" i="3"/>
  <c r="AM271" i="3"/>
  <c r="AL271" i="3"/>
  <c r="AR266" i="3"/>
  <c r="AQ266" i="3"/>
  <c r="AP266" i="3"/>
  <c r="AO266" i="3"/>
  <c r="AU262" i="3"/>
  <c r="AC262" i="3"/>
  <c r="AC255" i="3"/>
  <c r="I255" i="3"/>
  <c r="Z249" i="3"/>
  <c r="AQ247" i="3"/>
  <c r="AP247" i="3"/>
  <c r="AO247" i="3"/>
  <c r="AN247" i="3"/>
  <c r="AM247" i="3"/>
  <c r="AL247" i="3"/>
  <c r="AS247" i="3"/>
  <c r="AR247" i="3"/>
  <c r="AU241" i="3"/>
  <c r="AT230" i="3"/>
  <c r="AS230" i="3"/>
  <c r="AR230" i="3"/>
  <c r="AQ230" i="3"/>
  <c r="AP230" i="3"/>
  <c r="AO230" i="3"/>
  <c r="AN230" i="3"/>
  <c r="AM230" i="3"/>
  <c r="AL230" i="3"/>
  <c r="AF226" i="3"/>
  <c r="AF225" i="3"/>
  <c r="AF223" i="3"/>
  <c r="Z219" i="3"/>
  <c r="AU219" i="3"/>
  <c r="G219" i="3"/>
  <c r="AU216" i="3"/>
  <c r="G216" i="3"/>
  <c r="Z216" i="3"/>
  <c r="G214" i="3"/>
  <c r="Z214" i="3"/>
  <c r="G205" i="3"/>
  <c r="Z205" i="3"/>
  <c r="AU205" i="3"/>
  <c r="G201" i="3"/>
  <c r="AU201" i="3"/>
  <c r="I189" i="3"/>
  <c r="AC189" i="3"/>
  <c r="AT181" i="3"/>
  <c r="AS181" i="3"/>
  <c r="AR181" i="3"/>
  <c r="AQ181" i="3"/>
  <c r="AP181" i="3"/>
  <c r="AO181" i="3"/>
  <c r="AN181" i="3"/>
  <c r="AM181" i="3"/>
  <c r="AL181" i="3"/>
  <c r="AC170" i="3"/>
  <c r="AF170" i="3"/>
  <c r="I170" i="3"/>
  <c r="AC155" i="3"/>
  <c r="I155" i="3"/>
  <c r="AF155" i="3"/>
  <c r="G149" i="3"/>
  <c r="Z149" i="3"/>
  <c r="AU149" i="3"/>
  <c r="Z146" i="3"/>
  <c r="AU146" i="3"/>
  <c r="G146" i="3"/>
  <c r="G261" i="3"/>
  <c r="Z261" i="3"/>
  <c r="AU261" i="3"/>
  <c r="AC258" i="3"/>
  <c r="I258" i="3"/>
  <c r="AF257" i="3"/>
  <c r="I252" i="3"/>
  <c r="AS249" i="3"/>
  <c r="AR249" i="3"/>
  <c r="AQ249" i="3"/>
  <c r="AP249" i="3"/>
  <c r="AO249" i="3"/>
  <c r="AN249" i="3"/>
  <c r="AM249" i="3"/>
  <c r="AL249" i="3"/>
  <c r="AT249" i="3"/>
  <c r="AF234" i="3"/>
  <c r="AF233" i="3"/>
  <c r="AF231" i="3"/>
  <c r="Z227" i="3"/>
  <c r="AU227" i="3"/>
  <c r="G227" i="3"/>
  <c r="AU224" i="3"/>
  <c r="G224" i="3"/>
  <c r="Z224" i="3"/>
  <c r="G222" i="3"/>
  <c r="Z222" i="3"/>
  <c r="G213" i="3"/>
  <c r="Z213" i="3"/>
  <c r="AU213" i="3"/>
  <c r="AC210" i="3"/>
  <c r="I210" i="3"/>
  <c r="AT207" i="3"/>
  <c r="AS197" i="3"/>
  <c r="AR197" i="3"/>
  <c r="AQ197" i="3"/>
  <c r="AP197" i="3"/>
  <c r="AO197" i="3"/>
  <c r="AN197" i="3"/>
  <c r="AM197" i="3"/>
  <c r="AL197" i="3"/>
  <c r="AT197" i="3"/>
  <c r="AF197" i="3"/>
  <c r="I197" i="3"/>
  <c r="AF180" i="3"/>
  <c r="I180" i="3"/>
  <c r="AC180" i="3"/>
  <c r="AC163" i="3"/>
  <c r="I163" i="3"/>
  <c r="AF163" i="3"/>
  <c r="AS157" i="3"/>
  <c r="AR157" i="3"/>
  <c r="AQ157" i="3"/>
  <c r="AP157" i="3"/>
  <c r="AO157" i="3"/>
  <c r="AN157" i="3"/>
  <c r="AM157" i="3"/>
  <c r="AL157" i="3"/>
  <c r="AT157" i="3"/>
  <c r="Z54" i="3"/>
  <c r="AU54" i="3"/>
  <c r="G54" i="3"/>
  <c r="AO291" i="3"/>
  <c r="AN291" i="3"/>
  <c r="AM291" i="3"/>
  <c r="AL291" i="3"/>
  <c r="AP290" i="3"/>
  <c r="AS286" i="3"/>
  <c r="AR286" i="3"/>
  <c r="AQ286" i="3"/>
  <c r="AP286" i="3"/>
  <c r="AO286" i="3"/>
  <c r="AN286" i="3"/>
  <c r="AM286" i="3"/>
  <c r="AL286" i="3"/>
  <c r="AC286" i="3"/>
  <c r="G278" i="3"/>
  <c r="AU275" i="3"/>
  <c r="G275" i="3"/>
  <c r="AF271" i="3"/>
  <c r="AU270" i="3"/>
  <c r="AF242" i="3"/>
  <c r="AF241" i="3"/>
  <c r="Z235" i="3"/>
  <c r="AU235" i="3"/>
  <c r="G235" i="3"/>
  <c r="AU232" i="3"/>
  <c r="G232" i="3"/>
  <c r="Z232" i="3"/>
  <c r="G230" i="3"/>
  <c r="Z230" i="3"/>
  <c r="G221" i="3"/>
  <c r="Z221" i="3"/>
  <c r="AU221" i="3"/>
  <c r="AC218" i="3"/>
  <c r="I218" i="3"/>
  <c r="Z212" i="3"/>
  <c r="AC207" i="3"/>
  <c r="I207" i="3"/>
  <c r="AT204" i="3"/>
  <c r="AS204" i="3"/>
  <c r="AR204" i="3"/>
  <c r="AQ204" i="3"/>
  <c r="AP204" i="3"/>
  <c r="AO204" i="3"/>
  <c r="AN204" i="3"/>
  <c r="AM204" i="3"/>
  <c r="AL204" i="3"/>
  <c r="I200" i="3"/>
  <c r="AF200" i="3"/>
  <c r="AF194" i="3"/>
  <c r="AT192" i="3"/>
  <c r="AS192" i="3"/>
  <c r="AR192" i="3"/>
  <c r="AQ192" i="3"/>
  <c r="AP192" i="3"/>
  <c r="AO192" i="3"/>
  <c r="AN192" i="3"/>
  <c r="AM192" i="3"/>
  <c r="AL192" i="3"/>
  <c r="Z191" i="3"/>
  <c r="G191" i="3"/>
  <c r="G183" i="3"/>
  <c r="Z183" i="3"/>
  <c r="I175" i="3"/>
  <c r="AC175" i="3"/>
  <c r="AF175" i="3"/>
  <c r="AS165" i="3"/>
  <c r="AR165" i="3"/>
  <c r="AQ165" i="3"/>
  <c r="AP165" i="3"/>
  <c r="AO165" i="3"/>
  <c r="AN165" i="3"/>
  <c r="AM165" i="3"/>
  <c r="AL165" i="3"/>
  <c r="AT165" i="3"/>
  <c r="Z148" i="3"/>
  <c r="G148" i="3"/>
  <c r="AU148" i="3"/>
  <c r="Z145" i="3"/>
  <c r="AU145" i="3"/>
  <c r="G145" i="3"/>
  <c r="G133" i="3"/>
  <c r="Z133" i="3"/>
  <c r="AU133" i="3"/>
  <c r="AC121" i="3"/>
  <c r="I121" i="3"/>
  <c r="AF121" i="3"/>
  <c r="AC113" i="3"/>
  <c r="I113" i="3"/>
  <c r="AF113" i="3"/>
  <c r="AO290" i="3"/>
  <c r="AN290" i="3"/>
  <c r="AM290" i="3"/>
  <c r="AL290" i="3"/>
  <c r="AN278" i="3"/>
  <c r="AM278" i="3"/>
  <c r="AL278" i="3"/>
  <c r="AQ278" i="3"/>
  <c r="AP278" i="3"/>
  <c r="AO278" i="3"/>
  <c r="AR278" i="3"/>
  <c r="AF274" i="3"/>
  <c r="G269" i="3"/>
  <c r="Z269" i="3"/>
  <c r="AU269" i="3"/>
  <c r="AU254" i="3"/>
  <c r="AF249" i="3"/>
  <c r="AF247" i="3"/>
  <c r="Z243" i="3"/>
  <c r="AU243" i="3"/>
  <c r="G243" i="3"/>
  <c r="AU240" i="3"/>
  <c r="G240" i="3"/>
  <c r="Z240" i="3"/>
  <c r="G238" i="3"/>
  <c r="Z238" i="3"/>
  <c r="AF236" i="3"/>
  <c r="G229" i="3"/>
  <c r="Z229" i="3"/>
  <c r="AU229" i="3"/>
  <c r="AC226" i="3"/>
  <c r="I226" i="3"/>
  <c r="AT223" i="3"/>
  <c r="AS223" i="3"/>
  <c r="AR223" i="3"/>
  <c r="AQ223" i="3"/>
  <c r="AP223" i="3"/>
  <c r="AO223" i="3"/>
  <c r="AN223" i="3"/>
  <c r="AM223" i="3"/>
  <c r="AL223" i="3"/>
  <c r="AC217" i="3"/>
  <c r="AC215" i="3"/>
  <c r="I215" i="3"/>
  <c r="AU212" i="3"/>
  <c r="AS207" i="3"/>
  <c r="AR207" i="3"/>
  <c r="AQ207" i="3"/>
  <c r="AP207" i="3"/>
  <c r="AO207" i="3"/>
  <c r="AN207" i="3"/>
  <c r="AM207" i="3"/>
  <c r="AL207" i="3"/>
  <c r="I204" i="3"/>
  <c r="AP200" i="3"/>
  <c r="AO200" i="3"/>
  <c r="AN200" i="3"/>
  <c r="AM200" i="3"/>
  <c r="AL200" i="3"/>
  <c r="AQ200" i="3"/>
  <c r="AS200" i="3"/>
  <c r="AR200" i="3"/>
  <c r="AT191" i="3"/>
  <c r="AR189" i="3"/>
  <c r="AQ189" i="3"/>
  <c r="AP189" i="3"/>
  <c r="AO189" i="3"/>
  <c r="AN189" i="3"/>
  <c r="AM189" i="3"/>
  <c r="AL189" i="3"/>
  <c r="AS189" i="3"/>
  <c r="AT189" i="3"/>
  <c r="AC181" i="3"/>
  <c r="AF181" i="3"/>
  <c r="I181" i="3"/>
  <c r="Z173" i="3"/>
  <c r="G173" i="3"/>
  <c r="AU173" i="3"/>
  <c r="AU167" i="3"/>
  <c r="Z167" i="3"/>
  <c r="G167" i="3"/>
  <c r="G109" i="3"/>
  <c r="Z109" i="3"/>
  <c r="AU109" i="3"/>
  <c r="K276" i="3"/>
  <c r="AC266" i="3"/>
  <c r="K266" i="3"/>
  <c r="AF265" i="3"/>
  <c r="AU259" i="3"/>
  <c r="G259" i="3"/>
  <c r="AS257" i="3"/>
  <c r="AR257" i="3"/>
  <c r="AQ257" i="3"/>
  <c r="AP257" i="3"/>
  <c r="AO257" i="3"/>
  <c r="AN257" i="3"/>
  <c r="AM257" i="3"/>
  <c r="AL257" i="3"/>
  <c r="Z251" i="3"/>
  <c r="AU251" i="3"/>
  <c r="G251" i="3"/>
  <c r="AU248" i="3"/>
  <c r="G248" i="3"/>
  <c r="Z248" i="3"/>
  <c r="G246" i="3"/>
  <c r="Z246" i="3"/>
  <c r="G237" i="3"/>
  <c r="Z237" i="3"/>
  <c r="AU237" i="3"/>
  <c r="AC234" i="3"/>
  <c r="I234" i="3"/>
  <c r="AC223" i="3"/>
  <c r="I223" i="3"/>
  <c r="Z217" i="3"/>
  <c r="AS215" i="3"/>
  <c r="AR215" i="3"/>
  <c r="AQ215" i="3"/>
  <c r="AP215" i="3"/>
  <c r="AO215" i="3"/>
  <c r="AN215" i="3"/>
  <c r="AM215" i="3"/>
  <c r="AL215" i="3"/>
  <c r="AT196" i="3"/>
  <c r="AQ196" i="3"/>
  <c r="AP196" i="3"/>
  <c r="AO196" i="3"/>
  <c r="AN196" i="3"/>
  <c r="AM196" i="3"/>
  <c r="AL196" i="3"/>
  <c r="AS196" i="3"/>
  <c r="AR196" i="3"/>
  <c r="Z196" i="3"/>
  <c r="G196" i="3"/>
  <c r="AU195" i="3"/>
  <c r="G195" i="3"/>
  <c r="Z195" i="3"/>
  <c r="AS191" i="3"/>
  <c r="AR191" i="3"/>
  <c r="AQ191" i="3"/>
  <c r="AP191" i="3"/>
  <c r="AO191" i="3"/>
  <c r="AN191" i="3"/>
  <c r="AM191" i="3"/>
  <c r="AL191" i="3"/>
  <c r="Z188" i="3"/>
  <c r="G184" i="3"/>
  <c r="AU184" i="3"/>
  <c r="Z184" i="3"/>
  <c r="AT169" i="3"/>
  <c r="AS169" i="3"/>
  <c r="AR169" i="3"/>
  <c r="AQ169" i="3"/>
  <c r="AP169" i="3"/>
  <c r="AO169" i="3"/>
  <c r="AN169" i="3"/>
  <c r="AM169" i="3"/>
  <c r="AL169" i="3"/>
  <c r="Z178" i="3"/>
  <c r="AF171" i="3"/>
  <c r="Z162" i="3"/>
  <c r="AU162" i="3"/>
  <c r="G153" i="3"/>
  <c r="Z153" i="3"/>
  <c r="AU151" i="3"/>
  <c r="G151" i="3"/>
  <c r="AF150" i="3"/>
  <c r="I150" i="3"/>
  <c r="AC150" i="3"/>
  <c r="Z147" i="3"/>
  <c r="AU147" i="3"/>
  <c r="AS142" i="3"/>
  <c r="AR142" i="3"/>
  <c r="AQ142" i="3"/>
  <c r="AP142" i="3"/>
  <c r="AO142" i="3"/>
  <c r="AN142" i="3"/>
  <c r="AM142" i="3"/>
  <c r="AL142" i="3"/>
  <c r="G131" i="3"/>
  <c r="Z131" i="3"/>
  <c r="AU131" i="3"/>
  <c r="BK128" i="3"/>
  <c r="BJ128" i="3"/>
  <c r="BI128" i="3"/>
  <c r="BH128" i="3"/>
  <c r="BG128" i="3"/>
  <c r="BF128" i="3"/>
  <c r="BE128" i="3"/>
  <c r="BD128" i="3"/>
  <c r="BC128" i="3"/>
  <c r="AU124" i="3"/>
  <c r="G124" i="3"/>
  <c r="Z124" i="3"/>
  <c r="AF118" i="3"/>
  <c r="I118" i="3"/>
  <c r="AC118" i="3"/>
  <c r="AC114" i="3"/>
  <c r="AF114" i="3"/>
  <c r="BJ111" i="3"/>
  <c r="BI111" i="3"/>
  <c r="BH111" i="3"/>
  <c r="BG111" i="3"/>
  <c r="BF111" i="3"/>
  <c r="BE111" i="3"/>
  <c r="BD111" i="3"/>
  <c r="BC111" i="3"/>
  <c r="BK111" i="3"/>
  <c r="BI104" i="3"/>
  <c r="BH104" i="3"/>
  <c r="G101" i="3"/>
  <c r="AU101" i="3"/>
  <c r="Z101" i="3"/>
  <c r="G100" i="3"/>
  <c r="Z100" i="3"/>
  <c r="AU90" i="3"/>
  <c r="G90" i="3"/>
  <c r="Z90" i="3"/>
  <c r="AU82" i="3"/>
  <c r="G82" i="3"/>
  <c r="Z82" i="3"/>
  <c r="AU74" i="3"/>
  <c r="G74" i="3"/>
  <c r="Z74" i="3"/>
  <c r="I61" i="3"/>
  <c r="AF61" i="3"/>
  <c r="AC61" i="3"/>
  <c r="Z57" i="3"/>
  <c r="G57" i="3"/>
  <c r="AU57" i="3"/>
  <c r="AN266" i="3"/>
  <c r="AM266" i="3"/>
  <c r="AL266" i="3"/>
  <c r="Z185" i="3"/>
  <c r="AP179" i="3"/>
  <c r="AO179" i="3"/>
  <c r="AN179" i="3"/>
  <c r="AM179" i="3"/>
  <c r="AL179" i="3"/>
  <c r="AT178" i="3"/>
  <c r="AS178" i="3"/>
  <c r="AR178" i="3"/>
  <c r="AQ178" i="3"/>
  <c r="AP178" i="3"/>
  <c r="AO178" i="3"/>
  <c r="AN178" i="3"/>
  <c r="AM178" i="3"/>
  <c r="AL178" i="3"/>
  <c r="Z175" i="3"/>
  <c r="Z170" i="3"/>
  <c r="AU170" i="3"/>
  <c r="G161" i="3"/>
  <c r="Z161" i="3"/>
  <c r="AF158" i="3"/>
  <c r="AC158" i="3"/>
  <c r="Z155" i="3"/>
  <c r="AU155" i="3"/>
  <c r="G135" i="3"/>
  <c r="Z135" i="3"/>
  <c r="AU135" i="3"/>
  <c r="BK132" i="3"/>
  <c r="BJ132" i="3"/>
  <c r="BI132" i="3"/>
  <c r="BH132" i="3"/>
  <c r="BG132" i="3"/>
  <c r="BF132" i="3"/>
  <c r="BE132" i="3"/>
  <c r="BD132" i="3"/>
  <c r="BC132" i="3"/>
  <c r="AU128" i="3"/>
  <c r="G128" i="3"/>
  <c r="Z128" i="3"/>
  <c r="AC122" i="3"/>
  <c r="AF122" i="3"/>
  <c r="BK119" i="3"/>
  <c r="BJ119" i="3"/>
  <c r="BI119" i="3"/>
  <c r="BH119" i="3"/>
  <c r="BG119" i="3"/>
  <c r="BF119" i="3"/>
  <c r="BE119" i="3"/>
  <c r="BD119" i="3"/>
  <c r="BC119" i="3"/>
  <c r="BA61" i="3"/>
  <c r="BB61" i="3"/>
  <c r="Z58" i="3"/>
  <c r="AU58" i="3"/>
  <c r="G58" i="3"/>
  <c r="AU258" i="3"/>
  <c r="AU250" i="3"/>
  <c r="AU242" i="3"/>
  <c r="AU234" i="3"/>
  <c r="AU226" i="3"/>
  <c r="AU218" i="3"/>
  <c r="AU210" i="3"/>
  <c r="AF193" i="3"/>
  <c r="Z192" i="3"/>
  <c r="AU190" i="3"/>
  <c r="AQ186" i="3"/>
  <c r="AP186" i="3"/>
  <c r="AO186" i="3"/>
  <c r="AN186" i="3"/>
  <c r="AM186" i="3"/>
  <c r="AL186" i="3"/>
  <c r="AU185" i="3"/>
  <c r="G178" i="3"/>
  <c r="AU175" i="3"/>
  <c r="AF162" i="3"/>
  <c r="AU160" i="3"/>
  <c r="G160" i="3"/>
  <c r="G137" i="3"/>
  <c r="Z137" i="3"/>
  <c r="AU137" i="3"/>
  <c r="BJ134" i="3"/>
  <c r="BI134" i="3"/>
  <c r="BH134" i="3"/>
  <c r="BG134" i="3"/>
  <c r="BF134" i="3"/>
  <c r="BE134" i="3"/>
  <c r="BD134" i="3"/>
  <c r="BC134" i="3"/>
  <c r="BK134" i="3"/>
  <c r="AU130" i="3"/>
  <c r="G130" i="3"/>
  <c r="Z130" i="3"/>
  <c r="AC115" i="3"/>
  <c r="AF115" i="3"/>
  <c r="G190" i="3"/>
  <c r="AU180" i="3"/>
  <c r="Z177" i="3"/>
  <c r="G169" i="3"/>
  <c r="Z169" i="3"/>
  <c r="AF166" i="3"/>
  <c r="AC166" i="3"/>
  <c r="Z163" i="3"/>
  <c r="AU163" i="3"/>
  <c r="Z159" i="3"/>
  <c r="AF147" i="3"/>
  <c r="G139" i="3"/>
  <c r="Z139" i="3"/>
  <c r="AU139" i="3"/>
  <c r="BK136" i="3"/>
  <c r="BJ136" i="3"/>
  <c r="BI136" i="3"/>
  <c r="BH136" i="3"/>
  <c r="BG136" i="3"/>
  <c r="BF136" i="3"/>
  <c r="BE136" i="3"/>
  <c r="BD136" i="3"/>
  <c r="BC136" i="3"/>
  <c r="AU132" i="3"/>
  <c r="G132" i="3"/>
  <c r="Z132" i="3"/>
  <c r="AT117" i="3"/>
  <c r="AS117" i="3"/>
  <c r="AR117" i="3"/>
  <c r="AQ117" i="3"/>
  <c r="AP117" i="3"/>
  <c r="AO117" i="3"/>
  <c r="AN117" i="3"/>
  <c r="AM117" i="3"/>
  <c r="AL117" i="3"/>
  <c r="AS115" i="3"/>
  <c r="AR115" i="3"/>
  <c r="AQ115" i="3"/>
  <c r="AP115" i="3"/>
  <c r="AO115" i="3"/>
  <c r="AN115" i="3"/>
  <c r="AM115" i="3"/>
  <c r="AL115" i="3"/>
  <c r="AU94" i="3"/>
  <c r="G94" i="3"/>
  <c r="Z94" i="3"/>
  <c r="AU86" i="3"/>
  <c r="G86" i="3"/>
  <c r="Z86" i="3"/>
  <c r="AU78" i="3"/>
  <c r="G78" i="3"/>
  <c r="Z78" i="3"/>
  <c r="AU70" i="3"/>
  <c r="G70" i="3"/>
  <c r="Z70" i="3"/>
  <c r="Z55" i="3"/>
  <c r="G55" i="3"/>
  <c r="AU55" i="3"/>
  <c r="AF192" i="3"/>
  <c r="I192" i="3"/>
  <c r="AC187" i="3"/>
  <c r="AF185" i="3"/>
  <c r="AU182" i="3"/>
  <c r="AU177" i="3"/>
  <c r="AC171" i="3"/>
  <c r="AU168" i="3"/>
  <c r="G168" i="3"/>
  <c r="AS159" i="3"/>
  <c r="AR159" i="3"/>
  <c r="AQ159" i="3"/>
  <c r="AP159" i="3"/>
  <c r="AO159" i="3"/>
  <c r="AN159" i="3"/>
  <c r="AM159" i="3"/>
  <c r="AL159" i="3"/>
  <c r="G157" i="3"/>
  <c r="Z157" i="3"/>
  <c r="Z156" i="3"/>
  <c r="AC154" i="3"/>
  <c r="Z140" i="3"/>
  <c r="AU140" i="3"/>
  <c r="G140" i="3"/>
  <c r="BJ138" i="3"/>
  <c r="BI138" i="3"/>
  <c r="BH138" i="3"/>
  <c r="BG138" i="3"/>
  <c r="BF138" i="3"/>
  <c r="BE138" i="3"/>
  <c r="BD138" i="3"/>
  <c r="BC138" i="3"/>
  <c r="BK138" i="3"/>
  <c r="AU134" i="3"/>
  <c r="G134" i="3"/>
  <c r="Z134" i="3"/>
  <c r="G125" i="3"/>
  <c r="Z125" i="3"/>
  <c r="AU125" i="3"/>
  <c r="AC123" i="3"/>
  <c r="AF123" i="3"/>
  <c r="AU113" i="3"/>
  <c r="Z113" i="3"/>
  <c r="G106" i="3"/>
  <c r="Z106" i="3"/>
  <c r="AU106" i="3"/>
  <c r="AU100" i="3"/>
  <c r="Z59" i="3"/>
  <c r="G59" i="3"/>
  <c r="AU59" i="3"/>
  <c r="AT194" i="3"/>
  <c r="AS194" i="3"/>
  <c r="AR194" i="3"/>
  <c r="AQ194" i="3"/>
  <c r="AP194" i="3"/>
  <c r="AO194" i="3"/>
  <c r="AN194" i="3"/>
  <c r="AM194" i="3"/>
  <c r="AL194" i="3"/>
  <c r="Z186" i="3"/>
  <c r="G182" i="3"/>
  <c r="Z171" i="3"/>
  <c r="AU171" i="3"/>
  <c r="G159" i="3"/>
  <c r="AU156" i="3"/>
  <c r="Z154" i="3"/>
  <c r="AU154" i="3"/>
  <c r="Z151" i="3"/>
  <c r="AU136" i="3"/>
  <c r="G136" i="3"/>
  <c r="Z136" i="3"/>
  <c r="G127" i="3"/>
  <c r="Z127" i="3"/>
  <c r="AU127" i="3"/>
  <c r="BJ124" i="3"/>
  <c r="BI124" i="3"/>
  <c r="BH124" i="3"/>
  <c r="BG124" i="3"/>
  <c r="BF124" i="3"/>
  <c r="BE124" i="3"/>
  <c r="BD124" i="3"/>
  <c r="BC124" i="3"/>
  <c r="BK124" i="3"/>
  <c r="AR123" i="3"/>
  <c r="AQ123" i="3"/>
  <c r="AP123" i="3"/>
  <c r="AO123" i="3"/>
  <c r="AN123" i="3"/>
  <c r="AM123" i="3"/>
  <c r="AL123" i="3"/>
  <c r="AS123" i="3"/>
  <c r="BJ118" i="3"/>
  <c r="BI118" i="3"/>
  <c r="BH118" i="3"/>
  <c r="BG118" i="3"/>
  <c r="BF118" i="3"/>
  <c r="BE118" i="3"/>
  <c r="BD118" i="3"/>
  <c r="BC118" i="3"/>
  <c r="AC116" i="3"/>
  <c r="AF116" i="3"/>
  <c r="I116" i="3"/>
  <c r="AT103" i="3"/>
  <c r="AS103" i="3"/>
  <c r="AR103" i="3"/>
  <c r="AQ103" i="3"/>
  <c r="AP103" i="3"/>
  <c r="AO103" i="3"/>
  <c r="AN103" i="3"/>
  <c r="AM103" i="3"/>
  <c r="AL103" i="3"/>
  <c r="Z56" i="3"/>
  <c r="G56" i="3"/>
  <c r="AU56" i="3"/>
  <c r="AC179" i="3"/>
  <c r="AF177" i="3"/>
  <c r="G165" i="3"/>
  <c r="Z165" i="3"/>
  <c r="AC162" i="3"/>
  <c r="AT159" i="3"/>
  <c r="I156" i="3"/>
  <c r="AF156" i="3"/>
  <c r="AT153" i="3"/>
  <c r="AS153" i="3"/>
  <c r="AR153" i="3"/>
  <c r="AQ153" i="3"/>
  <c r="AP153" i="3"/>
  <c r="AO153" i="3"/>
  <c r="AN153" i="3"/>
  <c r="AM153" i="3"/>
  <c r="AL153" i="3"/>
  <c r="AT152" i="3"/>
  <c r="AS152" i="3"/>
  <c r="AR152" i="3"/>
  <c r="AQ152" i="3"/>
  <c r="AP152" i="3"/>
  <c r="AO152" i="3"/>
  <c r="AN152" i="3"/>
  <c r="AM152" i="3"/>
  <c r="AL152" i="3"/>
  <c r="AC147" i="3"/>
  <c r="I147" i="3"/>
  <c r="Z144" i="3"/>
  <c r="AU144" i="3"/>
  <c r="G144" i="3"/>
  <c r="G141" i="3"/>
  <c r="AU141" i="3"/>
  <c r="Z141" i="3"/>
  <c r="AU138" i="3"/>
  <c r="G138" i="3"/>
  <c r="Z138" i="3"/>
  <c r="G129" i="3"/>
  <c r="Z129" i="3"/>
  <c r="AU129" i="3"/>
  <c r="BJ126" i="3"/>
  <c r="BI126" i="3"/>
  <c r="BH126" i="3"/>
  <c r="BG126" i="3"/>
  <c r="BF126" i="3"/>
  <c r="BE126" i="3"/>
  <c r="BD126" i="3"/>
  <c r="BC126" i="3"/>
  <c r="BK126" i="3"/>
  <c r="AU121" i="3"/>
  <c r="Z121" i="3"/>
  <c r="AU112" i="3"/>
  <c r="Z112" i="3"/>
  <c r="G112" i="3"/>
  <c r="G105" i="3"/>
  <c r="Z105" i="3"/>
  <c r="AU105" i="3"/>
  <c r="AU99" i="3"/>
  <c r="G99" i="3"/>
  <c r="Z99" i="3"/>
  <c r="BA70" i="3"/>
  <c r="BB70" i="3"/>
  <c r="BK63" i="3"/>
  <c r="BJ63" i="3"/>
  <c r="BI63" i="3"/>
  <c r="BH63" i="3"/>
  <c r="BG63" i="3"/>
  <c r="BF63" i="3"/>
  <c r="BE63" i="3"/>
  <c r="BD63" i="3"/>
  <c r="BC63" i="3"/>
  <c r="AU166" i="3"/>
  <c r="AU158" i="3"/>
  <c r="AU150" i="3"/>
  <c r="AF119" i="3"/>
  <c r="BI117" i="3"/>
  <c r="BH117" i="3"/>
  <c r="BG117" i="3"/>
  <c r="BF117" i="3"/>
  <c r="BE117" i="3"/>
  <c r="BD117" i="3"/>
  <c r="BC117" i="3"/>
  <c r="BK116" i="3"/>
  <c r="BJ116" i="3"/>
  <c r="AT110" i="3"/>
  <c r="AS110" i="3"/>
  <c r="AR110" i="3"/>
  <c r="BI109" i="3"/>
  <c r="AF104" i="3"/>
  <c r="AU98" i="3"/>
  <c r="G98" i="3"/>
  <c r="AU95" i="3"/>
  <c r="G95" i="3"/>
  <c r="AU91" i="3"/>
  <c r="G91" i="3"/>
  <c r="AU87" i="3"/>
  <c r="G87" i="3"/>
  <c r="AU83" i="3"/>
  <c r="G83" i="3"/>
  <c r="AU79" i="3"/>
  <c r="G79" i="3"/>
  <c r="AU75" i="3"/>
  <c r="G75" i="3"/>
  <c r="BB72" i="3"/>
  <c r="AU71" i="3"/>
  <c r="G71" i="3"/>
  <c r="AS65" i="3"/>
  <c r="AR65" i="3"/>
  <c r="AQ65" i="3"/>
  <c r="AP65" i="3"/>
  <c r="AO65" i="3"/>
  <c r="AN65" i="3"/>
  <c r="AM65" i="3"/>
  <c r="AL65" i="3"/>
  <c r="G64" i="3"/>
  <c r="Z64" i="3"/>
  <c r="AU64" i="3"/>
  <c r="G62" i="3"/>
  <c r="AU62" i="3"/>
  <c r="Z62" i="3"/>
  <c r="Z166" i="3"/>
  <c r="Z158" i="3"/>
  <c r="Z150" i="3"/>
  <c r="AT143" i="3"/>
  <c r="Z143" i="3"/>
  <c r="BF137" i="3"/>
  <c r="BE137" i="3"/>
  <c r="BD137" i="3"/>
  <c r="BC137" i="3"/>
  <c r="BF125" i="3"/>
  <c r="BE125" i="3"/>
  <c r="BD125" i="3"/>
  <c r="BC125" i="3"/>
  <c r="AR122" i="3"/>
  <c r="AQ122" i="3"/>
  <c r="AP122" i="3"/>
  <c r="AO122" i="3"/>
  <c r="AN122" i="3"/>
  <c r="AM122" i="3"/>
  <c r="AL122" i="3"/>
  <c r="BI120" i="3"/>
  <c r="BH120" i="3"/>
  <c r="BG120" i="3"/>
  <c r="BF120" i="3"/>
  <c r="BE120" i="3"/>
  <c r="BD120" i="3"/>
  <c r="BC120" i="3"/>
  <c r="Z118" i="3"/>
  <c r="AR114" i="3"/>
  <c r="AQ114" i="3"/>
  <c r="AP114" i="3"/>
  <c r="AO114" i="3"/>
  <c r="AN114" i="3"/>
  <c r="AM114" i="3"/>
  <c r="AL114" i="3"/>
  <c r="BI112" i="3"/>
  <c r="BH112" i="3"/>
  <c r="BG112" i="3"/>
  <c r="BF112" i="3"/>
  <c r="BE112" i="3"/>
  <c r="BD112" i="3"/>
  <c r="BC112" i="3"/>
  <c r="BH109" i="3"/>
  <c r="BG109" i="3"/>
  <c r="BF109" i="3"/>
  <c r="BE109" i="3"/>
  <c r="BD109" i="3"/>
  <c r="BC109" i="3"/>
  <c r="AF107" i="3"/>
  <c r="BI105" i="3"/>
  <c r="BH105" i="3"/>
  <c r="AU104" i="3"/>
  <c r="AC104" i="3"/>
  <c r="AF103" i="3"/>
  <c r="Z102" i="3"/>
  <c r="BI99" i="3"/>
  <c r="BH99" i="3"/>
  <c r="BI93" i="3"/>
  <c r="BI89" i="3"/>
  <c r="BH89" i="3"/>
  <c r="BG89" i="3"/>
  <c r="BF89" i="3"/>
  <c r="BE89" i="3"/>
  <c r="BD89" i="3"/>
  <c r="BC89" i="3"/>
  <c r="BI85" i="3"/>
  <c r="BI81" i="3"/>
  <c r="BI77" i="3"/>
  <c r="BI73" i="3"/>
  <c r="G69" i="3"/>
  <c r="Z69" i="3"/>
  <c r="AU69" i="3"/>
  <c r="Z60" i="3"/>
  <c r="G60" i="3"/>
  <c r="AU60" i="3"/>
  <c r="BB56" i="3"/>
  <c r="BA56" i="3"/>
  <c r="G152" i="3"/>
  <c r="AS143" i="3"/>
  <c r="AR143" i="3"/>
  <c r="AQ143" i="3"/>
  <c r="AP143" i="3"/>
  <c r="AO143" i="3"/>
  <c r="AN143" i="3"/>
  <c r="AM143" i="3"/>
  <c r="AL143" i="3"/>
  <c r="BI121" i="3"/>
  <c r="BH121" i="3"/>
  <c r="BG121" i="3"/>
  <c r="BF121" i="3"/>
  <c r="BE121" i="3"/>
  <c r="BD121" i="3"/>
  <c r="BC121" i="3"/>
  <c r="BK120" i="3"/>
  <c r="BJ120" i="3"/>
  <c r="AU118" i="3"/>
  <c r="BI113" i="3"/>
  <c r="BH113" i="3"/>
  <c r="BG113" i="3"/>
  <c r="BF113" i="3"/>
  <c r="BE113" i="3"/>
  <c r="BD113" i="3"/>
  <c r="BC113" i="3"/>
  <c r="BK112" i="3"/>
  <c r="BJ112" i="3"/>
  <c r="AQ111" i="3"/>
  <c r="AP111" i="3"/>
  <c r="AO111" i="3"/>
  <c r="AN111" i="3"/>
  <c r="AM111" i="3"/>
  <c r="AL111" i="3"/>
  <c r="AF111" i="3"/>
  <c r="Z110" i="3"/>
  <c r="BK108" i="3"/>
  <c r="BJ108" i="3"/>
  <c r="BI108" i="3"/>
  <c r="BH108" i="3"/>
  <c r="BG108" i="3"/>
  <c r="BF108" i="3"/>
  <c r="BE108" i="3"/>
  <c r="BD108" i="3"/>
  <c r="BC108" i="3"/>
  <c r="AF108" i="3"/>
  <c r="BI106" i="3"/>
  <c r="BH106" i="3"/>
  <c r="BG106" i="3"/>
  <c r="BF106" i="3"/>
  <c r="BE106" i="3"/>
  <c r="BD106" i="3"/>
  <c r="BC106" i="3"/>
  <c r="BI102" i="3"/>
  <c r="BH102" i="3"/>
  <c r="AU102" i="3"/>
  <c r="AU97" i="3"/>
  <c r="G97" i="3"/>
  <c r="AU93" i="3"/>
  <c r="G93" i="3"/>
  <c r="AU89" i="3"/>
  <c r="G89" i="3"/>
  <c r="AU85" i="3"/>
  <c r="G85" i="3"/>
  <c r="AU81" i="3"/>
  <c r="G81" i="3"/>
  <c r="AU77" i="3"/>
  <c r="G77" i="3"/>
  <c r="AU73" i="3"/>
  <c r="G73" i="3"/>
  <c r="G68" i="3"/>
  <c r="Z68" i="3"/>
  <c r="AU68" i="3"/>
  <c r="AT65" i="3"/>
  <c r="AT67" i="3"/>
  <c r="AS67" i="3"/>
  <c r="AR67" i="3"/>
  <c r="AQ67" i="3"/>
  <c r="AP67" i="3"/>
  <c r="AO67" i="3"/>
  <c r="AN67" i="3"/>
  <c r="AM67" i="3"/>
  <c r="AL67" i="3"/>
  <c r="AC50" i="3"/>
  <c r="AF50" i="3"/>
  <c r="I50" i="3"/>
  <c r="G143" i="3"/>
  <c r="AF142" i="3"/>
  <c r="BI137" i="3"/>
  <c r="BH137" i="3"/>
  <c r="BG137" i="3"/>
  <c r="BI135" i="3"/>
  <c r="BH135" i="3"/>
  <c r="BG135" i="3"/>
  <c r="BF135" i="3"/>
  <c r="BE135" i="3"/>
  <c r="BD135" i="3"/>
  <c r="BC135" i="3"/>
  <c r="BI133" i="3"/>
  <c r="BH133" i="3"/>
  <c r="BG133" i="3"/>
  <c r="BF133" i="3"/>
  <c r="BE133" i="3"/>
  <c r="BD133" i="3"/>
  <c r="BC133" i="3"/>
  <c r="BI131" i="3"/>
  <c r="BH131" i="3"/>
  <c r="BG131" i="3"/>
  <c r="BF131" i="3"/>
  <c r="BE131" i="3"/>
  <c r="BD131" i="3"/>
  <c r="BC131" i="3"/>
  <c r="BI129" i="3"/>
  <c r="BH129" i="3"/>
  <c r="BG129" i="3"/>
  <c r="BF129" i="3"/>
  <c r="BE129" i="3"/>
  <c r="BD129" i="3"/>
  <c r="BC129" i="3"/>
  <c r="BI127" i="3"/>
  <c r="BH127" i="3"/>
  <c r="BG127" i="3"/>
  <c r="BF127" i="3"/>
  <c r="BE127" i="3"/>
  <c r="BD127" i="3"/>
  <c r="BC127" i="3"/>
  <c r="BI125" i="3"/>
  <c r="BH125" i="3"/>
  <c r="BG125" i="3"/>
  <c r="BI123" i="3"/>
  <c r="BH123" i="3"/>
  <c r="BG123" i="3"/>
  <c r="BF123" i="3"/>
  <c r="BE123" i="3"/>
  <c r="BD123" i="3"/>
  <c r="BC123" i="3"/>
  <c r="BK122" i="3"/>
  <c r="AT119" i="3"/>
  <c r="AF117" i="3"/>
  <c r="BI115" i="3"/>
  <c r="BH115" i="3"/>
  <c r="BG115" i="3"/>
  <c r="BF115" i="3"/>
  <c r="BE115" i="3"/>
  <c r="BD115" i="3"/>
  <c r="BC115" i="3"/>
  <c r="BK114" i="3"/>
  <c r="BK110" i="3"/>
  <c r="BJ110" i="3"/>
  <c r="BI110" i="3"/>
  <c r="BH110" i="3"/>
  <c r="BG110" i="3"/>
  <c r="BF110" i="3"/>
  <c r="BE110" i="3"/>
  <c r="BD110" i="3"/>
  <c r="BC110" i="3"/>
  <c r="AT108" i="3"/>
  <c r="AQ107" i="3"/>
  <c r="AP107" i="3"/>
  <c r="AO107" i="3"/>
  <c r="AN107" i="3"/>
  <c r="AM107" i="3"/>
  <c r="AL107" i="3"/>
  <c r="AT107" i="3"/>
  <c r="AS107" i="3"/>
  <c r="AR107" i="3"/>
  <c r="AF102" i="3"/>
  <c r="AU96" i="3"/>
  <c r="G96" i="3"/>
  <c r="Z95" i="3"/>
  <c r="AU92" i="3"/>
  <c r="G92" i="3"/>
  <c r="Z91" i="3"/>
  <c r="AU88" i="3"/>
  <c r="G88" i="3"/>
  <c r="Z87" i="3"/>
  <c r="AU84" i="3"/>
  <c r="G84" i="3"/>
  <c r="Z83" i="3"/>
  <c r="AU80" i="3"/>
  <c r="G80" i="3"/>
  <c r="Z79" i="3"/>
  <c r="AU76" i="3"/>
  <c r="G76" i="3"/>
  <c r="Z75" i="3"/>
  <c r="AU72" i="3"/>
  <c r="G72" i="3"/>
  <c r="Z71" i="3"/>
  <c r="G66" i="3"/>
  <c r="Z66" i="3"/>
  <c r="AU66" i="3"/>
  <c r="AS53" i="3"/>
  <c r="AT53" i="3"/>
  <c r="AR53" i="3"/>
  <c r="AQ53" i="3"/>
  <c r="AP53" i="3"/>
  <c r="AO53" i="3"/>
  <c r="AN53" i="3"/>
  <c r="AM53" i="3"/>
  <c r="AL53" i="3"/>
  <c r="BB51" i="3"/>
  <c r="BA51" i="3"/>
  <c r="G35" i="3"/>
  <c r="Z35" i="3"/>
  <c r="AC142" i="3"/>
  <c r="BJ122" i="3"/>
  <c r="BI122" i="3"/>
  <c r="BH122" i="3"/>
  <c r="BG122" i="3"/>
  <c r="BF122" i="3"/>
  <c r="BE122" i="3"/>
  <c r="BD122" i="3"/>
  <c r="BC122" i="3"/>
  <c r="AS119" i="3"/>
  <c r="AR119" i="3"/>
  <c r="AQ119" i="3"/>
  <c r="AP119" i="3"/>
  <c r="AO119" i="3"/>
  <c r="AN119" i="3"/>
  <c r="AM119" i="3"/>
  <c r="AL119" i="3"/>
  <c r="AC117" i="3"/>
  <c r="BI116" i="3"/>
  <c r="BH116" i="3"/>
  <c r="BG116" i="3"/>
  <c r="BF116" i="3"/>
  <c r="BE116" i="3"/>
  <c r="BD116" i="3"/>
  <c r="BC116" i="3"/>
  <c r="BJ114" i="3"/>
  <c r="BI114" i="3"/>
  <c r="BH114" i="3"/>
  <c r="BG114" i="3"/>
  <c r="BF114" i="3"/>
  <c r="BE114" i="3"/>
  <c r="BD114" i="3"/>
  <c r="BC114" i="3"/>
  <c r="AQ110" i="3"/>
  <c r="AP110" i="3"/>
  <c r="AO110" i="3"/>
  <c r="AN110" i="3"/>
  <c r="AM110" i="3"/>
  <c r="AL110" i="3"/>
  <c r="AF110" i="3"/>
  <c r="AS108" i="3"/>
  <c r="AR108" i="3"/>
  <c r="AQ108" i="3"/>
  <c r="AP108" i="3"/>
  <c r="AO108" i="3"/>
  <c r="AN108" i="3"/>
  <c r="AM108" i="3"/>
  <c r="AL108" i="3"/>
  <c r="BI101" i="3"/>
  <c r="BH101" i="3"/>
  <c r="BI95" i="3"/>
  <c r="BI91" i="3"/>
  <c r="BH91" i="3"/>
  <c r="BG91" i="3"/>
  <c r="BF91" i="3"/>
  <c r="BE91" i="3"/>
  <c r="BD91" i="3"/>
  <c r="BC91" i="3"/>
  <c r="BI87" i="3"/>
  <c r="BI83" i="3"/>
  <c r="BH83" i="3"/>
  <c r="BG83" i="3"/>
  <c r="BF83" i="3"/>
  <c r="BE83" i="3"/>
  <c r="BD83" i="3"/>
  <c r="BC83" i="3"/>
  <c r="BI79" i="3"/>
  <c r="BI75" i="3"/>
  <c r="BH75" i="3"/>
  <c r="BG75" i="3"/>
  <c r="BF75" i="3"/>
  <c r="BE75" i="3"/>
  <c r="BD75" i="3"/>
  <c r="BC75" i="3"/>
  <c r="BI71" i="3"/>
  <c r="BH71" i="3"/>
  <c r="BG71" i="3"/>
  <c r="BF71" i="3"/>
  <c r="BE71" i="3"/>
  <c r="BD71" i="3"/>
  <c r="BC71" i="3"/>
  <c r="G63" i="3"/>
  <c r="AU63" i="3"/>
  <c r="Z63" i="3"/>
  <c r="BH96" i="3"/>
  <c r="BG96" i="3"/>
  <c r="BF96" i="3"/>
  <c r="BE96" i="3"/>
  <c r="BD96" i="3"/>
  <c r="BC96" i="3"/>
  <c r="BH95" i="3"/>
  <c r="BG95" i="3"/>
  <c r="BH94" i="3"/>
  <c r="BG94" i="3"/>
  <c r="BH93" i="3"/>
  <c r="BG93" i="3"/>
  <c r="BH92" i="3"/>
  <c r="BG92" i="3"/>
  <c r="BH90" i="3"/>
  <c r="BG90" i="3"/>
  <c r="BF90" i="3"/>
  <c r="BE90" i="3"/>
  <c r="BD90" i="3"/>
  <c r="BC90" i="3"/>
  <c r="BH88" i="3"/>
  <c r="BG88" i="3"/>
  <c r="BF88" i="3"/>
  <c r="BE88" i="3"/>
  <c r="BD88" i="3"/>
  <c r="BC88" i="3"/>
  <c r="BH87" i="3"/>
  <c r="BG87" i="3"/>
  <c r="BH86" i="3"/>
  <c r="BG86" i="3"/>
  <c r="BH85" i="3"/>
  <c r="BG85" i="3"/>
  <c r="BH84" i="3"/>
  <c r="BG84" i="3"/>
  <c r="BH82" i="3"/>
  <c r="BG82" i="3"/>
  <c r="BF82" i="3"/>
  <c r="BE82" i="3"/>
  <c r="BD82" i="3"/>
  <c r="BC82" i="3"/>
  <c r="BH81" i="3"/>
  <c r="BG81" i="3"/>
  <c r="BF81" i="3"/>
  <c r="BE81" i="3"/>
  <c r="BD81" i="3"/>
  <c r="BC81" i="3"/>
  <c r="BH80" i="3"/>
  <c r="BG80" i="3"/>
  <c r="BF80" i="3"/>
  <c r="BE80" i="3"/>
  <c r="BD80" i="3"/>
  <c r="BC80" i="3"/>
  <c r="BH79" i="3"/>
  <c r="BG79" i="3"/>
  <c r="BF79" i="3"/>
  <c r="BE79" i="3"/>
  <c r="BD79" i="3"/>
  <c r="BC79" i="3"/>
  <c r="BH78" i="3"/>
  <c r="BG78" i="3"/>
  <c r="BF78" i="3"/>
  <c r="BE78" i="3"/>
  <c r="BD78" i="3"/>
  <c r="BC78" i="3"/>
  <c r="BH77" i="3"/>
  <c r="BG77" i="3"/>
  <c r="BF77" i="3"/>
  <c r="BE77" i="3"/>
  <c r="BD77" i="3"/>
  <c r="BC77" i="3"/>
  <c r="BH76" i="3"/>
  <c r="BG76" i="3"/>
  <c r="BF76" i="3"/>
  <c r="BE76" i="3"/>
  <c r="BD76" i="3"/>
  <c r="BC76" i="3"/>
  <c r="BH74" i="3"/>
  <c r="BG74" i="3"/>
  <c r="BF74" i="3"/>
  <c r="BE74" i="3"/>
  <c r="BD74" i="3"/>
  <c r="BC74" i="3"/>
  <c r="BH73" i="3"/>
  <c r="BG73" i="3"/>
  <c r="BF73" i="3"/>
  <c r="BE73" i="3"/>
  <c r="BD73" i="3"/>
  <c r="BC73" i="3"/>
  <c r="Z67" i="3"/>
  <c r="BH65" i="3"/>
  <c r="G65" i="3"/>
  <c r="Z61" i="3"/>
  <c r="BH55" i="3"/>
  <c r="BG55" i="3"/>
  <c r="BF55" i="3"/>
  <c r="BE55" i="3"/>
  <c r="BD55" i="3"/>
  <c r="BC55" i="3"/>
  <c r="Z53" i="3"/>
  <c r="G43" i="3"/>
  <c r="Z43" i="3"/>
  <c r="AU43" i="3"/>
  <c r="G41" i="3"/>
  <c r="AU41" i="3"/>
  <c r="Z41" i="3"/>
  <c r="G39" i="3"/>
  <c r="Z39" i="3"/>
  <c r="G32" i="3"/>
  <c r="AU32" i="3"/>
  <c r="Z32" i="3"/>
  <c r="BG107" i="3"/>
  <c r="BG105" i="3"/>
  <c r="BG104" i="3"/>
  <c r="BG103" i="3"/>
  <c r="BG102" i="3"/>
  <c r="BG101" i="3"/>
  <c r="BG100" i="3"/>
  <c r="BG99" i="3"/>
  <c r="BG98" i="3"/>
  <c r="BG97" i="3"/>
  <c r="AC52" i="3"/>
  <c r="AF52" i="3"/>
  <c r="I52" i="3"/>
  <c r="Z50" i="3"/>
  <c r="AU50" i="3"/>
  <c r="AT49" i="3"/>
  <c r="AS49" i="3"/>
  <c r="AR49" i="3"/>
  <c r="AQ49" i="3"/>
  <c r="AP49" i="3"/>
  <c r="AO49" i="3"/>
  <c r="AN49" i="3"/>
  <c r="AM49" i="3"/>
  <c r="AL49" i="3"/>
  <c r="G47" i="3"/>
  <c r="Z47" i="3"/>
  <c r="AU47" i="3"/>
  <c r="G34" i="3"/>
  <c r="Z34" i="3"/>
  <c r="AU34" i="3"/>
  <c r="Z30" i="3"/>
  <c r="G30" i="3"/>
  <c r="AU30" i="3"/>
  <c r="BF107" i="3"/>
  <c r="BE107" i="3"/>
  <c r="BD107" i="3"/>
  <c r="BC107" i="3"/>
  <c r="BF105" i="3"/>
  <c r="BE105" i="3"/>
  <c r="BD105" i="3"/>
  <c r="BC105" i="3"/>
  <c r="BF104" i="3"/>
  <c r="BE104" i="3"/>
  <c r="BD104" i="3"/>
  <c r="BC104" i="3"/>
  <c r="BF103" i="3"/>
  <c r="BE103" i="3"/>
  <c r="BD103" i="3"/>
  <c r="BC103" i="3"/>
  <c r="BF102" i="3"/>
  <c r="BE102" i="3"/>
  <c r="BD102" i="3"/>
  <c r="BC102" i="3"/>
  <c r="BF101" i="3"/>
  <c r="BE101" i="3"/>
  <c r="BD101" i="3"/>
  <c r="BC101" i="3"/>
  <c r="BF100" i="3"/>
  <c r="BE100" i="3"/>
  <c r="BD100" i="3"/>
  <c r="BC100" i="3"/>
  <c r="BF99" i="3"/>
  <c r="BE99" i="3"/>
  <c r="BD99" i="3"/>
  <c r="BC99" i="3"/>
  <c r="BF98" i="3"/>
  <c r="BE98" i="3"/>
  <c r="BD98" i="3"/>
  <c r="BC98" i="3"/>
  <c r="BF97" i="3"/>
  <c r="BE97" i="3"/>
  <c r="BD97" i="3"/>
  <c r="BC97" i="3"/>
  <c r="BF95" i="3"/>
  <c r="BE95" i="3"/>
  <c r="BD95" i="3"/>
  <c r="BC95" i="3"/>
  <c r="BF94" i="3"/>
  <c r="BE94" i="3"/>
  <c r="BD94" i="3"/>
  <c r="BC94" i="3"/>
  <c r="BF93" i="3"/>
  <c r="BE93" i="3"/>
  <c r="BD93" i="3"/>
  <c r="BC93" i="3"/>
  <c r="BF92" i="3"/>
  <c r="BE92" i="3"/>
  <c r="BD92" i="3"/>
  <c r="BC92" i="3"/>
  <c r="BF87" i="3"/>
  <c r="BE87" i="3"/>
  <c r="BD87" i="3"/>
  <c r="BC87" i="3"/>
  <c r="BF86" i="3"/>
  <c r="BE86" i="3"/>
  <c r="BD86" i="3"/>
  <c r="BC86" i="3"/>
  <c r="BF85" i="3"/>
  <c r="BE85" i="3"/>
  <c r="BD85" i="3"/>
  <c r="BC85" i="3"/>
  <c r="BF84" i="3"/>
  <c r="BE84" i="3"/>
  <c r="BD84" i="3"/>
  <c r="BC84" i="3"/>
  <c r="G67" i="3"/>
  <c r="AU61" i="3"/>
  <c r="BH58" i="3"/>
  <c r="BG58" i="3"/>
  <c r="BF58" i="3"/>
  <c r="BE58" i="3"/>
  <c r="BD58" i="3"/>
  <c r="BC58" i="3"/>
  <c r="BH54" i="3"/>
  <c r="BG54" i="3"/>
  <c r="BF54" i="3"/>
  <c r="BE54" i="3"/>
  <c r="BD54" i="3"/>
  <c r="BC54" i="3"/>
  <c r="Z52" i="3"/>
  <c r="AU52" i="3"/>
  <c r="AS51" i="3"/>
  <c r="AR51" i="3"/>
  <c r="AQ51" i="3"/>
  <c r="AP51" i="3"/>
  <c r="AO51" i="3"/>
  <c r="AN51" i="3"/>
  <c r="AM51" i="3"/>
  <c r="AL51" i="3"/>
  <c r="AT51" i="3"/>
  <c r="G36" i="3"/>
  <c r="AU36" i="3"/>
  <c r="Z36" i="3"/>
  <c r="Z28" i="3"/>
  <c r="G28" i="3"/>
  <c r="AU28" i="3"/>
  <c r="Z26" i="3"/>
  <c r="G26" i="3"/>
  <c r="AU26" i="3"/>
  <c r="Z24" i="3"/>
  <c r="G24" i="3"/>
  <c r="AU24" i="3"/>
  <c r="Z22" i="3"/>
  <c r="G22" i="3"/>
  <c r="AU22" i="3"/>
  <c r="K568" i="1"/>
  <c r="G38" i="3"/>
  <c r="Z38" i="3"/>
  <c r="AU38" i="3"/>
  <c r="BJ67" i="3"/>
  <c r="BG65" i="3"/>
  <c r="BF65" i="3"/>
  <c r="BE65" i="3"/>
  <c r="BD65" i="3"/>
  <c r="BC65" i="3"/>
  <c r="BK64" i="3"/>
  <c r="BH59" i="3"/>
  <c r="BG59" i="3"/>
  <c r="BF59" i="3"/>
  <c r="BE59" i="3"/>
  <c r="BD59" i="3"/>
  <c r="BC59" i="3"/>
  <c r="BH57" i="3"/>
  <c r="BG57" i="3"/>
  <c r="BF57" i="3"/>
  <c r="BE57" i="3"/>
  <c r="BD57" i="3"/>
  <c r="BC57" i="3"/>
  <c r="BH53" i="3"/>
  <c r="BG53" i="3"/>
  <c r="BF53" i="3"/>
  <c r="BE53" i="3"/>
  <c r="BD53" i="3"/>
  <c r="BC53" i="3"/>
  <c r="Z48" i="3"/>
  <c r="AU48" i="3"/>
  <c r="G48" i="3"/>
  <c r="G46" i="3"/>
  <c r="AU46" i="3"/>
  <c r="Z46" i="3"/>
  <c r="G45" i="3"/>
  <c r="AU45" i="3"/>
  <c r="Z45" i="3"/>
  <c r="G40" i="3"/>
  <c r="AU40" i="3"/>
  <c r="Z40" i="3"/>
  <c r="Z21" i="3"/>
  <c r="G21" i="3"/>
  <c r="BI67" i="3"/>
  <c r="BH67" i="3"/>
  <c r="BG67" i="3"/>
  <c r="BF67" i="3"/>
  <c r="BE67" i="3"/>
  <c r="BD67" i="3"/>
  <c r="BC67" i="3"/>
  <c r="BJ64" i="3"/>
  <c r="BI64" i="3"/>
  <c r="BH64" i="3"/>
  <c r="BG64" i="3"/>
  <c r="BF64" i="3"/>
  <c r="BE64" i="3"/>
  <c r="BD64" i="3"/>
  <c r="BC64" i="3"/>
  <c r="BH60" i="3"/>
  <c r="BG60" i="3"/>
  <c r="BF60" i="3"/>
  <c r="BE60" i="3"/>
  <c r="BD60" i="3"/>
  <c r="BC60" i="3"/>
  <c r="AF53" i="3"/>
  <c r="BK52" i="3"/>
  <c r="BJ52" i="3"/>
  <c r="BI52" i="3"/>
  <c r="BH52" i="3"/>
  <c r="BG52" i="3"/>
  <c r="BF52" i="3"/>
  <c r="BE52" i="3"/>
  <c r="BD52" i="3"/>
  <c r="BC52" i="3"/>
  <c r="BK43" i="3"/>
  <c r="BJ43" i="3"/>
  <c r="BI43" i="3"/>
  <c r="BH43" i="3"/>
  <c r="BG43" i="3"/>
  <c r="BF43" i="3"/>
  <c r="BE43" i="3"/>
  <c r="BD43" i="3"/>
  <c r="BC43" i="3"/>
  <c r="G33" i="3"/>
  <c r="Z33" i="3"/>
  <c r="BI69" i="3"/>
  <c r="BH69" i="3"/>
  <c r="BG69" i="3"/>
  <c r="BF69" i="3"/>
  <c r="BE69" i="3"/>
  <c r="BD69" i="3"/>
  <c r="BC69" i="3"/>
  <c r="BH68" i="3"/>
  <c r="BG68" i="3"/>
  <c r="BF68" i="3"/>
  <c r="BE68" i="3"/>
  <c r="BD68" i="3"/>
  <c r="BC68" i="3"/>
  <c r="BJ66" i="3"/>
  <c r="BI66" i="3"/>
  <c r="BH66" i="3"/>
  <c r="BG66" i="3"/>
  <c r="BF66" i="3"/>
  <c r="BE66" i="3"/>
  <c r="BD66" i="3"/>
  <c r="BC66" i="3"/>
  <c r="BH62" i="3"/>
  <c r="BG62" i="3"/>
  <c r="BF62" i="3"/>
  <c r="BE62" i="3"/>
  <c r="BD62" i="3"/>
  <c r="BC62" i="3"/>
  <c r="BK50" i="3"/>
  <c r="BH50" i="3"/>
  <c r="BG50" i="3"/>
  <c r="BF50" i="3"/>
  <c r="BE50" i="3"/>
  <c r="BD50" i="3"/>
  <c r="BC50" i="3"/>
  <c r="BJ50" i="3"/>
  <c r="BI50" i="3"/>
  <c r="AF49" i="3"/>
  <c r="G37" i="3"/>
  <c r="Z37" i="3"/>
  <c r="AS27" i="3"/>
  <c r="AR27" i="3"/>
  <c r="AQ27" i="3"/>
  <c r="AP27" i="3"/>
  <c r="AO27" i="3"/>
  <c r="AN27" i="3"/>
  <c r="AM27" i="3"/>
  <c r="AL27" i="3"/>
  <c r="AT27" i="3"/>
  <c r="BK26" i="3"/>
  <c r="BJ26" i="3"/>
  <c r="BI26" i="3"/>
  <c r="BH26" i="3"/>
  <c r="BG26" i="3"/>
  <c r="BF26" i="3"/>
  <c r="BE26" i="3"/>
  <c r="BD26" i="3"/>
  <c r="BC26" i="3"/>
  <c r="Z25" i="3"/>
  <c r="G25" i="3"/>
  <c r="BL18" i="3"/>
  <c r="BL14" i="3"/>
  <c r="G619" i="1"/>
  <c r="K586" i="1"/>
  <c r="G549" i="1"/>
  <c r="AF549" i="1" s="1"/>
  <c r="Z549" i="1"/>
  <c r="BJ48" i="3"/>
  <c r="BI48" i="3"/>
  <c r="AU44" i="3"/>
  <c r="I44" i="3"/>
  <c r="BK40" i="3"/>
  <c r="BJ40" i="3"/>
  <c r="BI40" i="3"/>
  <c r="BH40" i="3"/>
  <c r="BG40" i="3"/>
  <c r="BF40" i="3"/>
  <c r="BE40" i="3"/>
  <c r="BD40" i="3"/>
  <c r="BC40" i="3"/>
  <c r="BK37" i="3"/>
  <c r="BJ37" i="3"/>
  <c r="BK33" i="3"/>
  <c r="BJ33" i="3"/>
  <c r="BI33" i="3"/>
  <c r="BH33" i="3"/>
  <c r="BG33" i="3"/>
  <c r="BF33" i="3"/>
  <c r="BE33" i="3"/>
  <c r="BD33" i="3"/>
  <c r="BC33" i="3"/>
  <c r="BH29" i="3"/>
  <c r="BG29" i="3"/>
  <c r="BF29" i="3"/>
  <c r="BE29" i="3"/>
  <c r="BD29" i="3"/>
  <c r="BC29" i="3"/>
  <c r="BJ29" i="3"/>
  <c r="BI29" i="3"/>
  <c r="BK29" i="3"/>
  <c r="AU29" i="3"/>
  <c r="G636" i="1"/>
  <c r="Z636" i="1"/>
  <c r="G503" i="1"/>
  <c r="AF503" i="1" s="1"/>
  <c r="Z503" i="1"/>
  <c r="G488" i="1"/>
  <c r="K488" i="1" s="1"/>
  <c r="Z488" i="1"/>
  <c r="BK41" i="3"/>
  <c r="Z31" i="3"/>
  <c r="G31" i="3"/>
  <c r="BJ24" i="3"/>
  <c r="BI24" i="3"/>
  <c r="BH24" i="3"/>
  <c r="BG24" i="3"/>
  <c r="BF24" i="3"/>
  <c r="BE24" i="3"/>
  <c r="BD24" i="3"/>
  <c r="BC24" i="3"/>
  <c r="BK24" i="3"/>
  <c r="Z23" i="3"/>
  <c r="G23" i="3"/>
  <c r="AU21" i="3"/>
  <c r="BL19" i="3"/>
  <c r="BL15" i="3"/>
  <c r="G390" i="1"/>
  <c r="Z390" i="1"/>
  <c r="AC332" i="1"/>
  <c r="Z624" i="1"/>
  <c r="G562" i="1"/>
  <c r="AC562" i="1" s="1"/>
  <c r="K596" i="1"/>
  <c r="AC596" i="1"/>
  <c r="G534" i="1"/>
  <c r="AC534" i="1" s="1"/>
  <c r="Z534" i="1"/>
  <c r="G474" i="1"/>
  <c r="Z474" i="1"/>
  <c r="BH48" i="3"/>
  <c r="BG48" i="3"/>
  <c r="BF48" i="3"/>
  <c r="BE48" i="3"/>
  <c r="BD48" i="3"/>
  <c r="BC48" i="3"/>
  <c r="BL42" i="3"/>
  <c r="AC42" i="3"/>
  <c r="BJ41" i="3"/>
  <c r="BI41" i="3"/>
  <c r="BI37" i="3"/>
  <c r="BH37" i="3"/>
  <c r="BG37" i="3"/>
  <c r="BF37" i="3"/>
  <c r="BE37" i="3"/>
  <c r="BD37" i="3"/>
  <c r="BC37" i="3"/>
  <c r="AU37" i="3"/>
  <c r="BL36" i="3"/>
  <c r="AU33" i="3"/>
  <c r="BL32" i="3"/>
  <c r="BL27" i="3"/>
  <c r="G459" i="1"/>
  <c r="AF459" i="1" s="1"/>
  <c r="Z459" i="1"/>
  <c r="G466" i="1"/>
  <c r="Z466" i="1"/>
  <c r="G609" i="1"/>
  <c r="AF609" i="1" s="1"/>
  <c r="BK30" i="3"/>
  <c r="BJ30" i="3"/>
  <c r="BI30" i="3"/>
  <c r="BH30" i="3"/>
  <c r="BG30" i="3"/>
  <c r="BF30" i="3"/>
  <c r="BE30" i="3"/>
  <c r="BD30" i="3"/>
  <c r="BC30" i="3"/>
  <c r="Z29" i="3"/>
  <c r="G29" i="3"/>
  <c r="BK22" i="3"/>
  <c r="BJ22" i="3"/>
  <c r="BI22" i="3"/>
  <c r="BH22" i="3"/>
  <c r="BG22" i="3"/>
  <c r="BF22" i="3"/>
  <c r="BE22" i="3"/>
  <c r="BD22" i="3"/>
  <c r="BC22" i="3"/>
  <c r="BL16" i="3"/>
  <c r="BL9" i="3"/>
  <c r="BL10" i="3"/>
  <c r="BL17" i="3"/>
  <c r="BL12" i="3"/>
  <c r="G417" i="1"/>
  <c r="K417" i="1" s="1"/>
  <c r="Z417" i="1"/>
  <c r="G567" i="1"/>
  <c r="Z567" i="1"/>
  <c r="G622" i="1"/>
  <c r="AF622" i="1" s="1"/>
  <c r="Z622" i="1"/>
  <c r="BK44" i="3"/>
  <c r="BJ44" i="3"/>
  <c r="BI44" i="3"/>
  <c r="BH44" i="3"/>
  <c r="BG44" i="3"/>
  <c r="BF44" i="3"/>
  <c r="BE44" i="3"/>
  <c r="BD44" i="3"/>
  <c r="BC44" i="3"/>
  <c r="AC44" i="3"/>
  <c r="Z42" i="3"/>
  <c r="BH41" i="3"/>
  <c r="BG41" i="3"/>
  <c r="BF41" i="3"/>
  <c r="BE41" i="3"/>
  <c r="BD41" i="3"/>
  <c r="BC41" i="3"/>
  <c r="BK39" i="3"/>
  <c r="BJ39" i="3"/>
  <c r="BH35" i="3"/>
  <c r="BG35" i="3"/>
  <c r="BF35" i="3"/>
  <c r="BE35" i="3"/>
  <c r="BD35" i="3"/>
  <c r="BC35" i="3"/>
  <c r="BK35" i="3"/>
  <c r="BJ35" i="3"/>
  <c r="BK31" i="3"/>
  <c r="BJ31" i="3"/>
  <c r="BL25" i="3"/>
  <c r="AU25" i="3"/>
  <c r="BL21" i="3"/>
  <c r="BL20" i="3"/>
  <c r="BL13" i="3"/>
  <c r="G630" i="1"/>
  <c r="G510" i="1"/>
  <c r="AC510" i="1" s="1"/>
  <c r="Z510" i="1"/>
  <c r="G483" i="1"/>
  <c r="AF483" i="1" s="1"/>
  <c r="Z620" i="1"/>
  <c r="BK45" i="3"/>
  <c r="BK28" i="3"/>
  <c r="BJ28" i="3"/>
  <c r="BI28" i="3"/>
  <c r="BH28" i="3"/>
  <c r="BG28" i="3"/>
  <c r="BF28" i="3"/>
  <c r="BE28" i="3"/>
  <c r="BD28" i="3"/>
  <c r="BC28" i="3"/>
  <c r="Z27" i="3"/>
  <c r="G27" i="3"/>
  <c r="BL11" i="3"/>
  <c r="AF332" i="1"/>
  <c r="Z568" i="1"/>
  <c r="BI49" i="3"/>
  <c r="BH49" i="3"/>
  <c r="BG49" i="3"/>
  <c r="BF49" i="3"/>
  <c r="BE49" i="3"/>
  <c r="BD49" i="3"/>
  <c r="BC49" i="3"/>
  <c r="BG47" i="3"/>
  <c r="BF47" i="3"/>
  <c r="BE47" i="3"/>
  <c r="BD47" i="3"/>
  <c r="BC47" i="3"/>
  <c r="BJ46" i="3"/>
  <c r="BI46" i="3"/>
  <c r="BH46" i="3"/>
  <c r="BG46" i="3"/>
  <c r="BF46" i="3"/>
  <c r="BE46" i="3"/>
  <c r="BD46" i="3"/>
  <c r="BC46" i="3"/>
  <c r="BJ45" i="3"/>
  <c r="BI45" i="3"/>
  <c r="BH45" i="3"/>
  <c r="BG45" i="3"/>
  <c r="BF45" i="3"/>
  <c r="BE45" i="3"/>
  <c r="BD45" i="3"/>
  <c r="BC45" i="3"/>
  <c r="Z44" i="3"/>
  <c r="AU42" i="3"/>
  <c r="I42" i="3"/>
  <c r="BI39" i="3"/>
  <c r="BH39" i="3"/>
  <c r="BG39" i="3"/>
  <c r="BF39" i="3"/>
  <c r="BE39" i="3"/>
  <c r="BD39" i="3"/>
  <c r="BC39" i="3"/>
  <c r="AU39" i="3"/>
  <c r="BL38" i="3"/>
  <c r="BI35" i="3"/>
  <c r="AU35" i="3"/>
  <c r="BL34" i="3"/>
  <c r="BI31" i="3"/>
  <c r="BH31" i="3"/>
  <c r="BG31" i="3"/>
  <c r="BF31" i="3"/>
  <c r="BE31" i="3"/>
  <c r="BD31" i="3"/>
  <c r="BC31" i="3"/>
  <c r="AU31" i="3"/>
  <c r="BL23" i="3"/>
  <c r="AU23" i="3"/>
  <c r="AY21" i="3"/>
  <c r="AY20" i="3"/>
  <c r="AY12" i="3"/>
  <c r="BL8" i="3"/>
  <c r="BL7" i="3"/>
  <c r="BL6" i="3"/>
  <c r="BL5" i="3"/>
  <c r="BL4" i="3"/>
  <c r="BL3" i="3"/>
  <c r="BL2" i="3"/>
  <c r="AC425" i="1"/>
  <c r="AC558" i="1"/>
  <c r="G598" i="1"/>
  <c r="AF598" i="1" s="1"/>
  <c r="Z598" i="1"/>
  <c r="G580" i="1"/>
  <c r="Z580" i="1"/>
  <c r="Z469" i="1"/>
  <c r="Z332" i="1"/>
  <c r="Z586" i="1"/>
  <c r="G627" i="1"/>
  <c r="AC627" i="1" s="1"/>
  <c r="Z627" i="1"/>
  <c r="G520" i="1"/>
  <c r="Z520" i="1"/>
  <c r="Z515" i="1"/>
  <c r="G515" i="1"/>
  <c r="G497" i="1"/>
  <c r="AF497" i="1" s="1"/>
  <c r="AY16" i="3"/>
  <c r="Z542" i="1"/>
  <c r="AF596" i="1"/>
  <c r="Z501" i="1"/>
  <c r="G501" i="1"/>
  <c r="Z552" i="1"/>
  <c r="G450" i="1"/>
  <c r="AF450" i="1" s="1"/>
  <c r="Z450" i="1"/>
  <c r="Z604" i="1"/>
  <c r="G604" i="1"/>
  <c r="AF604" i="1" s="1"/>
  <c r="G588" i="1"/>
  <c r="AC588" i="1" s="1"/>
  <c r="Z588" i="1"/>
  <c r="AF631" i="1"/>
  <c r="AF558" i="1"/>
  <c r="Z558" i="1"/>
  <c r="AC542" i="1"/>
  <c r="G612" i="1"/>
  <c r="AC612" i="1" s="1"/>
  <c r="Z612" i="1"/>
  <c r="G525" i="1"/>
  <c r="K525" i="1" s="1"/>
  <c r="Z631" i="1"/>
  <c r="Z528" i="1"/>
  <c r="Z425" i="1"/>
  <c r="Z635" i="1"/>
  <c r="Z478" i="1"/>
  <c r="Z614" i="1"/>
  <c r="Z596" i="1"/>
  <c r="G570" i="1"/>
  <c r="Z560" i="1"/>
  <c r="G560" i="1"/>
  <c r="AF560" i="1" s="1"/>
  <c r="AF507" i="1"/>
  <c r="AF484" i="1"/>
  <c r="Z608" i="1"/>
  <c r="G590" i="1"/>
  <c r="K590" i="1" s="1"/>
  <c r="K582" i="1"/>
  <c r="G585" i="1"/>
  <c r="J585" i="1" s="1"/>
  <c r="G551" i="1"/>
  <c r="Z545" i="1"/>
  <c r="AF492" i="1"/>
  <c r="AC491" i="1"/>
  <c r="G445" i="1"/>
  <c r="AF445" i="1" s="1"/>
  <c r="Z445" i="1"/>
  <c r="I380" i="1"/>
  <c r="AC380" i="1"/>
  <c r="G564" i="1"/>
  <c r="AF564" i="1" s="1"/>
  <c r="Z557" i="1"/>
  <c r="G557" i="1"/>
  <c r="AF557" i="1" s="1"/>
  <c r="G544" i="1"/>
  <c r="AC544" i="1" s="1"/>
  <c r="G433" i="1"/>
  <c r="I433" i="1" s="1"/>
  <c r="Z433" i="1"/>
  <c r="Z594" i="1"/>
  <c r="Z573" i="1"/>
  <c r="G573" i="1"/>
  <c r="J573" i="1" s="1"/>
  <c r="G550" i="1"/>
  <c r="AF550" i="1" s="1"/>
  <c r="Z508" i="1"/>
  <c r="G508" i="1"/>
  <c r="K508" i="1" s="1"/>
  <c r="Z593" i="1"/>
  <c r="Z570" i="1"/>
  <c r="G563" i="1"/>
  <c r="AF563" i="1" s="1"/>
  <c r="G548" i="1"/>
  <c r="K548" i="1" s="1"/>
  <c r="Z543" i="1"/>
  <c r="G543" i="1"/>
  <c r="I543" i="1" s="1"/>
  <c r="G539" i="1"/>
  <c r="AC539" i="1" s="1"/>
  <c r="G530" i="1"/>
  <c r="K530" i="1" s="1"/>
  <c r="Z406" i="1"/>
  <c r="G406" i="1"/>
  <c r="AF406" i="1" s="1"/>
  <c r="AC591" i="1"/>
  <c r="Z587" i="1"/>
  <c r="G587" i="1"/>
  <c r="AC587" i="1" s="1"/>
  <c r="G541" i="1"/>
  <c r="G414" i="1"/>
  <c r="AC414" i="1" s="1"/>
  <c r="Z414" i="1"/>
  <c r="G606" i="1"/>
  <c r="I606" i="1" s="1"/>
  <c r="G554" i="1"/>
  <c r="AC554" i="1" s="1"/>
  <c r="Z547" i="1"/>
  <c r="G547" i="1"/>
  <c r="G532" i="1"/>
  <c r="K532" i="1" s="1"/>
  <c r="G523" i="1"/>
  <c r="AC523" i="1" s="1"/>
  <c r="G509" i="1"/>
  <c r="K509" i="1" s="1"/>
  <c r="Z509" i="1"/>
  <c r="Z504" i="1"/>
  <c r="G504" i="1"/>
  <c r="AF504" i="1" s="1"/>
  <c r="G461" i="1"/>
  <c r="AF461" i="1" s="1"/>
  <c r="I365" i="1"/>
  <c r="AC365" i="1"/>
  <c r="G540" i="1"/>
  <c r="AF540" i="1" s="1"/>
  <c r="G538" i="1"/>
  <c r="AF538" i="1" s="1"/>
  <c r="G535" i="1"/>
  <c r="G533" i="1"/>
  <c r="AC533" i="1" s="1"/>
  <c r="G531" i="1"/>
  <c r="G529" i="1"/>
  <c r="K529" i="1" s="1"/>
  <c r="G524" i="1"/>
  <c r="AF524" i="1" s="1"/>
  <c r="G522" i="1"/>
  <c r="AF522" i="1" s="1"/>
  <c r="G506" i="1"/>
  <c r="G498" i="1"/>
  <c r="K498" i="1" s="1"/>
  <c r="Z491" i="1"/>
  <c r="AC479" i="1"/>
  <c r="Z360" i="1"/>
  <c r="G360" i="1"/>
  <c r="I360" i="1" s="1"/>
  <c r="K484" i="1"/>
  <c r="AC472" i="1"/>
  <c r="Z418" i="1"/>
  <c r="G418" i="1"/>
  <c r="AF418" i="1" s="1"/>
  <c r="K404" i="1"/>
  <c r="AC404" i="1"/>
  <c r="K394" i="1"/>
  <c r="G514" i="1"/>
  <c r="Z484" i="1"/>
  <c r="Z471" i="1"/>
  <c r="AC407" i="1"/>
  <c r="K375" i="1"/>
  <c r="AC375" i="1"/>
  <c r="G353" i="1"/>
  <c r="AF353" i="1" s="1"/>
  <c r="Z353" i="1"/>
  <c r="AF472" i="1"/>
  <c r="G464" i="1"/>
  <c r="AC464" i="1" s="1"/>
  <c r="Z457" i="1"/>
  <c r="G457" i="1"/>
  <c r="AC457" i="1" s="1"/>
  <c r="G452" i="1"/>
  <c r="G441" i="1"/>
  <c r="AC441" i="1" s="1"/>
  <c r="Z426" i="1"/>
  <c r="G426" i="1"/>
  <c r="Z498" i="1"/>
  <c r="Z479" i="1"/>
  <c r="G456" i="1"/>
  <c r="K456" i="1" s="1"/>
  <c r="Z413" i="1"/>
  <c r="G413" i="1"/>
  <c r="K413" i="1" s="1"/>
  <c r="AC492" i="1"/>
  <c r="AF491" i="1"/>
  <c r="Z472" i="1"/>
  <c r="K471" i="1"/>
  <c r="AC467" i="1"/>
  <c r="Z462" i="1"/>
  <c r="G462" i="1"/>
  <c r="AF462" i="1" s="1"/>
  <c r="G454" i="1"/>
  <c r="G436" i="1"/>
  <c r="J436" i="1" s="1"/>
  <c r="G416" i="1"/>
  <c r="AC416" i="1" s="1"/>
  <c r="Z416" i="1"/>
  <c r="K383" i="1"/>
  <c r="AC383" i="1"/>
  <c r="Z371" i="1"/>
  <c r="G371" i="1"/>
  <c r="AF371" i="1" s="1"/>
  <c r="Z492" i="1"/>
  <c r="Z490" i="1"/>
  <c r="AF394" i="1"/>
  <c r="Z387" i="1"/>
  <c r="Z369" i="1"/>
  <c r="Z323" i="1"/>
  <c r="G453" i="1"/>
  <c r="AF453" i="1" s="1"/>
  <c r="G446" i="1"/>
  <c r="G438" i="1"/>
  <c r="AC438" i="1" s="1"/>
  <c r="Z404" i="1"/>
  <c r="AF380" i="1"/>
  <c r="Z373" i="1"/>
  <c r="Z402" i="1"/>
  <c r="Z394" i="1"/>
  <c r="AF383" i="1"/>
  <c r="Z375" i="1"/>
  <c r="Z357" i="1"/>
  <c r="G357" i="1"/>
  <c r="I357" i="1" s="1"/>
  <c r="I351" i="1"/>
  <c r="AF385" i="1"/>
  <c r="G361" i="1"/>
  <c r="AF361" i="1" s="1"/>
  <c r="Z361" i="1"/>
  <c r="Z351" i="1"/>
  <c r="G423" i="1"/>
  <c r="K423" i="1" s="1"/>
  <c r="Z420" i="1"/>
  <c r="G420" i="1"/>
  <c r="J420" i="1" s="1"/>
  <c r="Z411" i="1"/>
  <c r="G411" i="1"/>
  <c r="K411" i="1" s="1"/>
  <c r="AF388" i="1"/>
  <c r="Z380" i="1"/>
  <c r="Z427" i="1"/>
  <c r="G427" i="1"/>
  <c r="AF427" i="1" s="1"/>
  <c r="J385" i="1"/>
  <c r="Z383" i="1"/>
  <c r="Z365" i="1"/>
  <c r="I359" i="1"/>
  <c r="Z352" i="1"/>
  <c r="G352" i="1"/>
  <c r="AC352" i="1" s="1"/>
  <c r="AF407" i="1"/>
  <c r="AF404" i="1"/>
  <c r="G387" i="1"/>
  <c r="Z385" i="1"/>
  <c r="AF374" i="1"/>
  <c r="G369" i="1"/>
  <c r="AC369" i="1" s="1"/>
  <c r="Z359" i="1"/>
  <c r="Z401" i="1"/>
  <c r="Z399" i="1"/>
  <c r="Z393" i="1"/>
  <c r="Z388" i="1"/>
  <c r="Z384" i="1"/>
  <c r="Z381" i="1"/>
  <c r="Z374" i="1"/>
  <c r="Z370" i="1"/>
  <c r="Z368" i="1"/>
  <c r="Z366" i="1"/>
  <c r="AC341" i="1"/>
  <c r="Z320" i="1"/>
  <c r="Z316" i="1"/>
  <c r="G316" i="1"/>
  <c r="AF296" i="1"/>
  <c r="G349" i="1"/>
  <c r="AF349" i="1" s="1"/>
  <c r="G331" i="1"/>
  <c r="AC331" i="1" s="1"/>
  <c r="G321" i="1"/>
  <c r="AF321" i="1" s="1"/>
  <c r="AC313" i="1"/>
  <c r="I313" i="1"/>
  <c r="I300" i="1"/>
  <c r="AC300" i="1"/>
  <c r="AC342" i="1"/>
  <c r="Z337" i="1"/>
  <c r="G337" i="1"/>
  <c r="AF337" i="1" s="1"/>
  <c r="I305" i="1"/>
  <c r="AC305" i="1"/>
  <c r="AF305" i="1"/>
  <c r="G364" i="1"/>
  <c r="G356" i="1"/>
  <c r="I356" i="1" s="1"/>
  <c r="Z341" i="1"/>
  <c r="G336" i="1"/>
  <c r="Z325" i="1"/>
  <c r="Z318" i="1"/>
  <c r="G318" i="1"/>
  <c r="I318" i="1" s="1"/>
  <c r="I301" i="1"/>
  <c r="AC301" i="1"/>
  <c r="I229" i="1"/>
  <c r="AC229" i="1"/>
  <c r="U229" i="1"/>
  <c r="AF229" i="1"/>
  <c r="AF359" i="1"/>
  <c r="AF351" i="1"/>
  <c r="AF342" i="1"/>
  <c r="G329" i="1"/>
  <c r="Z335" i="1"/>
  <c r="G335" i="1"/>
  <c r="G319" i="1"/>
  <c r="AC319" i="1" s="1"/>
  <c r="G315" i="1"/>
  <c r="AC315" i="1" s="1"/>
  <c r="Z315" i="1"/>
  <c r="Z302" i="1"/>
  <c r="G302" i="1"/>
  <c r="AF302" i="1" s="1"/>
  <c r="I288" i="1"/>
  <c r="AC288" i="1"/>
  <c r="Z342" i="1"/>
  <c r="I341" i="1"/>
  <c r="Z331" i="1"/>
  <c r="G328" i="1"/>
  <c r="J328" i="1" s="1"/>
  <c r="Z298" i="1"/>
  <c r="AF293" i="1"/>
  <c r="AF285" i="1"/>
  <c r="AF259" i="1"/>
  <c r="Z313" i="1"/>
  <c r="G310" i="1"/>
  <c r="AF310" i="1" s="1"/>
  <c r="I309" i="1"/>
  <c r="G308" i="1"/>
  <c r="I308" i="1" s="1"/>
  <c r="AF288" i="1"/>
  <c r="I251" i="1"/>
  <c r="AC251" i="1"/>
  <c r="Z305" i="1"/>
  <c r="Z301" i="1"/>
  <c r="I296" i="1"/>
  <c r="AF313" i="1"/>
  <c r="AC309" i="1"/>
  <c r="Z296" i="1"/>
  <c r="AF284" i="1"/>
  <c r="Z300" i="1"/>
  <c r="Z288" i="1"/>
  <c r="AF300" i="1"/>
  <c r="I284" i="1"/>
  <c r="Z307" i="1"/>
  <c r="AF303" i="1"/>
  <c r="Z303" i="1"/>
  <c r="AC296" i="1"/>
  <c r="AC293" i="1"/>
  <c r="Z284" i="1"/>
  <c r="Z267" i="1"/>
  <c r="G267" i="1"/>
  <c r="Z295" i="1"/>
  <c r="Z293" i="1"/>
  <c r="Z289" i="1"/>
  <c r="Z287" i="1"/>
  <c r="Z285" i="1"/>
  <c r="AF262" i="1"/>
  <c r="Z251" i="1"/>
  <c r="G250" i="1"/>
  <c r="AC250" i="1" s="1"/>
  <c r="Z250" i="1"/>
  <c r="Z245" i="1"/>
  <c r="G245" i="1"/>
  <c r="AF245" i="1" s="1"/>
  <c r="Z205" i="1"/>
  <c r="G205" i="1"/>
  <c r="I205" i="1" s="1"/>
  <c r="AF260" i="1"/>
  <c r="I259" i="1"/>
  <c r="I223" i="1"/>
  <c r="G280" i="1"/>
  <c r="AF280" i="1" s="1"/>
  <c r="Z259" i="1"/>
  <c r="Z249" i="1"/>
  <c r="G249" i="1"/>
  <c r="AC249" i="1" s="1"/>
  <c r="Z229" i="1"/>
  <c r="AC262" i="1"/>
  <c r="G234" i="1"/>
  <c r="I234" i="1" s="1"/>
  <c r="AC259" i="1"/>
  <c r="AF251" i="1"/>
  <c r="Z230" i="1"/>
  <c r="G230" i="1"/>
  <c r="AC230" i="1" s="1"/>
  <c r="Z221" i="1"/>
  <c r="Z241" i="1"/>
  <c r="G199" i="1"/>
  <c r="I199" i="1" s="1"/>
  <c r="Z213" i="1"/>
  <c r="G213" i="1"/>
  <c r="AF213" i="1" s="1"/>
  <c r="G236" i="1"/>
  <c r="I236" i="1" s="1"/>
  <c r="G212" i="1"/>
  <c r="I212" i="1" s="1"/>
  <c r="Z212" i="1"/>
  <c r="G228" i="1"/>
  <c r="AF228" i="1" s="1"/>
  <c r="G208" i="1"/>
  <c r="AF208" i="1" s="1"/>
  <c r="Z208" i="1"/>
  <c r="G204" i="1"/>
  <c r="Z204" i="1"/>
  <c r="Z199" i="1"/>
  <c r="Z197" i="1"/>
  <c r="G197" i="1"/>
  <c r="Z167" i="1"/>
  <c r="G167" i="1"/>
  <c r="G154" i="1"/>
  <c r="AF154" i="1" s="1"/>
  <c r="G147" i="1"/>
  <c r="G176" i="1"/>
  <c r="J176" i="1" s="1"/>
  <c r="Z171" i="1"/>
  <c r="Z143" i="1"/>
  <c r="G136" i="1"/>
  <c r="Z136" i="1"/>
  <c r="G170" i="1"/>
  <c r="AC170" i="1" s="1"/>
  <c r="Z165" i="1"/>
  <c r="G165" i="1"/>
  <c r="G193" i="1"/>
  <c r="AF193" i="1" s="1"/>
  <c r="G187" i="1"/>
  <c r="I187" i="1" s="1"/>
  <c r="Z115" i="1"/>
  <c r="G115" i="1"/>
  <c r="AF115" i="1" s="1"/>
  <c r="Z107" i="1"/>
  <c r="G107" i="1"/>
  <c r="I107" i="1" s="1"/>
  <c r="Z154" i="1"/>
  <c r="Z147" i="1"/>
  <c r="Z163" i="1"/>
  <c r="G163" i="1"/>
  <c r="AC163" i="1" s="1"/>
  <c r="G160" i="1"/>
  <c r="AC160" i="1" s="1"/>
  <c r="Z129" i="1"/>
  <c r="G129" i="1"/>
  <c r="AC129" i="1" s="1"/>
  <c r="Z176" i="1"/>
  <c r="Z173" i="1"/>
  <c r="G173" i="1"/>
  <c r="I173" i="1" s="1"/>
  <c r="AF171" i="1"/>
  <c r="G162" i="1"/>
  <c r="I162" i="1" s="1"/>
  <c r="G124" i="1"/>
  <c r="AF124" i="1" s="1"/>
  <c r="G157" i="1"/>
  <c r="I157" i="1" s="1"/>
  <c r="G122" i="1"/>
  <c r="AC122" i="1" s="1"/>
  <c r="AF88" i="1"/>
  <c r="G132" i="1"/>
  <c r="Z124" i="1"/>
  <c r="AC105" i="1"/>
  <c r="J105" i="1"/>
  <c r="Z105" i="1"/>
  <c r="Z97" i="1"/>
  <c r="G97" i="1"/>
  <c r="AF97" i="1" s="1"/>
  <c r="G113" i="1"/>
  <c r="AF113" i="1" s="1"/>
  <c r="J74" i="1"/>
  <c r="AC74" i="1"/>
  <c r="Z95" i="1"/>
  <c r="G95" i="1"/>
  <c r="J95" i="1" s="1"/>
  <c r="AF92" i="1"/>
  <c r="AC88" i="1"/>
  <c r="J88" i="1"/>
  <c r="AC84" i="1"/>
  <c r="J84" i="1"/>
  <c r="G94" i="1"/>
  <c r="I94" i="1" s="1"/>
  <c r="AF90" i="1"/>
  <c r="Z84" i="1"/>
  <c r="Z79" i="1"/>
  <c r="G79" i="1"/>
  <c r="AC106" i="1"/>
  <c r="Z102" i="1"/>
  <c r="G93" i="1"/>
  <c r="U93" i="1" s="1"/>
  <c r="AF89" i="1"/>
  <c r="J89" i="1"/>
  <c r="Z85" i="1"/>
  <c r="G85" i="1"/>
  <c r="AC85" i="1" s="1"/>
  <c r="G98" i="1"/>
  <c r="AC98" i="1" s="1"/>
  <c r="AC92" i="1"/>
  <c r="I92" i="1"/>
  <c r="AC90" i="1"/>
  <c r="J90" i="1"/>
  <c r="Z89" i="1"/>
  <c r="AC73" i="1"/>
  <c r="Z82" i="1"/>
  <c r="G82" i="1"/>
  <c r="Z92" i="1"/>
  <c r="Z90" i="1"/>
  <c r="Z88" i="1"/>
  <c r="G60" i="1"/>
  <c r="AC60" i="1" s="1"/>
  <c r="Z57" i="1"/>
  <c r="G57" i="1"/>
  <c r="I57" i="1" s="1"/>
  <c r="Z74" i="1"/>
  <c r="Z72" i="1"/>
  <c r="G72" i="1"/>
  <c r="I72" i="1" s="1"/>
  <c r="G77" i="1"/>
  <c r="AF74" i="1"/>
  <c r="AC68" i="1"/>
  <c r="Z73" i="1"/>
  <c r="G64" i="1"/>
  <c r="AF64" i="1" s="1"/>
  <c r="G70" i="1"/>
  <c r="G58" i="1"/>
  <c r="G52" i="1"/>
  <c r="J52" i="1" s="1"/>
  <c r="Z52" i="1"/>
  <c r="Z51" i="1"/>
  <c r="G51" i="1"/>
  <c r="J51" i="1" s="1"/>
  <c r="G39" i="1"/>
  <c r="AC39" i="1" s="1"/>
  <c r="Z39" i="1"/>
  <c r="AF73" i="1"/>
  <c r="G63" i="1"/>
  <c r="J63" i="1" s="1"/>
  <c r="Z63" i="1"/>
  <c r="G59" i="1"/>
  <c r="AC59" i="1" s="1"/>
  <c r="Z70" i="1"/>
  <c r="Z49" i="1"/>
  <c r="G49" i="1"/>
  <c r="AC49" i="1" s="1"/>
  <c r="H38" i="1"/>
  <c r="Z56" i="1"/>
  <c r="G56" i="1"/>
  <c r="AF49" i="1"/>
  <c r="G42" i="1"/>
  <c r="H25" i="1"/>
  <c r="AC25" i="1"/>
  <c r="G40" i="1"/>
  <c r="H40" i="1" s="1"/>
  <c r="Z38" i="1"/>
  <c r="Z29" i="1"/>
  <c r="G29" i="1"/>
  <c r="Z34" i="1"/>
  <c r="J44" i="1"/>
  <c r="G30" i="1"/>
  <c r="AC30" i="1" s="1"/>
  <c r="Z30" i="1"/>
  <c r="Z37" i="1"/>
  <c r="G37" i="1"/>
  <c r="AC37" i="1" s="1"/>
  <c r="AF44" i="1"/>
  <c r="G23" i="1"/>
  <c r="H23" i="1" s="1"/>
  <c r="Z23" i="1"/>
  <c r="Z25" i="1"/>
  <c r="G22" i="1"/>
  <c r="I170" i="1"/>
  <c r="AF170" i="1"/>
  <c r="I315" i="1"/>
  <c r="BB37" i="3"/>
  <c r="BA37" i="3"/>
  <c r="BB33" i="3"/>
  <c r="BA33" i="3"/>
  <c r="BA96" i="3"/>
  <c r="BB96" i="3"/>
  <c r="BA116" i="3"/>
  <c r="BB116" i="3"/>
  <c r="BA110" i="3"/>
  <c r="BB110" i="3"/>
  <c r="AJ65" i="3"/>
  <c r="AI65" i="3"/>
  <c r="AK65" i="3"/>
  <c r="AJ186" i="3"/>
  <c r="AK186" i="3"/>
  <c r="AI186" i="3"/>
  <c r="BA119" i="3"/>
  <c r="BB119" i="3"/>
  <c r="AK257" i="3"/>
  <c r="AI257" i="3"/>
  <c r="AJ257" i="3"/>
  <c r="AI223" i="3"/>
  <c r="AK223" i="3"/>
  <c r="AJ223" i="3"/>
  <c r="AK197" i="3"/>
  <c r="AI197" i="3"/>
  <c r="AJ197" i="3"/>
  <c r="AI222" i="3"/>
  <c r="AJ222" i="3"/>
  <c r="AK222" i="3"/>
  <c r="AI255" i="3"/>
  <c r="AK255" i="3"/>
  <c r="AJ255" i="3"/>
  <c r="AI332" i="3"/>
  <c r="AK332" i="3"/>
  <c r="AJ332" i="3"/>
  <c r="J49" i="1"/>
  <c r="J160" i="1"/>
  <c r="AF160" i="1"/>
  <c r="AC199" i="1"/>
  <c r="BA31" i="3"/>
  <c r="BB31" i="3"/>
  <c r="BA41" i="3"/>
  <c r="BB41" i="3"/>
  <c r="BA91" i="3"/>
  <c r="BB91" i="3"/>
  <c r="AK53" i="3"/>
  <c r="AJ53" i="3"/>
  <c r="AI53" i="3"/>
  <c r="BA127" i="3"/>
  <c r="BB127" i="3"/>
  <c r="BA120" i="3"/>
  <c r="BB120" i="3"/>
  <c r="AK152" i="3"/>
  <c r="AI152" i="3"/>
  <c r="AJ152" i="3"/>
  <c r="BA136" i="3"/>
  <c r="BB136" i="3"/>
  <c r="AK169" i="3"/>
  <c r="AJ169" i="3"/>
  <c r="AI169" i="3"/>
  <c r="AJ200" i="3"/>
  <c r="AK200" i="3"/>
  <c r="AI200" i="3"/>
  <c r="AI290" i="3"/>
  <c r="AJ290" i="3"/>
  <c r="AK290" i="3"/>
  <c r="AI291" i="3"/>
  <c r="AJ291" i="3"/>
  <c r="AK291" i="3"/>
  <c r="AK233" i="3"/>
  <c r="AI233" i="3"/>
  <c r="AJ233" i="3"/>
  <c r="BA130" i="3"/>
  <c r="BB130" i="3"/>
  <c r="AI339" i="3"/>
  <c r="AJ339" i="3"/>
  <c r="AK339" i="3"/>
  <c r="AI323" i="3"/>
  <c r="AJ323" i="3"/>
  <c r="AK323" i="3"/>
  <c r="AK342" i="3"/>
  <c r="AI342" i="3"/>
  <c r="AJ342" i="3"/>
  <c r="AI231" i="3"/>
  <c r="AK231" i="3"/>
  <c r="AJ231" i="3"/>
  <c r="AC119" i="1"/>
  <c r="I119" i="1"/>
  <c r="AC115" i="1"/>
  <c r="I154" i="1"/>
  <c r="AC335" i="1"/>
  <c r="K335" i="1"/>
  <c r="BA40" i="3"/>
  <c r="BB40" i="3"/>
  <c r="BA50" i="3"/>
  <c r="BB50" i="3"/>
  <c r="BA43" i="3"/>
  <c r="BB43" i="3"/>
  <c r="AK51" i="3"/>
  <c r="AJ51" i="3"/>
  <c r="AI51" i="3"/>
  <c r="BA88" i="3"/>
  <c r="BB88" i="3"/>
  <c r="AI119" i="3"/>
  <c r="AJ119" i="3"/>
  <c r="AK119" i="3"/>
  <c r="BA115" i="3"/>
  <c r="BB115" i="3"/>
  <c r="BA129" i="3"/>
  <c r="BB129" i="3"/>
  <c r="BA106" i="3"/>
  <c r="BB106" i="3"/>
  <c r="BA113" i="3"/>
  <c r="BB113" i="3"/>
  <c r="AI122" i="3"/>
  <c r="AK122" i="3"/>
  <c r="AJ122" i="3"/>
  <c r="BA126" i="3"/>
  <c r="BB126" i="3"/>
  <c r="BA138" i="3"/>
  <c r="BB138" i="3"/>
  <c r="AI159" i="3"/>
  <c r="AK159" i="3"/>
  <c r="AJ159" i="3"/>
  <c r="AI142" i="3"/>
  <c r="AJ142" i="3"/>
  <c r="AK142" i="3"/>
  <c r="AJ165" i="3"/>
  <c r="AK165" i="3"/>
  <c r="AI165" i="3"/>
  <c r="AI192" i="3"/>
  <c r="AJ192" i="3"/>
  <c r="AK192" i="3"/>
  <c r="AI230" i="3"/>
  <c r="AJ230" i="3"/>
  <c r="AK230" i="3"/>
  <c r="AK161" i="3"/>
  <c r="AJ161" i="3"/>
  <c r="AI161" i="3"/>
  <c r="AI228" i="3"/>
  <c r="AK228" i="3"/>
  <c r="AJ228" i="3"/>
  <c r="AI203" i="3"/>
  <c r="AJ203" i="3"/>
  <c r="AK203" i="3"/>
  <c r="AI116" i="3"/>
  <c r="AJ116" i="3"/>
  <c r="AK116" i="3"/>
  <c r="AC165" i="1"/>
  <c r="J165" i="1"/>
  <c r="AC147" i="1"/>
  <c r="AF165" i="1"/>
  <c r="AC280" i="1"/>
  <c r="I280" i="1"/>
  <c r="AC205" i="1"/>
  <c r="AF205" i="1"/>
  <c r="AF315" i="1"/>
  <c r="AF335" i="1"/>
  <c r="BA45" i="3"/>
  <c r="BB45" i="3"/>
  <c r="BB24" i="3"/>
  <c r="BA24" i="3"/>
  <c r="BB26" i="3"/>
  <c r="BA26" i="3"/>
  <c r="BA52" i="3"/>
  <c r="BB52" i="3"/>
  <c r="BA90" i="3"/>
  <c r="BB90" i="3"/>
  <c r="BA122" i="3"/>
  <c r="BB122" i="3"/>
  <c r="BA131" i="3"/>
  <c r="BB131" i="3"/>
  <c r="BA125" i="3"/>
  <c r="BB125" i="3"/>
  <c r="BB63" i="3"/>
  <c r="BA63" i="3"/>
  <c r="AK153" i="3"/>
  <c r="AJ153" i="3"/>
  <c r="AI153" i="3"/>
  <c r="BA118" i="3"/>
  <c r="BB118" i="3"/>
  <c r="AI178" i="3"/>
  <c r="AJ178" i="3"/>
  <c r="AK178" i="3"/>
  <c r="AI207" i="3"/>
  <c r="AK207" i="3"/>
  <c r="AJ207" i="3"/>
  <c r="AK249" i="3"/>
  <c r="AI249" i="3"/>
  <c r="AJ249" i="3"/>
  <c r="AI246" i="3"/>
  <c r="AJ246" i="3"/>
  <c r="AK246" i="3"/>
  <c r="AI352" i="3"/>
  <c r="AJ352" i="3"/>
  <c r="AK352" i="3"/>
  <c r="AK276" i="3"/>
  <c r="AI276" i="3"/>
  <c r="AJ276" i="3"/>
  <c r="AI252" i="3"/>
  <c r="AK252" i="3"/>
  <c r="AJ252" i="3"/>
  <c r="AI345" i="3"/>
  <c r="AK345" i="3"/>
  <c r="AJ345" i="3"/>
  <c r="AI292" i="3"/>
  <c r="AK292" i="3"/>
  <c r="AJ292" i="3"/>
  <c r="AI340" i="3"/>
  <c r="AK340" i="3"/>
  <c r="AJ340" i="3"/>
  <c r="AI329" i="3"/>
  <c r="AK329" i="3"/>
  <c r="AJ329" i="3"/>
  <c r="AC95" i="1"/>
  <c r="AC171" i="1"/>
  <c r="BA46" i="3"/>
  <c r="BB46" i="3"/>
  <c r="BA44" i="3"/>
  <c r="BB44" i="3"/>
  <c r="BA22" i="3"/>
  <c r="BB22" i="3"/>
  <c r="BA48" i="3"/>
  <c r="BB48" i="3"/>
  <c r="AK49" i="3"/>
  <c r="AJ49" i="3"/>
  <c r="AI49" i="3"/>
  <c r="AI108" i="3"/>
  <c r="AJ108" i="3"/>
  <c r="AK108" i="3"/>
  <c r="BA133" i="3"/>
  <c r="BB133" i="3"/>
  <c r="AI67" i="3"/>
  <c r="AJ67" i="3"/>
  <c r="AK67" i="3"/>
  <c r="BA108" i="3"/>
  <c r="BB108" i="3"/>
  <c r="BA89" i="3"/>
  <c r="BB89" i="3"/>
  <c r="BA137" i="3"/>
  <c r="BB137" i="3"/>
  <c r="AI115" i="3"/>
  <c r="AJ115" i="3"/>
  <c r="AK115" i="3"/>
  <c r="AI179" i="3"/>
  <c r="AJ179" i="3"/>
  <c r="AK179" i="3"/>
  <c r="AI271" i="3"/>
  <c r="AK271" i="3"/>
  <c r="AJ271" i="3"/>
  <c r="AI239" i="3"/>
  <c r="AK239" i="3"/>
  <c r="AJ239" i="3"/>
  <c r="AK260" i="3"/>
  <c r="AI260" i="3"/>
  <c r="AJ260" i="3"/>
  <c r="AK326" i="3"/>
  <c r="AI326" i="3"/>
  <c r="AJ326" i="3"/>
  <c r="AI356" i="3"/>
  <c r="AJ356" i="3"/>
  <c r="AK356" i="3"/>
  <c r="AI300" i="3"/>
  <c r="AK300" i="3"/>
  <c r="AJ300" i="3"/>
  <c r="AF161" i="1"/>
  <c r="I245" i="1"/>
  <c r="I369" i="1"/>
  <c r="BB28" i="3"/>
  <c r="BA28" i="3"/>
  <c r="AJ27" i="3"/>
  <c r="AK27" i="3"/>
  <c r="AI27" i="3"/>
  <c r="BA66" i="3"/>
  <c r="BB66" i="3"/>
  <c r="BA82" i="3"/>
  <c r="BB82" i="3"/>
  <c r="BA75" i="3"/>
  <c r="BB75" i="3"/>
  <c r="BA135" i="3"/>
  <c r="BB135" i="3"/>
  <c r="BA121" i="3"/>
  <c r="BB121" i="3"/>
  <c r="BA109" i="3"/>
  <c r="BB109" i="3"/>
  <c r="AI123" i="3"/>
  <c r="AK123" i="3"/>
  <c r="AJ123" i="3"/>
  <c r="AI117" i="3"/>
  <c r="AJ117" i="3"/>
  <c r="AK117" i="3"/>
  <c r="BA111" i="3"/>
  <c r="BB111" i="3"/>
  <c r="AK196" i="3"/>
  <c r="AI196" i="3"/>
  <c r="AJ196" i="3"/>
  <c r="AJ189" i="3"/>
  <c r="AK189" i="3"/>
  <c r="AI189" i="3"/>
  <c r="AI247" i="3"/>
  <c r="AK247" i="3"/>
  <c r="AJ247" i="3"/>
  <c r="AJ285" i="3"/>
  <c r="AK285" i="3"/>
  <c r="AI285" i="3"/>
  <c r="AI238" i="3"/>
  <c r="AJ238" i="3"/>
  <c r="AK238" i="3"/>
  <c r="AI206" i="3"/>
  <c r="AJ206" i="3"/>
  <c r="AK206" i="3"/>
  <c r="AI337" i="3"/>
  <c r="AK337" i="3"/>
  <c r="AJ337" i="3"/>
  <c r="AF59" i="1"/>
  <c r="I70" i="1"/>
  <c r="AC64" i="1"/>
  <c r="J79" i="1"/>
  <c r="AF95" i="1"/>
  <c r="AF119" i="1"/>
  <c r="AC310" i="1"/>
  <c r="AC316" i="1"/>
  <c r="I316" i="1"/>
  <c r="AF316" i="1"/>
  <c r="BB49" i="3"/>
  <c r="BA49" i="3"/>
  <c r="BA64" i="3"/>
  <c r="BB64" i="3"/>
  <c r="AI110" i="3"/>
  <c r="AJ110" i="3"/>
  <c r="AK110" i="3"/>
  <c r="AI107" i="3"/>
  <c r="AJ107" i="3"/>
  <c r="AK107" i="3"/>
  <c r="AI143" i="3"/>
  <c r="AJ143" i="3"/>
  <c r="AK143" i="3"/>
  <c r="BA112" i="3"/>
  <c r="BB112" i="3"/>
  <c r="BA117" i="3"/>
  <c r="BB117" i="3"/>
  <c r="BA134" i="3"/>
  <c r="BB134" i="3"/>
  <c r="BA132" i="3"/>
  <c r="BB132" i="3"/>
  <c r="BA128" i="3"/>
  <c r="BB128" i="3"/>
  <c r="AI191" i="3"/>
  <c r="AJ191" i="3"/>
  <c r="AK191" i="3"/>
  <c r="AI204" i="3"/>
  <c r="AK204" i="3"/>
  <c r="AJ204" i="3"/>
  <c r="AJ157" i="3"/>
  <c r="AK157" i="3"/>
  <c r="AI157" i="3"/>
  <c r="AI183" i="3"/>
  <c r="AJ183" i="3"/>
  <c r="AK183" i="3"/>
  <c r="AI316" i="3"/>
  <c r="AK316" i="3"/>
  <c r="AJ316" i="3"/>
  <c r="AI214" i="3"/>
  <c r="AJ214" i="3"/>
  <c r="AK214" i="3"/>
  <c r="AK284" i="3"/>
  <c r="AI284" i="3"/>
  <c r="AJ284" i="3"/>
  <c r="AI308" i="3"/>
  <c r="AK308" i="3"/>
  <c r="AJ308" i="3"/>
  <c r="AI355" i="3"/>
  <c r="AJ355" i="3"/>
  <c r="AK355" i="3"/>
  <c r="AC94" i="1"/>
  <c r="AC97" i="1"/>
  <c r="AC318" i="1"/>
  <c r="AF318" i="1"/>
  <c r="AC356" i="1"/>
  <c r="BA39" i="3"/>
  <c r="BB39" i="3"/>
  <c r="BA35" i="3"/>
  <c r="BB35" i="3"/>
  <c r="BB30" i="3"/>
  <c r="BA30" i="3"/>
  <c r="BB29" i="3"/>
  <c r="BA29" i="3"/>
  <c r="BB69" i="3"/>
  <c r="BA69" i="3"/>
  <c r="BA67" i="3"/>
  <c r="BB67" i="3"/>
  <c r="BA83" i="3"/>
  <c r="BB83" i="3"/>
  <c r="BA114" i="3"/>
  <c r="BB114" i="3"/>
  <c r="BA123" i="3"/>
  <c r="BB123" i="3"/>
  <c r="AI111" i="3"/>
  <c r="AJ111" i="3"/>
  <c r="AK111" i="3"/>
  <c r="AI114" i="3"/>
  <c r="AK114" i="3"/>
  <c r="AJ114" i="3"/>
  <c r="AI103" i="3"/>
  <c r="AK103" i="3"/>
  <c r="AJ103" i="3"/>
  <c r="BA124" i="3"/>
  <c r="BB124" i="3"/>
  <c r="AJ194" i="3"/>
  <c r="AK194" i="3"/>
  <c r="AI194" i="3"/>
  <c r="AI215" i="3"/>
  <c r="AK215" i="3"/>
  <c r="AJ215" i="3"/>
  <c r="AI286" i="3"/>
  <c r="AJ286" i="3"/>
  <c r="AK286" i="3"/>
  <c r="AJ181" i="3"/>
  <c r="AK181" i="3"/>
  <c r="AI181" i="3"/>
  <c r="AI283" i="3"/>
  <c r="AJ283" i="3"/>
  <c r="AK283" i="3"/>
  <c r="AI193" i="3"/>
  <c r="AJ193" i="3"/>
  <c r="AK193" i="3"/>
  <c r="AI324" i="3"/>
  <c r="AK324" i="3"/>
  <c r="AJ324" i="3"/>
  <c r="AI236" i="3"/>
  <c r="AK236" i="3"/>
  <c r="AJ236" i="3"/>
  <c r="AK225" i="3"/>
  <c r="AI225" i="3"/>
  <c r="AJ225" i="3"/>
  <c r="AI351" i="3"/>
  <c r="AJ351" i="3"/>
  <c r="AK351" i="3"/>
  <c r="AI331" i="3"/>
  <c r="AJ331" i="3"/>
  <c r="AK331" i="3"/>
  <c r="AC446" i="1"/>
  <c r="K446" i="1"/>
  <c r="AF464" i="1"/>
  <c r="AF478" i="1"/>
  <c r="AC501" i="1"/>
  <c r="AF466" i="1"/>
  <c r="AS35" i="3"/>
  <c r="AR35" i="3"/>
  <c r="AQ35" i="3"/>
  <c r="AP35" i="3"/>
  <c r="AO35" i="3"/>
  <c r="AN35" i="3"/>
  <c r="AM35" i="3"/>
  <c r="AL35" i="3"/>
  <c r="AT35" i="3"/>
  <c r="BJ20" i="3"/>
  <c r="BI20" i="3"/>
  <c r="BH20" i="3"/>
  <c r="BK20" i="3"/>
  <c r="BG20" i="3"/>
  <c r="BF20" i="3"/>
  <c r="BE20" i="3"/>
  <c r="BD20" i="3"/>
  <c r="BC20" i="3"/>
  <c r="BK16" i="3"/>
  <c r="BJ16" i="3"/>
  <c r="BI16" i="3"/>
  <c r="BH16" i="3"/>
  <c r="BG16" i="3"/>
  <c r="BF16" i="3"/>
  <c r="BE16" i="3"/>
  <c r="BD16" i="3"/>
  <c r="BC16" i="3"/>
  <c r="AF474" i="1"/>
  <c r="AC390" i="1"/>
  <c r="K390" i="1"/>
  <c r="BI19" i="3"/>
  <c r="BH19" i="3"/>
  <c r="BG19" i="3"/>
  <c r="BF19" i="3"/>
  <c r="BE19" i="3"/>
  <c r="BD19" i="3"/>
  <c r="BC19" i="3"/>
  <c r="BJ19" i="3"/>
  <c r="BK19" i="3"/>
  <c r="J31" i="3"/>
  <c r="AF31" i="3"/>
  <c r="AC31" i="3"/>
  <c r="AT29" i="3"/>
  <c r="AS29" i="3"/>
  <c r="AR29" i="3"/>
  <c r="AQ29" i="3"/>
  <c r="AP29" i="3"/>
  <c r="AO29" i="3"/>
  <c r="AN29" i="3"/>
  <c r="AM29" i="3"/>
  <c r="AL29" i="3"/>
  <c r="BK18" i="3"/>
  <c r="BJ18" i="3"/>
  <c r="BI18" i="3"/>
  <c r="BH18" i="3"/>
  <c r="BG18" i="3"/>
  <c r="BF18" i="3"/>
  <c r="BE18" i="3"/>
  <c r="BD18" i="3"/>
  <c r="BC18" i="3"/>
  <c r="BA68" i="3"/>
  <c r="BB68" i="3"/>
  <c r="AF45" i="3"/>
  <c r="AC45" i="3"/>
  <c r="J45" i="3"/>
  <c r="AR24" i="3"/>
  <c r="AQ24" i="3"/>
  <c r="AP24" i="3"/>
  <c r="AO24" i="3"/>
  <c r="AN24" i="3"/>
  <c r="AM24" i="3"/>
  <c r="AL24" i="3"/>
  <c r="AT24" i="3"/>
  <c r="AS24" i="3"/>
  <c r="BA97" i="3"/>
  <c r="BB97" i="3"/>
  <c r="BA105" i="3"/>
  <c r="BB105" i="3"/>
  <c r="BA76" i="3"/>
  <c r="BB76" i="3"/>
  <c r="AC72" i="3"/>
  <c r="AF72" i="3"/>
  <c r="I72" i="3"/>
  <c r="AS92" i="3"/>
  <c r="AR92" i="3"/>
  <c r="AQ92" i="3"/>
  <c r="AP92" i="3"/>
  <c r="AO92" i="3"/>
  <c r="AN92" i="3"/>
  <c r="AM92" i="3"/>
  <c r="AL92" i="3"/>
  <c r="AT92" i="3"/>
  <c r="AC77" i="3"/>
  <c r="AF77" i="3"/>
  <c r="I77" i="3"/>
  <c r="AC93" i="3"/>
  <c r="AF93" i="3"/>
  <c r="J93" i="3"/>
  <c r="AT87" i="3"/>
  <c r="AS87" i="3"/>
  <c r="AR87" i="3"/>
  <c r="AQ87" i="3"/>
  <c r="AP87" i="3"/>
  <c r="AO87" i="3"/>
  <c r="AN87" i="3"/>
  <c r="AM87" i="3"/>
  <c r="AL87" i="3"/>
  <c r="I112" i="3"/>
  <c r="AC112" i="3"/>
  <c r="AF112" i="3"/>
  <c r="AF129" i="3"/>
  <c r="I129" i="3"/>
  <c r="AC129" i="3"/>
  <c r="I144" i="3"/>
  <c r="AC144" i="3"/>
  <c r="AF144" i="3"/>
  <c r="I56" i="3"/>
  <c r="AC56" i="3"/>
  <c r="AF56" i="3"/>
  <c r="AP127" i="3"/>
  <c r="AO127" i="3"/>
  <c r="AN127" i="3"/>
  <c r="AM127" i="3"/>
  <c r="AL127" i="3"/>
  <c r="AT127" i="3"/>
  <c r="AS127" i="3"/>
  <c r="AR127" i="3"/>
  <c r="AQ127" i="3"/>
  <c r="AT106" i="3"/>
  <c r="AS106" i="3"/>
  <c r="AR106" i="3"/>
  <c r="AQ106" i="3"/>
  <c r="AP106" i="3"/>
  <c r="AO106" i="3"/>
  <c r="AN106" i="3"/>
  <c r="AM106" i="3"/>
  <c r="AL106" i="3"/>
  <c r="AC78" i="3"/>
  <c r="AF78" i="3"/>
  <c r="I78" i="3"/>
  <c r="AT163" i="3"/>
  <c r="AS163" i="3"/>
  <c r="AR163" i="3"/>
  <c r="AQ163" i="3"/>
  <c r="AP163" i="3"/>
  <c r="AO163" i="3"/>
  <c r="AN163" i="3"/>
  <c r="AM163" i="3"/>
  <c r="AL163" i="3"/>
  <c r="AF137" i="3"/>
  <c r="I137" i="3"/>
  <c r="AC137" i="3"/>
  <c r="AN185" i="3"/>
  <c r="AM185" i="3"/>
  <c r="AL185" i="3"/>
  <c r="AS185" i="3"/>
  <c r="AR185" i="3"/>
  <c r="AQ185" i="3"/>
  <c r="AP185" i="3"/>
  <c r="AO185" i="3"/>
  <c r="AT185" i="3"/>
  <c r="AS218" i="3"/>
  <c r="AR218" i="3"/>
  <c r="AQ218" i="3"/>
  <c r="AP218" i="3"/>
  <c r="AO218" i="3"/>
  <c r="AN218" i="3"/>
  <c r="AM218" i="3"/>
  <c r="AL218" i="3"/>
  <c r="AT218" i="3"/>
  <c r="AS170" i="3"/>
  <c r="AR170" i="3"/>
  <c r="AQ170" i="3"/>
  <c r="AP170" i="3"/>
  <c r="AO170" i="3"/>
  <c r="AN170" i="3"/>
  <c r="AM170" i="3"/>
  <c r="AL170" i="3"/>
  <c r="AT170" i="3"/>
  <c r="AC82" i="3"/>
  <c r="AF82" i="3"/>
  <c r="I82" i="3"/>
  <c r="AT101" i="3"/>
  <c r="AS101" i="3"/>
  <c r="AR101" i="3"/>
  <c r="AQ101" i="3"/>
  <c r="AP101" i="3"/>
  <c r="AO101" i="3"/>
  <c r="AN101" i="3"/>
  <c r="AM101" i="3"/>
  <c r="AL101" i="3"/>
  <c r="AR162" i="3"/>
  <c r="AQ162" i="3"/>
  <c r="AP162" i="3"/>
  <c r="AO162" i="3"/>
  <c r="AN162" i="3"/>
  <c r="AM162" i="3"/>
  <c r="AL162" i="3"/>
  <c r="AT162" i="3"/>
  <c r="AS162" i="3"/>
  <c r="AC248" i="3"/>
  <c r="AF248" i="3"/>
  <c r="I248" i="3"/>
  <c r="AC173" i="3"/>
  <c r="AF173" i="3"/>
  <c r="I173" i="3"/>
  <c r="AS148" i="3"/>
  <c r="AR148" i="3"/>
  <c r="AQ148" i="3"/>
  <c r="AP148" i="3"/>
  <c r="AO148" i="3"/>
  <c r="AN148" i="3"/>
  <c r="AM148" i="3"/>
  <c r="AL148" i="3"/>
  <c r="AT148" i="3"/>
  <c r="I183" i="3"/>
  <c r="AC183" i="3"/>
  <c r="AF183" i="3"/>
  <c r="AF230" i="3"/>
  <c r="I230" i="3"/>
  <c r="AC230" i="3"/>
  <c r="AC275" i="3"/>
  <c r="AF275" i="3"/>
  <c r="K275" i="3"/>
  <c r="I54" i="3"/>
  <c r="AF54" i="3"/>
  <c r="AC54" i="3"/>
  <c r="AF222" i="3"/>
  <c r="I222" i="3"/>
  <c r="AC222" i="3"/>
  <c r="AS261" i="3"/>
  <c r="AR261" i="3"/>
  <c r="AQ261" i="3"/>
  <c r="AP261" i="3"/>
  <c r="AO261" i="3"/>
  <c r="AN261" i="3"/>
  <c r="AM261" i="3"/>
  <c r="AL261" i="3"/>
  <c r="AT261" i="3"/>
  <c r="AR149" i="3"/>
  <c r="AQ149" i="3"/>
  <c r="AP149" i="3"/>
  <c r="AO149" i="3"/>
  <c r="AN149" i="3"/>
  <c r="AM149" i="3"/>
  <c r="AL149" i="3"/>
  <c r="AT149" i="3"/>
  <c r="AS149" i="3"/>
  <c r="I120" i="3"/>
  <c r="AC120" i="3"/>
  <c r="AF120" i="3"/>
  <c r="AF172" i="3"/>
  <c r="I172" i="3"/>
  <c r="AC172" i="3"/>
  <c r="AC211" i="3"/>
  <c r="AF211" i="3"/>
  <c r="I211" i="3"/>
  <c r="AS244" i="3"/>
  <c r="AR244" i="3"/>
  <c r="AQ244" i="3"/>
  <c r="AP244" i="3"/>
  <c r="AO244" i="3"/>
  <c r="AN244" i="3"/>
  <c r="AM244" i="3"/>
  <c r="AL244" i="3"/>
  <c r="AT244" i="3"/>
  <c r="AT217" i="3"/>
  <c r="AS217" i="3"/>
  <c r="AR217" i="3"/>
  <c r="AQ217" i="3"/>
  <c r="AP217" i="3"/>
  <c r="AO217" i="3"/>
  <c r="AN217" i="3"/>
  <c r="AM217" i="3"/>
  <c r="AL217" i="3"/>
  <c r="AF245" i="3"/>
  <c r="I245" i="3"/>
  <c r="AC245" i="3"/>
  <c r="AC300" i="3"/>
  <c r="J300" i="3"/>
  <c r="AF300" i="3"/>
  <c r="AT304" i="3"/>
  <c r="AS304" i="3"/>
  <c r="AR304" i="3"/>
  <c r="AQ304" i="3"/>
  <c r="AP304" i="3"/>
  <c r="AO304" i="3"/>
  <c r="AN304" i="3"/>
  <c r="AM304" i="3"/>
  <c r="AL304" i="3"/>
  <c r="AC309" i="3"/>
  <c r="AF309" i="3"/>
  <c r="K309" i="3"/>
  <c r="AS253" i="3"/>
  <c r="AR253" i="3"/>
  <c r="AQ253" i="3"/>
  <c r="AP253" i="3"/>
  <c r="AO253" i="3"/>
  <c r="AN253" i="3"/>
  <c r="AM253" i="3"/>
  <c r="AL253" i="3"/>
  <c r="AT253" i="3"/>
  <c r="K355" i="3"/>
  <c r="AF355" i="3"/>
  <c r="AC355" i="3"/>
  <c r="AS321" i="3"/>
  <c r="AR321" i="3"/>
  <c r="AQ321" i="3"/>
  <c r="AP321" i="3"/>
  <c r="AO321" i="3"/>
  <c r="AN321" i="3"/>
  <c r="AM321" i="3"/>
  <c r="AL321" i="3"/>
  <c r="AT321" i="3"/>
  <c r="I220" i="3"/>
  <c r="AC220" i="3"/>
  <c r="AF220" i="3"/>
  <c r="AP350" i="3"/>
  <c r="AT350" i="3"/>
  <c r="AS350" i="3"/>
  <c r="AR350" i="3"/>
  <c r="AQ350" i="3"/>
  <c r="AO350" i="3"/>
  <c r="AN350" i="3"/>
  <c r="AM350" i="3"/>
  <c r="AL350" i="3"/>
  <c r="AS358" i="3"/>
  <c r="AT358" i="3"/>
  <c r="AR358" i="3"/>
  <c r="AQ358" i="3"/>
  <c r="AP358" i="3"/>
  <c r="AO358" i="3"/>
  <c r="AN358" i="3"/>
  <c r="AM358" i="3"/>
  <c r="AL358" i="3"/>
  <c r="AQ297" i="3"/>
  <c r="AP297" i="3"/>
  <c r="AO297" i="3"/>
  <c r="AN297" i="3"/>
  <c r="AM297" i="3"/>
  <c r="AL297" i="3"/>
  <c r="AS297" i="3"/>
  <c r="AT297" i="3"/>
  <c r="AR297" i="3"/>
  <c r="AS313" i="3"/>
  <c r="AR313" i="3"/>
  <c r="AQ313" i="3"/>
  <c r="AP313" i="3"/>
  <c r="AO313" i="3"/>
  <c r="AN313" i="3"/>
  <c r="AM313" i="3"/>
  <c r="AL313" i="3"/>
  <c r="AT313" i="3"/>
  <c r="I371" i="1"/>
  <c r="AC371" i="1"/>
  <c r="AC454" i="1"/>
  <c r="K454" i="1"/>
  <c r="AF454" i="1"/>
  <c r="AC462" i="1"/>
  <c r="K462" i="1"/>
  <c r="AC452" i="1"/>
  <c r="K539" i="1"/>
  <c r="AC573" i="1"/>
  <c r="AC559" i="1"/>
  <c r="K559" i="1"/>
  <c r="AF559" i="1"/>
  <c r="BF3" i="3"/>
  <c r="BE3" i="3"/>
  <c r="BD3" i="3"/>
  <c r="BC3" i="3"/>
  <c r="BK3" i="3"/>
  <c r="BJ3" i="3"/>
  <c r="BI3" i="3"/>
  <c r="BH3" i="3"/>
  <c r="BG3" i="3"/>
  <c r="BG7" i="3"/>
  <c r="BF7" i="3"/>
  <c r="BE7" i="3"/>
  <c r="BD7" i="3"/>
  <c r="BC7" i="3"/>
  <c r="BK7" i="3"/>
  <c r="BJ7" i="3"/>
  <c r="BI7" i="3"/>
  <c r="BH7" i="3"/>
  <c r="AT23" i="3"/>
  <c r="AS23" i="3"/>
  <c r="AR23" i="3"/>
  <c r="AQ23" i="3"/>
  <c r="AP23" i="3"/>
  <c r="AO23" i="3"/>
  <c r="AN23" i="3"/>
  <c r="AM23" i="3"/>
  <c r="AL23" i="3"/>
  <c r="BJ21" i="3"/>
  <c r="BI21" i="3"/>
  <c r="BH21" i="3"/>
  <c r="BG21" i="3"/>
  <c r="BF21" i="3"/>
  <c r="BE21" i="3"/>
  <c r="BD21" i="3"/>
  <c r="BC21" i="3"/>
  <c r="BK21" i="3"/>
  <c r="BK32" i="3"/>
  <c r="BJ32" i="3"/>
  <c r="BI32" i="3"/>
  <c r="BH32" i="3"/>
  <c r="BG32" i="3"/>
  <c r="BF32" i="3"/>
  <c r="BE32" i="3"/>
  <c r="BD32" i="3"/>
  <c r="BC32" i="3"/>
  <c r="AC624" i="1"/>
  <c r="K624" i="1"/>
  <c r="AF624" i="1"/>
  <c r="AS21" i="3"/>
  <c r="AR21" i="3"/>
  <c r="AQ21" i="3"/>
  <c r="AP21" i="3"/>
  <c r="AO21" i="3"/>
  <c r="AN21" i="3"/>
  <c r="AM21" i="3"/>
  <c r="AL21" i="3"/>
  <c r="AT21" i="3"/>
  <c r="J25" i="3"/>
  <c r="AF25" i="3"/>
  <c r="AC25" i="3"/>
  <c r="J21" i="3"/>
  <c r="AF21" i="3"/>
  <c r="AC21" i="3"/>
  <c r="I24" i="3"/>
  <c r="AF24" i="3"/>
  <c r="AC24" i="3"/>
  <c r="BA98" i="3"/>
  <c r="BB98" i="3"/>
  <c r="I34" i="3"/>
  <c r="AF34" i="3"/>
  <c r="AC34" i="3"/>
  <c r="AT41" i="3"/>
  <c r="AS41" i="3"/>
  <c r="AR41" i="3"/>
  <c r="AQ41" i="3"/>
  <c r="AP41" i="3"/>
  <c r="AO41" i="3"/>
  <c r="AN41" i="3"/>
  <c r="AM41" i="3"/>
  <c r="AL41" i="3"/>
  <c r="BA77" i="3"/>
  <c r="BB77" i="3"/>
  <c r="BA71" i="3"/>
  <c r="BB71" i="3"/>
  <c r="I35" i="3"/>
  <c r="AF35" i="3"/>
  <c r="AC35" i="3"/>
  <c r="AS72" i="3"/>
  <c r="AT72" i="3"/>
  <c r="AR72" i="3"/>
  <c r="AQ72" i="3"/>
  <c r="AP72" i="3"/>
  <c r="AO72" i="3"/>
  <c r="AN72" i="3"/>
  <c r="AM72" i="3"/>
  <c r="AL72" i="3"/>
  <c r="AC84" i="3"/>
  <c r="AF84" i="3"/>
  <c r="I84" i="3"/>
  <c r="AS77" i="3"/>
  <c r="AT77" i="3"/>
  <c r="AR77" i="3"/>
  <c r="AQ77" i="3"/>
  <c r="AP77" i="3"/>
  <c r="AO77" i="3"/>
  <c r="AN77" i="3"/>
  <c r="AM77" i="3"/>
  <c r="AL77" i="3"/>
  <c r="AT93" i="3"/>
  <c r="AS93" i="3"/>
  <c r="AR93" i="3"/>
  <c r="AQ93" i="3"/>
  <c r="AP93" i="3"/>
  <c r="AO93" i="3"/>
  <c r="AN93" i="3"/>
  <c r="AM93" i="3"/>
  <c r="AL93" i="3"/>
  <c r="AC75" i="3"/>
  <c r="AF75" i="3"/>
  <c r="I75" i="3"/>
  <c r="AC91" i="3"/>
  <c r="AF91" i="3"/>
  <c r="I91" i="3"/>
  <c r="AT144" i="3"/>
  <c r="AS144" i="3"/>
  <c r="AR144" i="3"/>
  <c r="AQ144" i="3"/>
  <c r="AP144" i="3"/>
  <c r="AO144" i="3"/>
  <c r="AN144" i="3"/>
  <c r="AM144" i="3"/>
  <c r="AL144" i="3"/>
  <c r="AR154" i="3"/>
  <c r="AQ154" i="3"/>
  <c r="AP154" i="3"/>
  <c r="AO154" i="3"/>
  <c r="AN154" i="3"/>
  <c r="AM154" i="3"/>
  <c r="AL154" i="3"/>
  <c r="AS154" i="3"/>
  <c r="AT154" i="3"/>
  <c r="AF182" i="3"/>
  <c r="I182" i="3"/>
  <c r="AC182" i="3"/>
  <c r="AT177" i="3"/>
  <c r="AS177" i="3"/>
  <c r="AR177" i="3"/>
  <c r="AQ177" i="3"/>
  <c r="AP177" i="3"/>
  <c r="AO177" i="3"/>
  <c r="AN177" i="3"/>
  <c r="AM177" i="3"/>
  <c r="AL177" i="3"/>
  <c r="AT55" i="3"/>
  <c r="AS55" i="3"/>
  <c r="AR55" i="3"/>
  <c r="AQ55" i="3"/>
  <c r="AP55" i="3"/>
  <c r="AO55" i="3"/>
  <c r="AN55" i="3"/>
  <c r="AM55" i="3"/>
  <c r="AL55" i="3"/>
  <c r="AQ78" i="3"/>
  <c r="AP78" i="3"/>
  <c r="AO78" i="3"/>
  <c r="AN78" i="3"/>
  <c r="AM78" i="3"/>
  <c r="AL78" i="3"/>
  <c r="AS78" i="3"/>
  <c r="AR78" i="3"/>
  <c r="AT78" i="3"/>
  <c r="AC132" i="3"/>
  <c r="AF132" i="3"/>
  <c r="I132" i="3"/>
  <c r="AS180" i="3"/>
  <c r="AR180" i="3"/>
  <c r="AQ180" i="3"/>
  <c r="AP180" i="3"/>
  <c r="AO180" i="3"/>
  <c r="AN180" i="3"/>
  <c r="AM180" i="3"/>
  <c r="AL180" i="3"/>
  <c r="AT180" i="3"/>
  <c r="AS226" i="3"/>
  <c r="AR226" i="3"/>
  <c r="AQ226" i="3"/>
  <c r="AP226" i="3"/>
  <c r="AO226" i="3"/>
  <c r="AN226" i="3"/>
  <c r="AM226" i="3"/>
  <c r="AL226" i="3"/>
  <c r="AT226" i="3"/>
  <c r="AT155" i="3"/>
  <c r="AS155" i="3"/>
  <c r="AR155" i="3"/>
  <c r="AQ155" i="3"/>
  <c r="AP155" i="3"/>
  <c r="AO155" i="3"/>
  <c r="AN155" i="3"/>
  <c r="AM155" i="3"/>
  <c r="AL155" i="3"/>
  <c r="AT82" i="3"/>
  <c r="AS82" i="3"/>
  <c r="AR82" i="3"/>
  <c r="AQ82" i="3"/>
  <c r="AP82" i="3"/>
  <c r="AO82" i="3"/>
  <c r="AN82" i="3"/>
  <c r="AM82" i="3"/>
  <c r="AL82" i="3"/>
  <c r="AF101" i="3"/>
  <c r="AC101" i="3"/>
  <c r="I101" i="3"/>
  <c r="AC195" i="3"/>
  <c r="AF195" i="3"/>
  <c r="I195" i="3"/>
  <c r="AR237" i="3"/>
  <c r="AQ237" i="3"/>
  <c r="AP237" i="3"/>
  <c r="AO237" i="3"/>
  <c r="AN237" i="3"/>
  <c r="AM237" i="3"/>
  <c r="AL237" i="3"/>
  <c r="AS237" i="3"/>
  <c r="AT237" i="3"/>
  <c r="AT248" i="3"/>
  <c r="AS248" i="3"/>
  <c r="AR248" i="3"/>
  <c r="AQ248" i="3"/>
  <c r="AP248" i="3"/>
  <c r="AO248" i="3"/>
  <c r="AN248" i="3"/>
  <c r="AM248" i="3"/>
  <c r="AL248" i="3"/>
  <c r="AC259" i="3"/>
  <c r="AF259" i="3"/>
  <c r="I259" i="3"/>
  <c r="AF109" i="3"/>
  <c r="AC109" i="3"/>
  <c r="I109" i="3"/>
  <c r="AP229" i="3"/>
  <c r="AO229" i="3"/>
  <c r="AT229" i="3"/>
  <c r="AS229" i="3"/>
  <c r="AR229" i="3"/>
  <c r="AQ229" i="3"/>
  <c r="AN229" i="3"/>
  <c r="AM229" i="3"/>
  <c r="AL229" i="3"/>
  <c r="AC240" i="3"/>
  <c r="AF240" i="3"/>
  <c r="I240" i="3"/>
  <c r="I148" i="3"/>
  <c r="AF148" i="3"/>
  <c r="AC148" i="3"/>
  <c r="I191" i="3"/>
  <c r="AC191" i="3"/>
  <c r="AF191" i="3"/>
  <c r="AQ275" i="3"/>
  <c r="AT275" i="3"/>
  <c r="AP275" i="3"/>
  <c r="AO275" i="3"/>
  <c r="AN275" i="3"/>
  <c r="AM275" i="3"/>
  <c r="AL275" i="3"/>
  <c r="AS275" i="3"/>
  <c r="AR275" i="3"/>
  <c r="AT54" i="3"/>
  <c r="AS54" i="3"/>
  <c r="AR54" i="3"/>
  <c r="AQ54" i="3"/>
  <c r="AP54" i="3"/>
  <c r="AO54" i="3"/>
  <c r="AN54" i="3"/>
  <c r="AM54" i="3"/>
  <c r="AL54" i="3"/>
  <c r="AF214" i="3"/>
  <c r="AC214" i="3"/>
  <c r="I214" i="3"/>
  <c r="AS311" i="3"/>
  <c r="AR311" i="3"/>
  <c r="AQ311" i="3"/>
  <c r="AP311" i="3"/>
  <c r="AO311" i="3"/>
  <c r="AN311" i="3"/>
  <c r="AM311" i="3"/>
  <c r="AL311" i="3"/>
  <c r="AT311" i="3"/>
  <c r="AS172" i="3"/>
  <c r="AT172" i="3"/>
  <c r="AR172" i="3"/>
  <c r="AQ172" i="3"/>
  <c r="AP172" i="3"/>
  <c r="AO172" i="3"/>
  <c r="AN172" i="3"/>
  <c r="AM172" i="3"/>
  <c r="AL172" i="3"/>
  <c r="I202" i="3"/>
  <c r="AC202" i="3"/>
  <c r="AF202" i="3"/>
  <c r="AT211" i="3"/>
  <c r="AS211" i="3"/>
  <c r="AR211" i="3"/>
  <c r="AQ211" i="3"/>
  <c r="AP211" i="3"/>
  <c r="AO211" i="3"/>
  <c r="AN211" i="3"/>
  <c r="AM211" i="3"/>
  <c r="AL211" i="3"/>
  <c r="AO265" i="3"/>
  <c r="AN265" i="3"/>
  <c r="AM265" i="3"/>
  <c r="AL265" i="3"/>
  <c r="AT265" i="3"/>
  <c r="AS265" i="3"/>
  <c r="AR265" i="3"/>
  <c r="AQ265" i="3"/>
  <c r="AP265" i="3"/>
  <c r="AF277" i="3"/>
  <c r="AC277" i="3"/>
  <c r="K277" i="3"/>
  <c r="AT164" i="3"/>
  <c r="AS164" i="3"/>
  <c r="AR164" i="3"/>
  <c r="AQ164" i="3"/>
  <c r="AP164" i="3"/>
  <c r="AO164" i="3"/>
  <c r="AN164" i="3"/>
  <c r="AM164" i="3"/>
  <c r="AL164" i="3"/>
  <c r="AF288" i="3"/>
  <c r="K288" i="3"/>
  <c r="AC288" i="3"/>
  <c r="K296" i="3"/>
  <c r="AC296" i="3"/>
  <c r="AF296" i="3"/>
  <c r="AS309" i="3"/>
  <c r="AR309" i="3"/>
  <c r="AQ309" i="3"/>
  <c r="AP309" i="3"/>
  <c r="AO309" i="3"/>
  <c r="AN309" i="3"/>
  <c r="AM309" i="3"/>
  <c r="AL309" i="3"/>
  <c r="AT309" i="3"/>
  <c r="AC344" i="3"/>
  <c r="AF344" i="3"/>
  <c r="K344" i="3"/>
  <c r="AT281" i="3"/>
  <c r="AS281" i="3"/>
  <c r="AR281" i="3"/>
  <c r="AQ281" i="3"/>
  <c r="AP281" i="3"/>
  <c r="AO281" i="3"/>
  <c r="AN281" i="3"/>
  <c r="AM281" i="3"/>
  <c r="AL281" i="3"/>
  <c r="AC299" i="3"/>
  <c r="AF299" i="3"/>
  <c r="K299" i="3"/>
  <c r="AC267" i="3"/>
  <c r="AF267" i="3"/>
  <c r="I267" i="3"/>
  <c r="AC357" i="3"/>
  <c r="AF357" i="3"/>
  <c r="J357" i="3"/>
  <c r="AQ273" i="3"/>
  <c r="AP273" i="3"/>
  <c r="AO273" i="3"/>
  <c r="AN273" i="3"/>
  <c r="AM273" i="3"/>
  <c r="AL273" i="3"/>
  <c r="AT273" i="3"/>
  <c r="AS273" i="3"/>
  <c r="AR273" i="3"/>
  <c r="AF322" i="3"/>
  <c r="K322" i="3"/>
  <c r="AC322" i="3"/>
  <c r="AC282" i="3"/>
  <c r="AF282" i="3"/>
  <c r="J282" i="3"/>
  <c r="AC453" i="1"/>
  <c r="AC531" i="1"/>
  <c r="K531" i="1"/>
  <c r="AF587" i="1"/>
  <c r="AF547" i="1"/>
  <c r="AC515" i="1"/>
  <c r="BJ23" i="3"/>
  <c r="BI23" i="3"/>
  <c r="BH23" i="3"/>
  <c r="BG23" i="3"/>
  <c r="BF23" i="3"/>
  <c r="BE23" i="3"/>
  <c r="BD23" i="3"/>
  <c r="BC23" i="3"/>
  <c r="BK23" i="3"/>
  <c r="BK38" i="3"/>
  <c r="BI38" i="3"/>
  <c r="BH38" i="3"/>
  <c r="BG38" i="3"/>
  <c r="BF38" i="3"/>
  <c r="BE38" i="3"/>
  <c r="BD38" i="3"/>
  <c r="BC38" i="3"/>
  <c r="BJ38" i="3"/>
  <c r="K510" i="1"/>
  <c r="AC622" i="1"/>
  <c r="AC417" i="1"/>
  <c r="AF417" i="1"/>
  <c r="AS33" i="3"/>
  <c r="AR33" i="3"/>
  <c r="AQ33" i="3"/>
  <c r="AP33" i="3"/>
  <c r="AO33" i="3"/>
  <c r="AN33" i="3"/>
  <c r="AM33" i="3"/>
  <c r="AL33" i="3"/>
  <c r="AT33" i="3"/>
  <c r="BK42" i="3"/>
  <c r="BF42" i="3"/>
  <c r="BE42" i="3"/>
  <c r="BD42" i="3"/>
  <c r="BC42" i="3"/>
  <c r="BJ42" i="3"/>
  <c r="BI42" i="3"/>
  <c r="BH42" i="3"/>
  <c r="BG42" i="3"/>
  <c r="I23" i="3"/>
  <c r="AF23" i="3"/>
  <c r="AC23" i="3"/>
  <c r="AS46" i="3"/>
  <c r="AR46" i="3"/>
  <c r="AQ46" i="3"/>
  <c r="AP46" i="3"/>
  <c r="AO46" i="3"/>
  <c r="AN46" i="3"/>
  <c r="AM46" i="3"/>
  <c r="AL46" i="3"/>
  <c r="AT46" i="3"/>
  <c r="AS36" i="3"/>
  <c r="AR36" i="3"/>
  <c r="AQ36" i="3"/>
  <c r="AP36" i="3"/>
  <c r="AO36" i="3"/>
  <c r="AN36" i="3"/>
  <c r="AM36" i="3"/>
  <c r="AL36" i="3"/>
  <c r="AT36" i="3"/>
  <c r="AT52" i="3"/>
  <c r="AS52" i="3"/>
  <c r="AR52" i="3"/>
  <c r="AQ52" i="3"/>
  <c r="AP52" i="3"/>
  <c r="AO52" i="3"/>
  <c r="AN52" i="3"/>
  <c r="AM52" i="3"/>
  <c r="AL52" i="3"/>
  <c r="BA99" i="3"/>
  <c r="BB99" i="3"/>
  <c r="BA107" i="3"/>
  <c r="BB107" i="3"/>
  <c r="AS47" i="3"/>
  <c r="AR47" i="3"/>
  <c r="AQ47" i="3"/>
  <c r="AP47" i="3"/>
  <c r="AO47" i="3"/>
  <c r="AN47" i="3"/>
  <c r="AM47" i="3"/>
  <c r="AL47" i="3"/>
  <c r="AT47" i="3"/>
  <c r="AT50" i="3"/>
  <c r="AS50" i="3"/>
  <c r="AR50" i="3"/>
  <c r="AQ50" i="3"/>
  <c r="AP50" i="3"/>
  <c r="AO50" i="3"/>
  <c r="AN50" i="3"/>
  <c r="AM50" i="3"/>
  <c r="AL50" i="3"/>
  <c r="AF41" i="3"/>
  <c r="I41" i="3"/>
  <c r="AC41" i="3"/>
  <c r="J65" i="3"/>
  <c r="AC65" i="3"/>
  <c r="AF65" i="3"/>
  <c r="BA78" i="3"/>
  <c r="BB78" i="3"/>
  <c r="AQ84" i="3"/>
  <c r="AP84" i="3"/>
  <c r="AO84" i="3"/>
  <c r="AN84" i="3"/>
  <c r="AM84" i="3"/>
  <c r="AL84" i="3"/>
  <c r="AS84" i="3"/>
  <c r="AR84" i="3"/>
  <c r="AT84" i="3"/>
  <c r="AC96" i="3"/>
  <c r="AF96" i="3"/>
  <c r="I96" i="3"/>
  <c r="AC81" i="3"/>
  <c r="AF81" i="3"/>
  <c r="I81" i="3"/>
  <c r="AC97" i="3"/>
  <c r="AF97" i="3"/>
  <c r="I97" i="3"/>
  <c r="AT60" i="3"/>
  <c r="AO60" i="3"/>
  <c r="AN60" i="3"/>
  <c r="AM60" i="3"/>
  <c r="AL60" i="3"/>
  <c r="AS60" i="3"/>
  <c r="AR60" i="3"/>
  <c r="AQ60" i="3"/>
  <c r="AP60" i="3"/>
  <c r="AS75" i="3"/>
  <c r="AT75" i="3"/>
  <c r="AR75" i="3"/>
  <c r="AQ75" i="3"/>
  <c r="AP75" i="3"/>
  <c r="AO75" i="3"/>
  <c r="AN75" i="3"/>
  <c r="AM75" i="3"/>
  <c r="AL75" i="3"/>
  <c r="AT91" i="3"/>
  <c r="AS91" i="3"/>
  <c r="AR91" i="3"/>
  <c r="AQ91" i="3"/>
  <c r="AP91" i="3"/>
  <c r="AO91" i="3"/>
  <c r="AN91" i="3"/>
  <c r="AM91" i="3"/>
  <c r="AL91" i="3"/>
  <c r="AQ150" i="3"/>
  <c r="AP150" i="3"/>
  <c r="AO150" i="3"/>
  <c r="AN150" i="3"/>
  <c r="AM150" i="3"/>
  <c r="AL150" i="3"/>
  <c r="AT150" i="3"/>
  <c r="AS150" i="3"/>
  <c r="AR150" i="3"/>
  <c r="AQ112" i="3"/>
  <c r="AP112" i="3"/>
  <c r="AO112" i="3"/>
  <c r="AN112" i="3"/>
  <c r="AM112" i="3"/>
  <c r="AL112" i="3"/>
  <c r="AT112" i="3"/>
  <c r="AS112" i="3"/>
  <c r="AR112" i="3"/>
  <c r="AF165" i="3"/>
  <c r="I165" i="3"/>
  <c r="AC165" i="3"/>
  <c r="AF127" i="3"/>
  <c r="I127" i="3"/>
  <c r="AC127" i="3"/>
  <c r="AF106" i="3"/>
  <c r="AC106" i="3"/>
  <c r="I106" i="3"/>
  <c r="AC134" i="3"/>
  <c r="AF134" i="3"/>
  <c r="I134" i="3"/>
  <c r="AT182" i="3"/>
  <c r="AS182" i="3"/>
  <c r="AR182" i="3"/>
  <c r="AQ182" i="3"/>
  <c r="AP182" i="3"/>
  <c r="AO182" i="3"/>
  <c r="AN182" i="3"/>
  <c r="AM182" i="3"/>
  <c r="AL182" i="3"/>
  <c r="I55" i="3"/>
  <c r="AC55" i="3"/>
  <c r="AF55" i="3"/>
  <c r="AT132" i="3"/>
  <c r="AS132" i="3"/>
  <c r="AR132" i="3"/>
  <c r="AQ132" i="3"/>
  <c r="AP132" i="3"/>
  <c r="AO132" i="3"/>
  <c r="AN132" i="3"/>
  <c r="AM132" i="3"/>
  <c r="AL132" i="3"/>
  <c r="AT139" i="3"/>
  <c r="AS139" i="3"/>
  <c r="AR139" i="3"/>
  <c r="AQ139" i="3"/>
  <c r="AP139" i="3"/>
  <c r="AO139" i="3"/>
  <c r="AN139" i="3"/>
  <c r="AM139" i="3"/>
  <c r="AL139" i="3"/>
  <c r="AF190" i="3"/>
  <c r="I190" i="3"/>
  <c r="AC190" i="3"/>
  <c r="AC160" i="3"/>
  <c r="AF160" i="3"/>
  <c r="I160" i="3"/>
  <c r="AS190" i="3"/>
  <c r="AR190" i="3"/>
  <c r="AQ190" i="3"/>
  <c r="AP190" i="3"/>
  <c r="AT190" i="3"/>
  <c r="AO190" i="3"/>
  <c r="AN190" i="3"/>
  <c r="AM190" i="3"/>
  <c r="AL190" i="3"/>
  <c r="AT234" i="3"/>
  <c r="AS234" i="3"/>
  <c r="AR234" i="3"/>
  <c r="AQ234" i="3"/>
  <c r="AP234" i="3"/>
  <c r="AO234" i="3"/>
  <c r="AN234" i="3"/>
  <c r="AM234" i="3"/>
  <c r="AL234" i="3"/>
  <c r="AS184" i="3"/>
  <c r="AR184" i="3"/>
  <c r="AQ184" i="3"/>
  <c r="AP184" i="3"/>
  <c r="AO184" i="3"/>
  <c r="AN184" i="3"/>
  <c r="AM184" i="3"/>
  <c r="AL184" i="3"/>
  <c r="AT184" i="3"/>
  <c r="AT195" i="3"/>
  <c r="AS195" i="3"/>
  <c r="AR195" i="3"/>
  <c r="AQ195" i="3"/>
  <c r="AP195" i="3"/>
  <c r="AO195" i="3"/>
  <c r="AN195" i="3"/>
  <c r="AM195" i="3"/>
  <c r="AL195" i="3"/>
  <c r="AC251" i="3"/>
  <c r="AF251" i="3"/>
  <c r="I251" i="3"/>
  <c r="AQ259" i="3"/>
  <c r="AP259" i="3"/>
  <c r="AO259" i="3"/>
  <c r="AN259" i="3"/>
  <c r="AM259" i="3"/>
  <c r="AL259" i="3"/>
  <c r="AT259" i="3"/>
  <c r="AS259" i="3"/>
  <c r="AR259" i="3"/>
  <c r="AT240" i="3"/>
  <c r="AS240" i="3"/>
  <c r="AR240" i="3"/>
  <c r="AQ240" i="3"/>
  <c r="AP240" i="3"/>
  <c r="AO240" i="3"/>
  <c r="AN240" i="3"/>
  <c r="AM240" i="3"/>
  <c r="AL240" i="3"/>
  <c r="AT133" i="3"/>
  <c r="AS133" i="3"/>
  <c r="AR133" i="3"/>
  <c r="AQ133" i="3"/>
  <c r="AP133" i="3"/>
  <c r="AO133" i="3"/>
  <c r="AN133" i="3"/>
  <c r="AM133" i="3"/>
  <c r="AL133" i="3"/>
  <c r="AF278" i="3"/>
  <c r="AC278" i="3"/>
  <c r="J278" i="3"/>
  <c r="AF261" i="3"/>
  <c r="AC261" i="3"/>
  <c r="I261" i="3"/>
  <c r="AF149" i="3"/>
  <c r="I149" i="3"/>
  <c r="AC149" i="3"/>
  <c r="AS201" i="3"/>
  <c r="AR201" i="3"/>
  <c r="AQ201" i="3"/>
  <c r="AP201" i="3"/>
  <c r="AO201" i="3"/>
  <c r="AN201" i="3"/>
  <c r="AM201" i="3"/>
  <c r="AL201" i="3"/>
  <c r="AT201" i="3"/>
  <c r="AT120" i="3"/>
  <c r="AS120" i="3"/>
  <c r="AR120" i="3"/>
  <c r="AQ120" i="3"/>
  <c r="AP120" i="3"/>
  <c r="AO120" i="3"/>
  <c r="AN120" i="3"/>
  <c r="AM120" i="3"/>
  <c r="AL120" i="3"/>
  <c r="I174" i="3"/>
  <c r="AC174" i="3"/>
  <c r="AF174" i="3"/>
  <c r="AS298" i="3"/>
  <c r="AR298" i="3"/>
  <c r="AQ298" i="3"/>
  <c r="AP298" i="3"/>
  <c r="AO298" i="3"/>
  <c r="AN298" i="3"/>
  <c r="AM298" i="3"/>
  <c r="AL298" i="3"/>
  <c r="AT298" i="3"/>
  <c r="AC292" i="3"/>
  <c r="K292" i="3"/>
  <c r="AF292" i="3"/>
  <c r="AT296" i="3"/>
  <c r="AS296" i="3"/>
  <c r="AR296" i="3"/>
  <c r="AQ296" i="3"/>
  <c r="AP296" i="3"/>
  <c r="AO296" i="3"/>
  <c r="AN296" i="3"/>
  <c r="AM296" i="3"/>
  <c r="AL296" i="3"/>
  <c r="AC301" i="3"/>
  <c r="AF301" i="3"/>
  <c r="K301" i="3"/>
  <c r="AT338" i="3"/>
  <c r="AS338" i="3"/>
  <c r="AR338" i="3"/>
  <c r="AQ338" i="3"/>
  <c r="AP338" i="3"/>
  <c r="AO338" i="3"/>
  <c r="AN338" i="3"/>
  <c r="AM338" i="3"/>
  <c r="AL338" i="3"/>
  <c r="AT344" i="3"/>
  <c r="AS344" i="3"/>
  <c r="AR344" i="3"/>
  <c r="AQ344" i="3"/>
  <c r="AP344" i="3"/>
  <c r="AO344" i="3"/>
  <c r="AN344" i="3"/>
  <c r="AM344" i="3"/>
  <c r="AL344" i="3"/>
  <c r="AF253" i="3"/>
  <c r="I253" i="3"/>
  <c r="AC253" i="3"/>
  <c r="AF281" i="3"/>
  <c r="AC281" i="3"/>
  <c r="K281" i="3"/>
  <c r="AT299" i="3"/>
  <c r="AS299" i="3"/>
  <c r="AR299" i="3"/>
  <c r="AQ299" i="3"/>
  <c r="AP299" i="3"/>
  <c r="AO299" i="3"/>
  <c r="AN299" i="3"/>
  <c r="AM299" i="3"/>
  <c r="AL299" i="3"/>
  <c r="AT267" i="3"/>
  <c r="AS267" i="3"/>
  <c r="AR267" i="3"/>
  <c r="AQ267" i="3"/>
  <c r="AP267" i="3"/>
  <c r="AO267" i="3"/>
  <c r="AN267" i="3"/>
  <c r="AM267" i="3"/>
  <c r="AL267" i="3"/>
  <c r="AC333" i="3"/>
  <c r="AF333" i="3"/>
  <c r="K333" i="3"/>
  <c r="AT357" i="3"/>
  <c r="AS357" i="3"/>
  <c r="AR357" i="3"/>
  <c r="AQ357" i="3"/>
  <c r="AP357" i="3"/>
  <c r="AO357" i="3"/>
  <c r="AN357" i="3"/>
  <c r="AM357" i="3"/>
  <c r="AL357" i="3"/>
  <c r="AQ220" i="3"/>
  <c r="AP220" i="3"/>
  <c r="AO220" i="3"/>
  <c r="AN220" i="3"/>
  <c r="AM220" i="3"/>
  <c r="AL220" i="3"/>
  <c r="AS220" i="3"/>
  <c r="AT220" i="3"/>
  <c r="AR220" i="3"/>
  <c r="AR294" i="3"/>
  <c r="AQ294" i="3"/>
  <c r="AP294" i="3"/>
  <c r="AO294" i="3"/>
  <c r="AN294" i="3"/>
  <c r="AM294" i="3"/>
  <c r="AL294" i="3"/>
  <c r="AS294" i="3"/>
  <c r="AT294" i="3"/>
  <c r="AT334" i="3"/>
  <c r="AS334" i="3"/>
  <c r="AR334" i="3"/>
  <c r="AQ334" i="3"/>
  <c r="AP334" i="3"/>
  <c r="AO334" i="3"/>
  <c r="AN334" i="3"/>
  <c r="AM334" i="3"/>
  <c r="AL334" i="3"/>
  <c r="AC315" i="3"/>
  <c r="AF315" i="3"/>
  <c r="K315" i="3"/>
  <c r="AF347" i="3"/>
  <c r="K347" i="3"/>
  <c r="AC347" i="3"/>
  <c r="AR282" i="3"/>
  <c r="AQ282" i="3"/>
  <c r="AS282" i="3"/>
  <c r="AT282" i="3"/>
  <c r="AP282" i="3"/>
  <c r="AO282" i="3"/>
  <c r="AN282" i="3"/>
  <c r="AM282" i="3"/>
  <c r="AL282" i="3"/>
  <c r="AF302" i="3"/>
  <c r="AC302" i="3"/>
  <c r="K302" i="3"/>
  <c r="AC320" i="3"/>
  <c r="AF320" i="3"/>
  <c r="K320" i="3"/>
  <c r="AC413" i="1"/>
  <c r="AC506" i="1"/>
  <c r="K506" i="1"/>
  <c r="AC550" i="1"/>
  <c r="AC585" i="1"/>
  <c r="AC478" i="1"/>
  <c r="K478" i="1"/>
  <c r="BJ4" i="3"/>
  <c r="BI4" i="3"/>
  <c r="BH4" i="3"/>
  <c r="BG4" i="3"/>
  <c r="BF4" i="3"/>
  <c r="BE4" i="3"/>
  <c r="BD4" i="3"/>
  <c r="BC4" i="3"/>
  <c r="BK4" i="3"/>
  <c r="BK8" i="3"/>
  <c r="BJ8" i="3"/>
  <c r="BI8" i="3"/>
  <c r="BH8" i="3"/>
  <c r="BG8" i="3"/>
  <c r="BF8" i="3"/>
  <c r="BE8" i="3"/>
  <c r="BD8" i="3"/>
  <c r="BC8" i="3"/>
  <c r="AS39" i="3"/>
  <c r="AR39" i="3"/>
  <c r="AQ39" i="3"/>
  <c r="AP39" i="3"/>
  <c r="AO39" i="3"/>
  <c r="AN39" i="3"/>
  <c r="AM39" i="3"/>
  <c r="AL39" i="3"/>
  <c r="AT39" i="3"/>
  <c r="AF573" i="1"/>
  <c r="J37" i="3"/>
  <c r="AF37" i="3"/>
  <c r="AC37" i="3"/>
  <c r="AF46" i="3"/>
  <c r="AC46" i="3"/>
  <c r="I46" i="3"/>
  <c r="BB53" i="3"/>
  <c r="BA53" i="3"/>
  <c r="AT38" i="3"/>
  <c r="AS38" i="3"/>
  <c r="AR38" i="3"/>
  <c r="AQ38" i="3"/>
  <c r="AP38" i="3"/>
  <c r="AO38" i="3"/>
  <c r="AN38" i="3"/>
  <c r="AM38" i="3"/>
  <c r="AL38" i="3"/>
  <c r="AP26" i="3"/>
  <c r="AO26" i="3"/>
  <c r="AN26" i="3"/>
  <c r="AM26" i="3"/>
  <c r="AL26" i="3"/>
  <c r="AT26" i="3"/>
  <c r="AS26" i="3"/>
  <c r="AR26" i="3"/>
  <c r="AQ26" i="3"/>
  <c r="I36" i="3"/>
  <c r="AF36" i="3"/>
  <c r="AC36" i="3"/>
  <c r="BA84" i="3"/>
  <c r="BB84" i="3"/>
  <c r="BA92" i="3"/>
  <c r="BB92" i="3"/>
  <c r="BA100" i="3"/>
  <c r="BB100" i="3"/>
  <c r="AT30" i="3"/>
  <c r="AS30" i="3"/>
  <c r="AR30" i="3"/>
  <c r="AQ30" i="3"/>
  <c r="AP30" i="3"/>
  <c r="AO30" i="3"/>
  <c r="AN30" i="3"/>
  <c r="AM30" i="3"/>
  <c r="AL30" i="3"/>
  <c r="AP43" i="3"/>
  <c r="AO43" i="3"/>
  <c r="AN43" i="3"/>
  <c r="AM43" i="3"/>
  <c r="AL43" i="3"/>
  <c r="AT43" i="3"/>
  <c r="AS43" i="3"/>
  <c r="AR43" i="3"/>
  <c r="AQ43" i="3"/>
  <c r="BA79" i="3"/>
  <c r="BB79" i="3"/>
  <c r="AC76" i="3"/>
  <c r="AF76" i="3"/>
  <c r="I76" i="3"/>
  <c r="AT96" i="3"/>
  <c r="AS96" i="3"/>
  <c r="AR96" i="3"/>
  <c r="AQ96" i="3"/>
  <c r="AP96" i="3"/>
  <c r="AO96" i="3"/>
  <c r="AN96" i="3"/>
  <c r="AM96" i="3"/>
  <c r="AL96" i="3"/>
  <c r="AT68" i="3"/>
  <c r="AS68" i="3"/>
  <c r="AR68" i="3"/>
  <c r="AQ68" i="3"/>
  <c r="AP68" i="3"/>
  <c r="AO68" i="3"/>
  <c r="AN68" i="3"/>
  <c r="AM68" i="3"/>
  <c r="AL68" i="3"/>
  <c r="AS81" i="3"/>
  <c r="AR81" i="3"/>
  <c r="AQ81" i="3"/>
  <c r="AP81" i="3"/>
  <c r="AO81" i="3"/>
  <c r="AN81" i="3"/>
  <c r="AM81" i="3"/>
  <c r="AL81" i="3"/>
  <c r="AT81" i="3"/>
  <c r="AT97" i="3"/>
  <c r="AS97" i="3"/>
  <c r="AR97" i="3"/>
  <c r="AQ97" i="3"/>
  <c r="AP97" i="3"/>
  <c r="AO97" i="3"/>
  <c r="AN97" i="3"/>
  <c r="AM97" i="3"/>
  <c r="AL97" i="3"/>
  <c r="H60" i="3"/>
  <c r="AC60" i="3"/>
  <c r="AF60" i="3"/>
  <c r="AT62" i="3"/>
  <c r="AS62" i="3"/>
  <c r="AR62" i="3"/>
  <c r="AQ62" i="3"/>
  <c r="AP62" i="3"/>
  <c r="AO62" i="3"/>
  <c r="AN62" i="3"/>
  <c r="AM62" i="3"/>
  <c r="AL62" i="3"/>
  <c r="AC79" i="3"/>
  <c r="AF79" i="3"/>
  <c r="I79" i="3"/>
  <c r="AC95" i="3"/>
  <c r="AF95" i="3"/>
  <c r="J95" i="3"/>
  <c r="AT158" i="3"/>
  <c r="AS158" i="3"/>
  <c r="AR158" i="3"/>
  <c r="AQ158" i="3"/>
  <c r="AP158" i="3"/>
  <c r="AO158" i="3"/>
  <c r="AN158" i="3"/>
  <c r="AM158" i="3"/>
  <c r="AL158" i="3"/>
  <c r="AC99" i="3"/>
  <c r="AF99" i="3"/>
  <c r="I99" i="3"/>
  <c r="AC138" i="3"/>
  <c r="AF138" i="3"/>
  <c r="I138" i="3"/>
  <c r="AT156" i="3"/>
  <c r="AS156" i="3"/>
  <c r="AR156" i="3"/>
  <c r="AQ156" i="3"/>
  <c r="AP156" i="3"/>
  <c r="AO156" i="3"/>
  <c r="AN156" i="3"/>
  <c r="AM156" i="3"/>
  <c r="AL156" i="3"/>
  <c r="AT134" i="3"/>
  <c r="AS134" i="3"/>
  <c r="AR134" i="3"/>
  <c r="AQ134" i="3"/>
  <c r="AP134" i="3"/>
  <c r="AO134" i="3"/>
  <c r="AN134" i="3"/>
  <c r="AM134" i="3"/>
  <c r="AL134" i="3"/>
  <c r="I140" i="3"/>
  <c r="AC140" i="3"/>
  <c r="AF140" i="3"/>
  <c r="AF157" i="3"/>
  <c r="I157" i="3"/>
  <c r="AC157" i="3"/>
  <c r="AC86" i="3"/>
  <c r="AF86" i="3"/>
  <c r="I86" i="3"/>
  <c r="AT160" i="3"/>
  <c r="AS160" i="3"/>
  <c r="AR160" i="3"/>
  <c r="AQ160" i="3"/>
  <c r="AP160" i="3"/>
  <c r="AO160" i="3"/>
  <c r="AN160" i="3"/>
  <c r="AM160" i="3"/>
  <c r="AL160" i="3"/>
  <c r="AT242" i="3"/>
  <c r="AS242" i="3"/>
  <c r="AR242" i="3"/>
  <c r="AQ242" i="3"/>
  <c r="AP242" i="3"/>
  <c r="AO242" i="3"/>
  <c r="AN242" i="3"/>
  <c r="AM242" i="3"/>
  <c r="AL242" i="3"/>
  <c r="AJ266" i="3"/>
  <c r="AI266" i="3"/>
  <c r="AK266" i="3"/>
  <c r="AC90" i="3"/>
  <c r="AF90" i="3"/>
  <c r="I90" i="3"/>
  <c r="AC124" i="3"/>
  <c r="AF124" i="3"/>
  <c r="I124" i="3"/>
  <c r="AF184" i="3"/>
  <c r="I184" i="3"/>
  <c r="AC184" i="3"/>
  <c r="AF196" i="3"/>
  <c r="I196" i="3"/>
  <c r="AC196" i="3"/>
  <c r="AF237" i="3"/>
  <c r="I237" i="3"/>
  <c r="AC237" i="3"/>
  <c r="AR251" i="3"/>
  <c r="AQ251" i="3"/>
  <c r="AT251" i="3"/>
  <c r="AP251" i="3"/>
  <c r="AO251" i="3"/>
  <c r="AN251" i="3"/>
  <c r="AM251" i="3"/>
  <c r="AL251" i="3"/>
  <c r="AS251" i="3"/>
  <c r="AF229" i="3"/>
  <c r="I229" i="3"/>
  <c r="AC229" i="3"/>
  <c r="AP221" i="3"/>
  <c r="AO221" i="3"/>
  <c r="AN221" i="3"/>
  <c r="AM221" i="3"/>
  <c r="AL221" i="3"/>
  <c r="AS221" i="3"/>
  <c r="AR221" i="3"/>
  <c r="AQ221" i="3"/>
  <c r="AT221" i="3"/>
  <c r="AS213" i="3"/>
  <c r="AR213" i="3"/>
  <c r="AQ213" i="3"/>
  <c r="AP213" i="3"/>
  <c r="AO213" i="3"/>
  <c r="AN213" i="3"/>
  <c r="AM213" i="3"/>
  <c r="AL213" i="3"/>
  <c r="AT213" i="3"/>
  <c r="AC224" i="3"/>
  <c r="AF224" i="3"/>
  <c r="I224" i="3"/>
  <c r="AF201" i="3"/>
  <c r="AC201" i="3"/>
  <c r="I201" i="3"/>
  <c r="AC216" i="3"/>
  <c r="AF216" i="3"/>
  <c r="I216" i="3"/>
  <c r="AS319" i="3"/>
  <c r="AR319" i="3"/>
  <c r="AQ319" i="3"/>
  <c r="AP319" i="3"/>
  <c r="AO319" i="3"/>
  <c r="AN319" i="3"/>
  <c r="AM319" i="3"/>
  <c r="AL319" i="3"/>
  <c r="AT319" i="3"/>
  <c r="AR174" i="3"/>
  <c r="AQ174" i="3"/>
  <c r="AP174" i="3"/>
  <c r="AO174" i="3"/>
  <c r="AN174" i="3"/>
  <c r="AM174" i="3"/>
  <c r="AL174" i="3"/>
  <c r="AT174" i="3"/>
  <c r="AS174" i="3"/>
  <c r="AS188" i="3"/>
  <c r="AR188" i="3"/>
  <c r="AT188" i="3"/>
  <c r="AP188" i="3"/>
  <c r="AO188" i="3"/>
  <c r="AN188" i="3"/>
  <c r="AM188" i="3"/>
  <c r="AL188" i="3"/>
  <c r="AQ188" i="3"/>
  <c r="I164" i="3"/>
  <c r="AF164" i="3"/>
  <c r="AC164" i="3"/>
  <c r="AF254" i="3"/>
  <c r="I254" i="3"/>
  <c r="AC254" i="3"/>
  <c r="AQ306" i="3"/>
  <c r="AP306" i="3"/>
  <c r="AO306" i="3"/>
  <c r="AN306" i="3"/>
  <c r="AM306" i="3"/>
  <c r="AL306" i="3"/>
  <c r="AT306" i="3"/>
  <c r="AS306" i="3"/>
  <c r="AR306" i="3"/>
  <c r="AT272" i="3"/>
  <c r="AS272" i="3"/>
  <c r="AR272" i="3"/>
  <c r="AQ272" i="3"/>
  <c r="AP272" i="3"/>
  <c r="AO272" i="3"/>
  <c r="AN272" i="3"/>
  <c r="AM272" i="3"/>
  <c r="AL272" i="3"/>
  <c r="AT301" i="3"/>
  <c r="AS301" i="3"/>
  <c r="AR301" i="3"/>
  <c r="AQ301" i="3"/>
  <c r="AP301" i="3"/>
  <c r="AO301" i="3"/>
  <c r="AN301" i="3"/>
  <c r="AM301" i="3"/>
  <c r="AL301" i="3"/>
  <c r="AQ347" i="3"/>
  <c r="AP347" i="3"/>
  <c r="AO347" i="3"/>
  <c r="AN347" i="3"/>
  <c r="AM347" i="3"/>
  <c r="AL347" i="3"/>
  <c r="AT347" i="3"/>
  <c r="AS347" i="3"/>
  <c r="AR347" i="3"/>
  <c r="AT333" i="3"/>
  <c r="AS333" i="3"/>
  <c r="AR333" i="3"/>
  <c r="AQ333" i="3"/>
  <c r="AP333" i="3"/>
  <c r="AO333" i="3"/>
  <c r="AN333" i="3"/>
  <c r="AM333" i="3"/>
  <c r="AL333" i="3"/>
  <c r="AT348" i="3"/>
  <c r="AS348" i="3"/>
  <c r="AR348" i="3"/>
  <c r="AQ348" i="3"/>
  <c r="AP348" i="3"/>
  <c r="AO348" i="3"/>
  <c r="AN348" i="3"/>
  <c r="AM348" i="3"/>
  <c r="AL348" i="3"/>
  <c r="AF273" i="3"/>
  <c r="AC273" i="3"/>
  <c r="J273" i="3"/>
  <c r="AC325" i="3"/>
  <c r="AF325" i="3"/>
  <c r="K325" i="3"/>
  <c r="AC349" i="3"/>
  <c r="AF349" i="3"/>
  <c r="J349" i="3"/>
  <c r="AT256" i="3"/>
  <c r="AS256" i="3"/>
  <c r="AR256" i="3"/>
  <c r="AQ256" i="3"/>
  <c r="AP256" i="3"/>
  <c r="AO256" i="3"/>
  <c r="AN256" i="3"/>
  <c r="AM256" i="3"/>
  <c r="AL256" i="3"/>
  <c r="AT289" i="3"/>
  <c r="AS289" i="3"/>
  <c r="AR289" i="3"/>
  <c r="AQ289" i="3"/>
  <c r="AP289" i="3"/>
  <c r="AO289" i="3"/>
  <c r="AN289" i="3"/>
  <c r="AM289" i="3"/>
  <c r="AL289" i="3"/>
  <c r="AT302" i="3"/>
  <c r="AS302" i="3"/>
  <c r="AR302" i="3"/>
  <c r="AQ302" i="3"/>
  <c r="AP302" i="3"/>
  <c r="AO302" i="3"/>
  <c r="AN302" i="3"/>
  <c r="AM302" i="3"/>
  <c r="AL302" i="3"/>
  <c r="AR315" i="3"/>
  <c r="AQ315" i="3"/>
  <c r="AP315" i="3"/>
  <c r="AO315" i="3"/>
  <c r="AN315" i="3"/>
  <c r="AM315" i="3"/>
  <c r="AL315" i="3"/>
  <c r="AT315" i="3"/>
  <c r="AS315" i="3"/>
  <c r="AT320" i="3"/>
  <c r="AS320" i="3"/>
  <c r="AR320" i="3"/>
  <c r="AQ320" i="3"/>
  <c r="AP320" i="3"/>
  <c r="AO320" i="3"/>
  <c r="AN320" i="3"/>
  <c r="AM320" i="3"/>
  <c r="AL320" i="3"/>
  <c r="J461" i="1"/>
  <c r="AF544" i="1"/>
  <c r="AC551" i="1"/>
  <c r="J551" i="1"/>
  <c r="AF551" i="1"/>
  <c r="AC590" i="1"/>
  <c r="AF590" i="1"/>
  <c r="BB47" i="3"/>
  <c r="BA47" i="3"/>
  <c r="AS25" i="3"/>
  <c r="AR25" i="3"/>
  <c r="AQ25" i="3"/>
  <c r="AP25" i="3"/>
  <c r="AO25" i="3"/>
  <c r="AN25" i="3"/>
  <c r="AM25" i="3"/>
  <c r="AL25" i="3"/>
  <c r="AT25" i="3"/>
  <c r="BK12" i="3"/>
  <c r="BJ12" i="3"/>
  <c r="BI12" i="3"/>
  <c r="BH12" i="3"/>
  <c r="BG12" i="3"/>
  <c r="BF12" i="3"/>
  <c r="BE12" i="3"/>
  <c r="BD12" i="3"/>
  <c r="BC12" i="3"/>
  <c r="AC466" i="1"/>
  <c r="K466" i="1"/>
  <c r="BK36" i="3"/>
  <c r="BJ36" i="3"/>
  <c r="BI36" i="3"/>
  <c r="BH36" i="3"/>
  <c r="BG36" i="3"/>
  <c r="BF36" i="3"/>
  <c r="BE36" i="3"/>
  <c r="BD36" i="3"/>
  <c r="BC36" i="3"/>
  <c r="AC619" i="1"/>
  <c r="K619" i="1"/>
  <c r="BB62" i="3"/>
  <c r="BA62" i="3"/>
  <c r="I33" i="3"/>
  <c r="AF33" i="3"/>
  <c r="AC33" i="3"/>
  <c r="AR40" i="3"/>
  <c r="AT40" i="3"/>
  <c r="AS40" i="3"/>
  <c r="AQ40" i="3"/>
  <c r="AP40" i="3"/>
  <c r="AO40" i="3"/>
  <c r="AN40" i="3"/>
  <c r="AM40" i="3"/>
  <c r="AL40" i="3"/>
  <c r="I48" i="3"/>
  <c r="AC48" i="3"/>
  <c r="AF48" i="3"/>
  <c r="BB57" i="3"/>
  <c r="BA57" i="3"/>
  <c r="I26" i="3"/>
  <c r="AF26" i="3"/>
  <c r="AC26" i="3"/>
  <c r="BB54" i="3"/>
  <c r="BA54" i="3"/>
  <c r="BA85" i="3"/>
  <c r="BB85" i="3"/>
  <c r="BA93" i="3"/>
  <c r="BB93" i="3"/>
  <c r="BA101" i="3"/>
  <c r="BB101" i="3"/>
  <c r="I30" i="3"/>
  <c r="AF30" i="3"/>
  <c r="AC30" i="3"/>
  <c r="AC47" i="3"/>
  <c r="I47" i="3"/>
  <c r="AF47" i="3"/>
  <c r="AP32" i="3"/>
  <c r="AO32" i="3"/>
  <c r="AN32" i="3"/>
  <c r="AM32" i="3"/>
  <c r="AL32" i="3"/>
  <c r="AS32" i="3"/>
  <c r="AR32" i="3"/>
  <c r="AQ32" i="3"/>
  <c r="AT32" i="3"/>
  <c r="BA80" i="3"/>
  <c r="BB80" i="3"/>
  <c r="AR66" i="3"/>
  <c r="AQ66" i="3"/>
  <c r="AP66" i="3"/>
  <c r="AO66" i="3"/>
  <c r="AN66" i="3"/>
  <c r="AM66" i="3"/>
  <c r="AL66" i="3"/>
  <c r="AS66" i="3"/>
  <c r="AT66" i="3"/>
  <c r="AT76" i="3"/>
  <c r="AS76" i="3"/>
  <c r="AR76" i="3"/>
  <c r="AQ76" i="3"/>
  <c r="AP76" i="3"/>
  <c r="AO76" i="3"/>
  <c r="AN76" i="3"/>
  <c r="AM76" i="3"/>
  <c r="AL76" i="3"/>
  <c r="AC88" i="3"/>
  <c r="AF88" i="3"/>
  <c r="J88" i="3"/>
  <c r="AC85" i="3"/>
  <c r="AF85" i="3"/>
  <c r="I85" i="3"/>
  <c r="AS102" i="3"/>
  <c r="AR102" i="3"/>
  <c r="AQ102" i="3"/>
  <c r="AP102" i="3"/>
  <c r="AO102" i="3"/>
  <c r="AN102" i="3"/>
  <c r="AM102" i="3"/>
  <c r="AL102" i="3"/>
  <c r="AT102" i="3"/>
  <c r="AT104" i="3"/>
  <c r="AS104" i="3"/>
  <c r="AR104" i="3"/>
  <c r="AQ104" i="3"/>
  <c r="AP104" i="3"/>
  <c r="AO104" i="3"/>
  <c r="AN104" i="3"/>
  <c r="AM104" i="3"/>
  <c r="AL104" i="3"/>
  <c r="I62" i="3"/>
  <c r="AC62" i="3"/>
  <c r="AF62" i="3"/>
  <c r="AQ79" i="3"/>
  <c r="AP79" i="3"/>
  <c r="AO79" i="3"/>
  <c r="AN79" i="3"/>
  <c r="AM79" i="3"/>
  <c r="AL79" i="3"/>
  <c r="AS79" i="3"/>
  <c r="AR79" i="3"/>
  <c r="AT79" i="3"/>
  <c r="AT95" i="3"/>
  <c r="AS95" i="3"/>
  <c r="AR95" i="3"/>
  <c r="AQ95" i="3"/>
  <c r="AP95" i="3"/>
  <c r="AO95" i="3"/>
  <c r="AN95" i="3"/>
  <c r="AM95" i="3"/>
  <c r="AL95" i="3"/>
  <c r="AR166" i="3"/>
  <c r="AQ166" i="3"/>
  <c r="AP166" i="3"/>
  <c r="AO166" i="3"/>
  <c r="AN166" i="3"/>
  <c r="AM166" i="3"/>
  <c r="AL166" i="3"/>
  <c r="AT166" i="3"/>
  <c r="AS166" i="3"/>
  <c r="AT99" i="3"/>
  <c r="AS99" i="3"/>
  <c r="AR99" i="3"/>
  <c r="AQ99" i="3"/>
  <c r="AP99" i="3"/>
  <c r="AO99" i="3"/>
  <c r="AN99" i="3"/>
  <c r="AM99" i="3"/>
  <c r="AL99" i="3"/>
  <c r="AT138" i="3"/>
  <c r="AS138" i="3"/>
  <c r="AR138" i="3"/>
  <c r="AQ138" i="3"/>
  <c r="AP138" i="3"/>
  <c r="AO138" i="3"/>
  <c r="AN138" i="3"/>
  <c r="AM138" i="3"/>
  <c r="AL138" i="3"/>
  <c r="AT59" i="3"/>
  <c r="AS59" i="3"/>
  <c r="AR59" i="3"/>
  <c r="AQ59" i="3"/>
  <c r="AP59" i="3"/>
  <c r="AO59" i="3"/>
  <c r="AN59" i="3"/>
  <c r="AM59" i="3"/>
  <c r="AL59" i="3"/>
  <c r="AT140" i="3"/>
  <c r="AS140" i="3"/>
  <c r="AR140" i="3"/>
  <c r="AQ140" i="3"/>
  <c r="AP140" i="3"/>
  <c r="AO140" i="3"/>
  <c r="AN140" i="3"/>
  <c r="AM140" i="3"/>
  <c r="AL140" i="3"/>
  <c r="AT86" i="3"/>
  <c r="AS86" i="3"/>
  <c r="AR86" i="3"/>
  <c r="AQ86" i="3"/>
  <c r="AP86" i="3"/>
  <c r="AO86" i="3"/>
  <c r="AN86" i="3"/>
  <c r="AM86" i="3"/>
  <c r="AL86" i="3"/>
  <c r="AF139" i="3"/>
  <c r="I139" i="3"/>
  <c r="AC139" i="3"/>
  <c r="AQ250" i="3"/>
  <c r="AP250" i="3"/>
  <c r="AO250" i="3"/>
  <c r="AN250" i="3"/>
  <c r="AM250" i="3"/>
  <c r="AL250" i="3"/>
  <c r="AT250" i="3"/>
  <c r="AS250" i="3"/>
  <c r="AR250" i="3"/>
  <c r="AC128" i="3"/>
  <c r="AF128" i="3"/>
  <c r="I128" i="3"/>
  <c r="AT57" i="3"/>
  <c r="AR57" i="3"/>
  <c r="AS57" i="3"/>
  <c r="AQ57" i="3"/>
  <c r="AP57" i="3"/>
  <c r="AO57" i="3"/>
  <c r="AN57" i="3"/>
  <c r="AM57" i="3"/>
  <c r="AL57" i="3"/>
  <c r="AT90" i="3"/>
  <c r="AS90" i="3"/>
  <c r="AR90" i="3"/>
  <c r="AQ90" i="3"/>
  <c r="AP90" i="3"/>
  <c r="AO90" i="3"/>
  <c r="AN90" i="3"/>
  <c r="AM90" i="3"/>
  <c r="AL90" i="3"/>
  <c r="AP124" i="3"/>
  <c r="AO124" i="3"/>
  <c r="AN124" i="3"/>
  <c r="AM124" i="3"/>
  <c r="AL124" i="3"/>
  <c r="AT124" i="3"/>
  <c r="AS124" i="3"/>
  <c r="AR124" i="3"/>
  <c r="AQ124" i="3"/>
  <c r="AT131" i="3"/>
  <c r="AS131" i="3"/>
  <c r="AR131" i="3"/>
  <c r="AQ131" i="3"/>
  <c r="AP131" i="3"/>
  <c r="AO131" i="3"/>
  <c r="AN131" i="3"/>
  <c r="AM131" i="3"/>
  <c r="AL131" i="3"/>
  <c r="AC151" i="3"/>
  <c r="AF151" i="3"/>
  <c r="I151" i="3"/>
  <c r="AC167" i="3"/>
  <c r="I167" i="3"/>
  <c r="AF167" i="3"/>
  <c r="AC243" i="3"/>
  <c r="AF243" i="3"/>
  <c r="I243" i="3"/>
  <c r="AQ254" i="3"/>
  <c r="AR254" i="3"/>
  <c r="AT254" i="3"/>
  <c r="AS254" i="3"/>
  <c r="AP254" i="3"/>
  <c r="AO254" i="3"/>
  <c r="AN254" i="3"/>
  <c r="AM254" i="3"/>
  <c r="AL254" i="3"/>
  <c r="AI278" i="3"/>
  <c r="AJ278" i="3"/>
  <c r="AK278" i="3"/>
  <c r="AF133" i="3"/>
  <c r="I133" i="3"/>
  <c r="AC133" i="3"/>
  <c r="AC232" i="3"/>
  <c r="AF232" i="3"/>
  <c r="I232" i="3"/>
  <c r="AT224" i="3"/>
  <c r="AS224" i="3"/>
  <c r="AR224" i="3"/>
  <c r="AQ224" i="3"/>
  <c r="AP224" i="3"/>
  <c r="AO224" i="3"/>
  <c r="AN224" i="3"/>
  <c r="AM224" i="3"/>
  <c r="AL224" i="3"/>
  <c r="AQ205" i="3"/>
  <c r="AP205" i="3"/>
  <c r="AO205" i="3"/>
  <c r="AN205" i="3"/>
  <c r="AM205" i="3"/>
  <c r="AL205" i="3"/>
  <c r="AT205" i="3"/>
  <c r="AS205" i="3"/>
  <c r="AR205" i="3"/>
  <c r="AT216" i="3"/>
  <c r="AQ216" i="3"/>
  <c r="AP216" i="3"/>
  <c r="AO216" i="3"/>
  <c r="AN216" i="3"/>
  <c r="AM216" i="3"/>
  <c r="AL216" i="3"/>
  <c r="AS216" i="3"/>
  <c r="AR216" i="3"/>
  <c r="AS241" i="3"/>
  <c r="AR241" i="3"/>
  <c r="AQ241" i="3"/>
  <c r="AP241" i="3"/>
  <c r="AO241" i="3"/>
  <c r="AN241" i="3"/>
  <c r="AM241" i="3"/>
  <c r="AL241" i="3"/>
  <c r="AT241" i="3"/>
  <c r="AR274" i="3"/>
  <c r="AQ274" i="3"/>
  <c r="AP274" i="3"/>
  <c r="AO274" i="3"/>
  <c r="AN274" i="3"/>
  <c r="AM274" i="3"/>
  <c r="AL274" i="3"/>
  <c r="AT274" i="3"/>
  <c r="AS274" i="3"/>
  <c r="AS327" i="3"/>
  <c r="AR327" i="3"/>
  <c r="AQ327" i="3"/>
  <c r="AP327" i="3"/>
  <c r="AO327" i="3"/>
  <c r="AN327" i="3"/>
  <c r="AM327" i="3"/>
  <c r="AL327" i="3"/>
  <c r="AT327" i="3"/>
  <c r="AC126" i="3"/>
  <c r="AF126" i="3"/>
  <c r="I126" i="3"/>
  <c r="AC188" i="3"/>
  <c r="AF188" i="3"/>
  <c r="I188" i="3"/>
  <c r="AR198" i="3"/>
  <c r="AQ198" i="3"/>
  <c r="AP198" i="3"/>
  <c r="AO198" i="3"/>
  <c r="AN198" i="3"/>
  <c r="AM198" i="3"/>
  <c r="AL198" i="3"/>
  <c r="AT198" i="3"/>
  <c r="AS198" i="3"/>
  <c r="AF206" i="3"/>
  <c r="AC206" i="3"/>
  <c r="I206" i="3"/>
  <c r="AP176" i="3"/>
  <c r="AO176" i="3"/>
  <c r="AN176" i="3"/>
  <c r="AM176" i="3"/>
  <c r="AL176" i="3"/>
  <c r="AQ176" i="3"/>
  <c r="AT176" i="3"/>
  <c r="AS176" i="3"/>
  <c r="AR176" i="3"/>
  <c r="AS314" i="3"/>
  <c r="AR314" i="3"/>
  <c r="AQ314" i="3"/>
  <c r="AP314" i="3"/>
  <c r="AO314" i="3"/>
  <c r="AN314" i="3"/>
  <c r="AM314" i="3"/>
  <c r="AL314" i="3"/>
  <c r="AT314" i="3"/>
  <c r="AQ199" i="3"/>
  <c r="AS199" i="3"/>
  <c r="AR199" i="3"/>
  <c r="AT199" i="3"/>
  <c r="AP199" i="3"/>
  <c r="AO199" i="3"/>
  <c r="AN199" i="3"/>
  <c r="AM199" i="3"/>
  <c r="AL199" i="3"/>
  <c r="AC293" i="3"/>
  <c r="AF293" i="3"/>
  <c r="K293" i="3"/>
  <c r="AC316" i="3"/>
  <c r="K316" i="3"/>
  <c r="AF316" i="3"/>
  <c r="AF338" i="3"/>
  <c r="K338" i="3"/>
  <c r="AC338" i="3"/>
  <c r="AC263" i="3"/>
  <c r="I263" i="3"/>
  <c r="AF263" i="3"/>
  <c r="AF339" i="3"/>
  <c r="K339" i="3"/>
  <c r="AC339" i="3"/>
  <c r="AC336" i="3"/>
  <c r="AF336" i="3"/>
  <c r="K336" i="3"/>
  <c r="AT325" i="3"/>
  <c r="AS325" i="3"/>
  <c r="AR325" i="3"/>
  <c r="AQ325" i="3"/>
  <c r="AP325" i="3"/>
  <c r="AO325" i="3"/>
  <c r="AN325" i="3"/>
  <c r="AM325" i="3"/>
  <c r="AL325" i="3"/>
  <c r="AT349" i="3"/>
  <c r="AS349" i="3"/>
  <c r="AR349" i="3"/>
  <c r="AQ349" i="3"/>
  <c r="AP349" i="3"/>
  <c r="AO349" i="3"/>
  <c r="AN349" i="3"/>
  <c r="AM349" i="3"/>
  <c r="AL349" i="3"/>
  <c r="AF289" i="3"/>
  <c r="K289" i="3"/>
  <c r="AC289" i="3"/>
  <c r="AT310" i="3"/>
  <c r="AS310" i="3"/>
  <c r="AR310" i="3"/>
  <c r="AQ310" i="3"/>
  <c r="AP310" i="3"/>
  <c r="AO310" i="3"/>
  <c r="AN310" i="3"/>
  <c r="AM310" i="3"/>
  <c r="AL310" i="3"/>
  <c r="AC340" i="3"/>
  <c r="J340" i="3"/>
  <c r="AF340" i="3"/>
  <c r="AT354" i="3"/>
  <c r="AS354" i="3"/>
  <c r="AR354" i="3"/>
  <c r="AQ354" i="3"/>
  <c r="AP354" i="3"/>
  <c r="AO354" i="3"/>
  <c r="AN354" i="3"/>
  <c r="AM354" i="3"/>
  <c r="AL354" i="3"/>
  <c r="AT305" i="3"/>
  <c r="AS305" i="3"/>
  <c r="AR305" i="3"/>
  <c r="AQ305" i="3"/>
  <c r="AP305" i="3"/>
  <c r="AO305" i="3"/>
  <c r="AN305" i="3"/>
  <c r="AM305" i="3"/>
  <c r="AL305" i="3"/>
  <c r="AR346" i="3"/>
  <c r="AQ346" i="3"/>
  <c r="AP346" i="3"/>
  <c r="AO346" i="3"/>
  <c r="AN346" i="3"/>
  <c r="AM346" i="3"/>
  <c r="AL346" i="3"/>
  <c r="AS346" i="3"/>
  <c r="AT346" i="3"/>
  <c r="AC456" i="1"/>
  <c r="AF456" i="1"/>
  <c r="K441" i="1"/>
  <c r="AF441" i="1"/>
  <c r="AC514" i="1"/>
  <c r="K514" i="1"/>
  <c r="AF514" i="1"/>
  <c r="AC538" i="1"/>
  <c r="K538" i="1"/>
  <c r="AC541" i="1"/>
  <c r="K541" i="1"/>
  <c r="AF541" i="1"/>
  <c r="AC530" i="1"/>
  <c r="AF530" i="1"/>
  <c r="AF531" i="1"/>
  <c r="AC557" i="1"/>
  <c r="K557" i="1"/>
  <c r="AC560" i="1"/>
  <c r="K560" i="1"/>
  <c r="I593" i="1"/>
  <c r="AC593" i="1"/>
  <c r="AF593" i="1"/>
  <c r="K450" i="1"/>
  <c r="BK5" i="3"/>
  <c r="BJ5" i="3"/>
  <c r="BI5" i="3"/>
  <c r="BH5" i="3"/>
  <c r="BG5" i="3"/>
  <c r="BF5" i="3"/>
  <c r="BE5" i="3"/>
  <c r="BD5" i="3"/>
  <c r="BC5" i="3"/>
  <c r="AS31" i="3"/>
  <c r="AR31" i="3"/>
  <c r="AQ31" i="3"/>
  <c r="AP31" i="3"/>
  <c r="AO31" i="3"/>
  <c r="AN31" i="3"/>
  <c r="AM31" i="3"/>
  <c r="AL31" i="3"/>
  <c r="AT31" i="3"/>
  <c r="BK11" i="3"/>
  <c r="BJ11" i="3"/>
  <c r="BI11" i="3"/>
  <c r="BH11" i="3"/>
  <c r="BG11" i="3"/>
  <c r="BF11" i="3"/>
  <c r="BE11" i="3"/>
  <c r="BD11" i="3"/>
  <c r="BC11" i="3"/>
  <c r="BK25" i="3"/>
  <c r="BJ25" i="3"/>
  <c r="BI25" i="3"/>
  <c r="BH25" i="3"/>
  <c r="BG25" i="3"/>
  <c r="BF25" i="3"/>
  <c r="BE25" i="3"/>
  <c r="BD25" i="3"/>
  <c r="BC25" i="3"/>
  <c r="BK17" i="3"/>
  <c r="BJ17" i="3"/>
  <c r="BI17" i="3"/>
  <c r="BG17" i="3"/>
  <c r="BF17" i="3"/>
  <c r="BE17" i="3"/>
  <c r="BD17" i="3"/>
  <c r="BC17" i="3"/>
  <c r="BH17" i="3"/>
  <c r="AQ37" i="3"/>
  <c r="AP37" i="3"/>
  <c r="AO37" i="3"/>
  <c r="AN37" i="3"/>
  <c r="AM37" i="3"/>
  <c r="AL37" i="3"/>
  <c r="AT37" i="3"/>
  <c r="AS37" i="3"/>
  <c r="AR37" i="3"/>
  <c r="AF562" i="1"/>
  <c r="AC549" i="1"/>
  <c r="K549" i="1"/>
  <c r="AF390" i="1"/>
  <c r="BB60" i="3"/>
  <c r="BA60" i="3"/>
  <c r="I40" i="3"/>
  <c r="AF40" i="3"/>
  <c r="AC40" i="3"/>
  <c r="AS48" i="3"/>
  <c r="AR48" i="3"/>
  <c r="AQ48" i="3"/>
  <c r="AP48" i="3"/>
  <c r="AO48" i="3"/>
  <c r="AN48" i="3"/>
  <c r="AM48" i="3"/>
  <c r="AL48" i="3"/>
  <c r="AT48" i="3"/>
  <c r="BA59" i="3"/>
  <c r="BB59" i="3"/>
  <c r="I38" i="3"/>
  <c r="AF38" i="3"/>
  <c r="AC38" i="3"/>
  <c r="AR22" i="3"/>
  <c r="AQ22" i="3"/>
  <c r="AP22" i="3"/>
  <c r="AO22" i="3"/>
  <c r="AN22" i="3"/>
  <c r="AM22" i="3"/>
  <c r="AL22" i="3"/>
  <c r="AS22" i="3"/>
  <c r="AT22" i="3"/>
  <c r="BB58" i="3"/>
  <c r="BA58" i="3"/>
  <c r="BA86" i="3"/>
  <c r="BB86" i="3"/>
  <c r="BA94" i="3"/>
  <c r="BB94" i="3"/>
  <c r="BA102" i="3"/>
  <c r="BB102" i="3"/>
  <c r="I32" i="3"/>
  <c r="AF32" i="3"/>
  <c r="AC32" i="3"/>
  <c r="AF43" i="3"/>
  <c r="AC43" i="3"/>
  <c r="I43" i="3"/>
  <c r="BA73" i="3"/>
  <c r="BB73" i="3"/>
  <c r="BA81" i="3"/>
  <c r="BB81" i="3"/>
  <c r="AQ88" i="3"/>
  <c r="AP88" i="3"/>
  <c r="AO88" i="3"/>
  <c r="AN88" i="3"/>
  <c r="AM88" i="3"/>
  <c r="AL88" i="3"/>
  <c r="AS88" i="3"/>
  <c r="AR88" i="3"/>
  <c r="AT88" i="3"/>
  <c r="AC143" i="3"/>
  <c r="AF143" i="3"/>
  <c r="I143" i="3"/>
  <c r="I68" i="3"/>
  <c r="AC68" i="3"/>
  <c r="AF68" i="3"/>
  <c r="AT85" i="3"/>
  <c r="AS85" i="3"/>
  <c r="AR85" i="3"/>
  <c r="AQ85" i="3"/>
  <c r="AP85" i="3"/>
  <c r="AO85" i="3"/>
  <c r="AN85" i="3"/>
  <c r="AM85" i="3"/>
  <c r="AL85" i="3"/>
  <c r="AC152" i="3"/>
  <c r="AF152" i="3"/>
  <c r="I152" i="3"/>
  <c r="AR69" i="3"/>
  <c r="AQ69" i="3"/>
  <c r="AP69" i="3"/>
  <c r="AO69" i="3"/>
  <c r="AN69" i="3"/>
  <c r="AM69" i="3"/>
  <c r="AL69" i="3"/>
  <c r="AS69" i="3"/>
  <c r="AT69" i="3"/>
  <c r="AS64" i="3"/>
  <c r="AR64" i="3"/>
  <c r="AQ64" i="3"/>
  <c r="AP64" i="3"/>
  <c r="AO64" i="3"/>
  <c r="AN64" i="3"/>
  <c r="AM64" i="3"/>
  <c r="AL64" i="3"/>
  <c r="AT64" i="3"/>
  <c r="AC83" i="3"/>
  <c r="AF83" i="3"/>
  <c r="I83" i="3"/>
  <c r="AC98" i="3"/>
  <c r="AF98" i="3"/>
  <c r="I98" i="3"/>
  <c r="AT105" i="3"/>
  <c r="AS105" i="3"/>
  <c r="AR105" i="3"/>
  <c r="AQ105" i="3"/>
  <c r="AP105" i="3"/>
  <c r="AO105" i="3"/>
  <c r="AN105" i="3"/>
  <c r="AM105" i="3"/>
  <c r="AL105" i="3"/>
  <c r="AT121" i="3"/>
  <c r="AS121" i="3"/>
  <c r="AR121" i="3"/>
  <c r="AQ121" i="3"/>
  <c r="AP121" i="3"/>
  <c r="AO121" i="3"/>
  <c r="AN121" i="3"/>
  <c r="AM121" i="3"/>
  <c r="AL121" i="3"/>
  <c r="AC136" i="3"/>
  <c r="AF136" i="3"/>
  <c r="I136" i="3"/>
  <c r="AC159" i="3"/>
  <c r="I159" i="3"/>
  <c r="AF159" i="3"/>
  <c r="I59" i="3"/>
  <c r="AC59" i="3"/>
  <c r="AF59" i="3"/>
  <c r="AT113" i="3"/>
  <c r="AS113" i="3"/>
  <c r="AR113" i="3"/>
  <c r="AQ113" i="3"/>
  <c r="AP113" i="3"/>
  <c r="AO113" i="3"/>
  <c r="AN113" i="3"/>
  <c r="AM113" i="3"/>
  <c r="AL113" i="3"/>
  <c r="AS125" i="3"/>
  <c r="AR125" i="3"/>
  <c r="AQ125" i="3"/>
  <c r="AP125" i="3"/>
  <c r="AO125" i="3"/>
  <c r="AN125" i="3"/>
  <c r="AM125" i="3"/>
  <c r="AL125" i="3"/>
  <c r="AT125" i="3"/>
  <c r="AC168" i="3"/>
  <c r="AF168" i="3"/>
  <c r="I168" i="3"/>
  <c r="AC70" i="3"/>
  <c r="AF70" i="3"/>
  <c r="I70" i="3"/>
  <c r="AC130" i="3"/>
  <c r="AF130" i="3"/>
  <c r="I130" i="3"/>
  <c r="AS175" i="3"/>
  <c r="AR175" i="3"/>
  <c r="AQ175" i="3"/>
  <c r="AP175" i="3"/>
  <c r="AO175" i="3"/>
  <c r="AN175" i="3"/>
  <c r="AM175" i="3"/>
  <c r="AL175" i="3"/>
  <c r="AT175" i="3"/>
  <c r="AS258" i="3"/>
  <c r="AR258" i="3"/>
  <c r="AQ258" i="3"/>
  <c r="AP258" i="3"/>
  <c r="AO258" i="3"/>
  <c r="AN258" i="3"/>
  <c r="AM258" i="3"/>
  <c r="AL258" i="3"/>
  <c r="AT258" i="3"/>
  <c r="AT128" i="3"/>
  <c r="AS128" i="3"/>
  <c r="AR128" i="3"/>
  <c r="AQ128" i="3"/>
  <c r="AP128" i="3"/>
  <c r="AO128" i="3"/>
  <c r="AN128" i="3"/>
  <c r="AM128" i="3"/>
  <c r="AL128" i="3"/>
  <c r="AR135" i="3"/>
  <c r="AQ135" i="3"/>
  <c r="AP135" i="3"/>
  <c r="AO135" i="3"/>
  <c r="AN135" i="3"/>
  <c r="AM135" i="3"/>
  <c r="AL135" i="3"/>
  <c r="AS135" i="3"/>
  <c r="AT135" i="3"/>
  <c r="I57" i="3"/>
  <c r="AC57" i="3"/>
  <c r="AF57" i="3"/>
  <c r="AC74" i="3"/>
  <c r="AF74" i="3"/>
  <c r="J74" i="3"/>
  <c r="AQ151" i="3"/>
  <c r="AP151" i="3"/>
  <c r="AO151" i="3"/>
  <c r="AN151" i="3"/>
  <c r="AM151" i="3"/>
  <c r="AL151" i="3"/>
  <c r="AT151" i="3"/>
  <c r="AS151" i="3"/>
  <c r="AR151" i="3"/>
  <c r="AT243" i="3"/>
  <c r="AS243" i="3"/>
  <c r="AR243" i="3"/>
  <c r="AQ243" i="3"/>
  <c r="AP243" i="3"/>
  <c r="AO243" i="3"/>
  <c r="AN243" i="3"/>
  <c r="AM243" i="3"/>
  <c r="AL243" i="3"/>
  <c r="AT269" i="3"/>
  <c r="AS269" i="3"/>
  <c r="AR269" i="3"/>
  <c r="AQ269" i="3"/>
  <c r="AP269" i="3"/>
  <c r="AO269" i="3"/>
  <c r="AN269" i="3"/>
  <c r="AM269" i="3"/>
  <c r="AL269" i="3"/>
  <c r="AC145" i="3"/>
  <c r="AF145" i="3"/>
  <c r="I145" i="3"/>
  <c r="AF221" i="3"/>
  <c r="I221" i="3"/>
  <c r="AC221" i="3"/>
  <c r="AT232" i="3"/>
  <c r="AS232" i="3"/>
  <c r="AR232" i="3"/>
  <c r="AQ232" i="3"/>
  <c r="AP232" i="3"/>
  <c r="AO232" i="3"/>
  <c r="AN232" i="3"/>
  <c r="AM232" i="3"/>
  <c r="AL232" i="3"/>
  <c r="AF213" i="3"/>
  <c r="I213" i="3"/>
  <c r="AC213" i="3"/>
  <c r="AC227" i="3"/>
  <c r="AF227" i="3"/>
  <c r="I227" i="3"/>
  <c r="AC146" i="3"/>
  <c r="I146" i="3"/>
  <c r="AF146" i="3"/>
  <c r="AC219" i="3"/>
  <c r="AF219" i="3"/>
  <c r="I219" i="3"/>
  <c r="AT295" i="3"/>
  <c r="AS295" i="3"/>
  <c r="AR295" i="3"/>
  <c r="AQ295" i="3"/>
  <c r="AP295" i="3"/>
  <c r="AO295" i="3"/>
  <c r="AN295" i="3"/>
  <c r="AM295" i="3"/>
  <c r="AL295" i="3"/>
  <c r="AS335" i="3"/>
  <c r="AR335" i="3"/>
  <c r="AQ335" i="3"/>
  <c r="AP335" i="3"/>
  <c r="AO335" i="3"/>
  <c r="AN335" i="3"/>
  <c r="AM335" i="3"/>
  <c r="AL335" i="3"/>
  <c r="AT335" i="3"/>
  <c r="AT126" i="3"/>
  <c r="AS126" i="3"/>
  <c r="AR126" i="3"/>
  <c r="AQ126" i="3"/>
  <c r="AP126" i="3"/>
  <c r="AO126" i="3"/>
  <c r="AN126" i="3"/>
  <c r="AM126" i="3"/>
  <c r="AL126" i="3"/>
  <c r="I198" i="3"/>
  <c r="AF198" i="3"/>
  <c r="AC198" i="3"/>
  <c r="AF285" i="3"/>
  <c r="AC285" i="3"/>
  <c r="J285" i="3"/>
  <c r="AC199" i="3"/>
  <c r="AF199" i="3"/>
  <c r="I199" i="3"/>
  <c r="AF272" i="3"/>
  <c r="J272" i="3"/>
  <c r="AC272" i="3"/>
  <c r="AT293" i="3"/>
  <c r="AS293" i="3"/>
  <c r="AR293" i="3"/>
  <c r="AQ293" i="3"/>
  <c r="AP293" i="3"/>
  <c r="AO293" i="3"/>
  <c r="AN293" i="3"/>
  <c r="AM293" i="3"/>
  <c r="AL293" i="3"/>
  <c r="K312" i="3"/>
  <c r="AC312" i="3"/>
  <c r="AF312" i="3"/>
  <c r="K351" i="3"/>
  <c r="AF351" i="3"/>
  <c r="AC351" i="3"/>
  <c r="AT318" i="3"/>
  <c r="AS318" i="3"/>
  <c r="AR318" i="3"/>
  <c r="AQ318" i="3"/>
  <c r="AP318" i="3"/>
  <c r="AO318" i="3"/>
  <c r="AN318" i="3"/>
  <c r="AM318" i="3"/>
  <c r="AL318" i="3"/>
  <c r="AT264" i="3"/>
  <c r="AS264" i="3"/>
  <c r="AR264" i="3"/>
  <c r="AQ264" i="3"/>
  <c r="AP264" i="3"/>
  <c r="AO264" i="3"/>
  <c r="AN264" i="3"/>
  <c r="AM264" i="3"/>
  <c r="AL264" i="3"/>
  <c r="AT330" i="3"/>
  <c r="AS330" i="3"/>
  <c r="AR330" i="3"/>
  <c r="AQ330" i="3"/>
  <c r="AP330" i="3"/>
  <c r="AO330" i="3"/>
  <c r="AN330" i="3"/>
  <c r="AM330" i="3"/>
  <c r="AL330" i="3"/>
  <c r="AT336" i="3"/>
  <c r="AS336" i="3"/>
  <c r="AR336" i="3"/>
  <c r="AQ336" i="3"/>
  <c r="AP336" i="3"/>
  <c r="AO336" i="3"/>
  <c r="AN336" i="3"/>
  <c r="AM336" i="3"/>
  <c r="AL336" i="3"/>
  <c r="AC353" i="3"/>
  <c r="K353" i="3"/>
  <c r="AF353" i="3"/>
  <c r="AC287" i="3"/>
  <c r="K287" i="3"/>
  <c r="AF287" i="3"/>
  <c r="AF331" i="3"/>
  <c r="AC331" i="3"/>
  <c r="K331" i="3"/>
  <c r="AT280" i="3"/>
  <c r="AS280" i="3"/>
  <c r="AR280" i="3"/>
  <c r="AQ280" i="3"/>
  <c r="AP280" i="3"/>
  <c r="AO280" i="3"/>
  <c r="AN280" i="3"/>
  <c r="AM280" i="3"/>
  <c r="AL280" i="3"/>
  <c r="AC328" i="3"/>
  <c r="AF328" i="3"/>
  <c r="K328" i="3"/>
  <c r="AF256" i="3"/>
  <c r="I256" i="3"/>
  <c r="AC256" i="3"/>
  <c r="AC353" i="1"/>
  <c r="I353" i="1"/>
  <c r="AC522" i="1"/>
  <c r="K522" i="1"/>
  <c r="K414" i="1"/>
  <c r="K406" i="1"/>
  <c r="AC594" i="1"/>
  <c r="AF594" i="1"/>
  <c r="J594" i="1"/>
  <c r="BK10" i="3"/>
  <c r="BJ10" i="3"/>
  <c r="BI10" i="3"/>
  <c r="BH10" i="3"/>
  <c r="BG10" i="3"/>
  <c r="BF10" i="3"/>
  <c r="BE10" i="3"/>
  <c r="BD10" i="3"/>
  <c r="BC10" i="3"/>
  <c r="I29" i="3"/>
  <c r="AF29" i="3"/>
  <c r="AC29" i="3"/>
  <c r="K636" i="1"/>
  <c r="AT44" i="3"/>
  <c r="AS44" i="3"/>
  <c r="AR44" i="3"/>
  <c r="AQ44" i="3"/>
  <c r="AP44" i="3"/>
  <c r="AO44" i="3"/>
  <c r="AN44" i="3"/>
  <c r="AM44" i="3"/>
  <c r="AL44" i="3"/>
  <c r="I22" i="3"/>
  <c r="AF22" i="3"/>
  <c r="AC22" i="3"/>
  <c r="AT28" i="3"/>
  <c r="AS28" i="3"/>
  <c r="AR28" i="3"/>
  <c r="AQ28" i="3"/>
  <c r="AP28" i="3"/>
  <c r="AO28" i="3"/>
  <c r="AN28" i="3"/>
  <c r="AM28" i="3"/>
  <c r="AL28" i="3"/>
  <c r="AT61" i="3"/>
  <c r="AS61" i="3"/>
  <c r="AR61" i="3"/>
  <c r="AQ61" i="3"/>
  <c r="AP61" i="3"/>
  <c r="AO61" i="3"/>
  <c r="AN61" i="3"/>
  <c r="AM61" i="3"/>
  <c r="AL61" i="3"/>
  <c r="BA87" i="3"/>
  <c r="BB87" i="3"/>
  <c r="BA95" i="3"/>
  <c r="BB95" i="3"/>
  <c r="BA103" i="3"/>
  <c r="BB103" i="3"/>
  <c r="BA74" i="3"/>
  <c r="BB74" i="3"/>
  <c r="AS63" i="3"/>
  <c r="AR63" i="3"/>
  <c r="AQ63" i="3"/>
  <c r="AP63" i="3"/>
  <c r="AO63" i="3"/>
  <c r="AN63" i="3"/>
  <c r="AM63" i="3"/>
  <c r="AL63" i="3"/>
  <c r="AT63" i="3"/>
  <c r="J66" i="3"/>
  <c r="AC66" i="3"/>
  <c r="AF66" i="3"/>
  <c r="AC80" i="3"/>
  <c r="AF80" i="3"/>
  <c r="I80" i="3"/>
  <c r="AC73" i="3"/>
  <c r="AF73" i="3"/>
  <c r="I73" i="3"/>
  <c r="AC89" i="3"/>
  <c r="AF89" i="3"/>
  <c r="I89" i="3"/>
  <c r="AC71" i="3"/>
  <c r="AF71" i="3"/>
  <c r="J71" i="3"/>
  <c r="AS83" i="3"/>
  <c r="AR83" i="3"/>
  <c r="AQ83" i="3"/>
  <c r="AP83" i="3"/>
  <c r="AO83" i="3"/>
  <c r="AN83" i="3"/>
  <c r="AM83" i="3"/>
  <c r="AL83" i="3"/>
  <c r="AT83" i="3"/>
  <c r="AT98" i="3"/>
  <c r="AS98" i="3"/>
  <c r="AR98" i="3"/>
  <c r="AQ98" i="3"/>
  <c r="AP98" i="3"/>
  <c r="AO98" i="3"/>
  <c r="AN98" i="3"/>
  <c r="AM98" i="3"/>
  <c r="AL98" i="3"/>
  <c r="AT129" i="3"/>
  <c r="AS129" i="3"/>
  <c r="AR129" i="3"/>
  <c r="AQ129" i="3"/>
  <c r="AP129" i="3"/>
  <c r="AO129" i="3"/>
  <c r="AN129" i="3"/>
  <c r="AM129" i="3"/>
  <c r="AL129" i="3"/>
  <c r="AT141" i="3"/>
  <c r="AS141" i="3"/>
  <c r="AR141" i="3"/>
  <c r="AQ141" i="3"/>
  <c r="AP141" i="3"/>
  <c r="AO141" i="3"/>
  <c r="AN141" i="3"/>
  <c r="AM141" i="3"/>
  <c r="AL141" i="3"/>
  <c r="AT136" i="3"/>
  <c r="AS136" i="3"/>
  <c r="AR136" i="3"/>
  <c r="AQ136" i="3"/>
  <c r="AP136" i="3"/>
  <c r="AO136" i="3"/>
  <c r="AN136" i="3"/>
  <c r="AM136" i="3"/>
  <c r="AL136" i="3"/>
  <c r="AT171" i="3"/>
  <c r="AS171" i="3"/>
  <c r="AR171" i="3"/>
  <c r="AQ171" i="3"/>
  <c r="AP171" i="3"/>
  <c r="AO171" i="3"/>
  <c r="AN171" i="3"/>
  <c r="AM171" i="3"/>
  <c r="AL171" i="3"/>
  <c r="AT168" i="3"/>
  <c r="AS168" i="3"/>
  <c r="AR168" i="3"/>
  <c r="AQ168" i="3"/>
  <c r="AP168" i="3"/>
  <c r="AO168" i="3"/>
  <c r="AN168" i="3"/>
  <c r="AM168" i="3"/>
  <c r="AL168" i="3"/>
  <c r="AS70" i="3"/>
  <c r="AR70" i="3"/>
  <c r="AQ70" i="3"/>
  <c r="AP70" i="3"/>
  <c r="AO70" i="3"/>
  <c r="AN70" i="3"/>
  <c r="AM70" i="3"/>
  <c r="AL70" i="3"/>
  <c r="AT70" i="3"/>
  <c r="AC94" i="3"/>
  <c r="AF94" i="3"/>
  <c r="I94" i="3"/>
  <c r="AF169" i="3"/>
  <c r="I169" i="3"/>
  <c r="AC169" i="3"/>
  <c r="AT130" i="3"/>
  <c r="AS130" i="3"/>
  <c r="AR130" i="3"/>
  <c r="AQ130" i="3"/>
  <c r="AP130" i="3"/>
  <c r="AO130" i="3"/>
  <c r="AN130" i="3"/>
  <c r="AM130" i="3"/>
  <c r="AL130" i="3"/>
  <c r="AT137" i="3"/>
  <c r="AS137" i="3"/>
  <c r="AR137" i="3"/>
  <c r="AQ137" i="3"/>
  <c r="AP137" i="3"/>
  <c r="AO137" i="3"/>
  <c r="AN137" i="3"/>
  <c r="AM137" i="3"/>
  <c r="AL137" i="3"/>
  <c r="AC178" i="3"/>
  <c r="AF178" i="3"/>
  <c r="I178" i="3"/>
  <c r="I58" i="3"/>
  <c r="AF58" i="3"/>
  <c r="AC58" i="3"/>
  <c r="AT74" i="3"/>
  <c r="AS74" i="3"/>
  <c r="AR74" i="3"/>
  <c r="AQ74" i="3"/>
  <c r="AP74" i="3"/>
  <c r="AO74" i="3"/>
  <c r="AN74" i="3"/>
  <c r="AM74" i="3"/>
  <c r="AL74" i="3"/>
  <c r="AC100" i="3"/>
  <c r="AF100" i="3"/>
  <c r="I100" i="3"/>
  <c r="AF131" i="3"/>
  <c r="I131" i="3"/>
  <c r="AC131" i="3"/>
  <c r="AT147" i="3"/>
  <c r="AS147" i="3"/>
  <c r="AR147" i="3"/>
  <c r="AQ147" i="3"/>
  <c r="AP147" i="3"/>
  <c r="AO147" i="3"/>
  <c r="AN147" i="3"/>
  <c r="AM147" i="3"/>
  <c r="AL147" i="3"/>
  <c r="AF246" i="3"/>
  <c r="I246" i="3"/>
  <c r="AC246" i="3"/>
  <c r="AT167" i="3"/>
  <c r="AS167" i="3"/>
  <c r="AR167" i="3"/>
  <c r="AQ167" i="3"/>
  <c r="AP167" i="3"/>
  <c r="AO167" i="3"/>
  <c r="AN167" i="3"/>
  <c r="AM167" i="3"/>
  <c r="AL167" i="3"/>
  <c r="AS145" i="3"/>
  <c r="AR145" i="3"/>
  <c r="AQ145" i="3"/>
  <c r="AP145" i="3"/>
  <c r="AO145" i="3"/>
  <c r="AN145" i="3"/>
  <c r="AM145" i="3"/>
  <c r="AL145" i="3"/>
  <c r="AT145" i="3"/>
  <c r="AC235" i="3"/>
  <c r="AF235" i="3"/>
  <c r="I235" i="3"/>
  <c r="AT270" i="3"/>
  <c r="AS270" i="3"/>
  <c r="AR270" i="3"/>
  <c r="AQ270" i="3"/>
  <c r="AP270" i="3"/>
  <c r="AO270" i="3"/>
  <c r="AN270" i="3"/>
  <c r="AM270" i="3"/>
  <c r="AL270" i="3"/>
  <c r="AT227" i="3"/>
  <c r="AS227" i="3"/>
  <c r="AR227" i="3"/>
  <c r="AQ227" i="3"/>
  <c r="AP227" i="3"/>
  <c r="AO227" i="3"/>
  <c r="AN227" i="3"/>
  <c r="AM227" i="3"/>
  <c r="AL227" i="3"/>
  <c r="AT146" i="3"/>
  <c r="AS146" i="3"/>
  <c r="AR146" i="3"/>
  <c r="AQ146" i="3"/>
  <c r="AP146" i="3"/>
  <c r="AO146" i="3"/>
  <c r="AN146" i="3"/>
  <c r="AM146" i="3"/>
  <c r="AL146" i="3"/>
  <c r="AF205" i="3"/>
  <c r="I205" i="3"/>
  <c r="AC205" i="3"/>
  <c r="AT219" i="3"/>
  <c r="AS219" i="3"/>
  <c r="AR219" i="3"/>
  <c r="AQ219" i="3"/>
  <c r="AP219" i="3"/>
  <c r="AO219" i="3"/>
  <c r="AN219" i="3"/>
  <c r="AM219" i="3"/>
  <c r="AL219" i="3"/>
  <c r="AT262" i="3"/>
  <c r="AS262" i="3"/>
  <c r="AR262" i="3"/>
  <c r="AQ262" i="3"/>
  <c r="AP262" i="3"/>
  <c r="AO262" i="3"/>
  <c r="AN262" i="3"/>
  <c r="AM262" i="3"/>
  <c r="AL262" i="3"/>
  <c r="AS343" i="3"/>
  <c r="AR343" i="3"/>
  <c r="AQ343" i="3"/>
  <c r="AP343" i="3"/>
  <c r="AO343" i="3"/>
  <c r="AN343" i="3"/>
  <c r="AM343" i="3"/>
  <c r="AL343" i="3"/>
  <c r="AT343" i="3"/>
  <c r="AC208" i="3"/>
  <c r="AF208" i="3"/>
  <c r="I208" i="3"/>
  <c r="AF176" i="3"/>
  <c r="I176" i="3"/>
  <c r="AC176" i="3"/>
  <c r="AT245" i="3"/>
  <c r="AS245" i="3"/>
  <c r="AR245" i="3"/>
  <c r="AQ245" i="3"/>
  <c r="AP245" i="3"/>
  <c r="AO245" i="3"/>
  <c r="AN245" i="3"/>
  <c r="AM245" i="3"/>
  <c r="AL245" i="3"/>
  <c r="AT268" i="3"/>
  <c r="AS268" i="3"/>
  <c r="AR268" i="3"/>
  <c r="AQ268" i="3"/>
  <c r="AP268" i="3"/>
  <c r="AO268" i="3"/>
  <c r="AN268" i="3"/>
  <c r="AM268" i="3"/>
  <c r="AL268" i="3"/>
  <c r="AC308" i="3"/>
  <c r="K308" i="3"/>
  <c r="AF308" i="3"/>
  <c r="AT312" i="3"/>
  <c r="AS312" i="3"/>
  <c r="AR312" i="3"/>
  <c r="AQ312" i="3"/>
  <c r="AP312" i="3"/>
  <c r="AO312" i="3"/>
  <c r="AN312" i="3"/>
  <c r="AM312" i="3"/>
  <c r="AL312" i="3"/>
  <c r="AC317" i="3"/>
  <c r="AF317" i="3"/>
  <c r="K317" i="3"/>
  <c r="AC341" i="3"/>
  <c r="AF341" i="3"/>
  <c r="K341" i="3"/>
  <c r="AS263" i="3"/>
  <c r="AR263" i="3"/>
  <c r="AQ263" i="3"/>
  <c r="AP263" i="3"/>
  <c r="AO263" i="3"/>
  <c r="AN263" i="3"/>
  <c r="AM263" i="3"/>
  <c r="AL263" i="3"/>
  <c r="AT263" i="3"/>
  <c r="AC324" i="3"/>
  <c r="K324" i="3"/>
  <c r="AF324" i="3"/>
  <c r="AC279" i="3"/>
  <c r="K279" i="3"/>
  <c r="AF279" i="3"/>
  <c r="AS353" i="3"/>
  <c r="AR353" i="3"/>
  <c r="AQ353" i="3"/>
  <c r="AP353" i="3"/>
  <c r="AO353" i="3"/>
  <c r="AN353" i="3"/>
  <c r="AM353" i="3"/>
  <c r="AL353" i="3"/>
  <c r="AT353" i="3"/>
  <c r="AT209" i="3"/>
  <c r="AS209" i="3"/>
  <c r="AR209" i="3"/>
  <c r="AQ209" i="3"/>
  <c r="AP209" i="3"/>
  <c r="AO209" i="3"/>
  <c r="AN209" i="3"/>
  <c r="AM209" i="3"/>
  <c r="AL209" i="3"/>
  <c r="AF280" i="3"/>
  <c r="K280" i="3"/>
  <c r="AC280" i="3"/>
  <c r="AT328" i="3"/>
  <c r="AS328" i="3"/>
  <c r="AR328" i="3"/>
  <c r="AQ328" i="3"/>
  <c r="AP328" i="3"/>
  <c r="AO328" i="3"/>
  <c r="AN328" i="3"/>
  <c r="AM328" i="3"/>
  <c r="AL328" i="3"/>
  <c r="AF323" i="3"/>
  <c r="AC323" i="3"/>
  <c r="K323" i="3"/>
  <c r="AC307" i="3"/>
  <c r="AF307" i="3"/>
  <c r="K307" i="3"/>
  <c r="AF294" i="3"/>
  <c r="AC294" i="3"/>
  <c r="K294" i="3"/>
  <c r="AF310" i="3"/>
  <c r="K310" i="3"/>
  <c r="AC310" i="3"/>
  <c r="AF346" i="3"/>
  <c r="K346" i="3"/>
  <c r="AC346" i="3"/>
  <c r="AF446" i="1"/>
  <c r="AF506" i="1"/>
  <c r="AC548" i="1"/>
  <c r="K552" i="1"/>
  <c r="AF520" i="1"/>
  <c r="AC580" i="1"/>
  <c r="BK2" i="3"/>
  <c r="BJ2" i="3"/>
  <c r="BI2" i="3"/>
  <c r="BH2" i="3"/>
  <c r="BG2" i="3"/>
  <c r="BF2" i="3"/>
  <c r="BE2" i="3"/>
  <c r="BD2" i="3"/>
  <c r="BC2" i="3"/>
  <c r="BJ6" i="3"/>
  <c r="BI6" i="3"/>
  <c r="BH6" i="3"/>
  <c r="BG6" i="3"/>
  <c r="BF6" i="3"/>
  <c r="BE6" i="3"/>
  <c r="BD6" i="3"/>
  <c r="BC6" i="3"/>
  <c r="BK6" i="3"/>
  <c r="BK34" i="3"/>
  <c r="BJ34" i="3"/>
  <c r="BI34" i="3"/>
  <c r="BH34" i="3"/>
  <c r="BG34" i="3"/>
  <c r="BF34" i="3"/>
  <c r="BE34" i="3"/>
  <c r="BD34" i="3"/>
  <c r="BC34" i="3"/>
  <c r="AT42" i="3"/>
  <c r="AS42" i="3"/>
  <c r="AR42" i="3"/>
  <c r="AQ42" i="3"/>
  <c r="AP42" i="3"/>
  <c r="AO42" i="3"/>
  <c r="AN42" i="3"/>
  <c r="AM42" i="3"/>
  <c r="AL42" i="3"/>
  <c r="I27" i="3"/>
  <c r="AF27" i="3"/>
  <c r="AC27" i="3"/>
  <c r="BJ13" i="3"/>
  <c r="BI13" i="3"/>
  <c r="BH13" i="3"/>
  <c r="BG13" i="3"/>
  <c r="BF13" i="3"/>
  <c r="BE13" i="3"/>
  <c r="BD13" i="3"/>
  <c r="BC13" i="3"/>
  <c r="BK13" i="3"/>
  <c r="AC567" i="1"/>
  <c r="K567" i="1"/>
  <c r="AF567" i="1"/>
  <c r="BK9" i="3"/>
  <c r="BJ9" i="3"/>
  <c r="BI9" i="3"/>
  <c r="BH9" i="3"/>
  <c r="BG9" i="3"/>
  <c r="BF9" i="3"/>
  <c r="BE9" i="3"/>
  <c r="BD9" i="3"/>
  <c r="BC9" i="3"/>
  <c r="BK27" i="3"/>
  <c r="BJ27" i="3"/>
  <c r="BI27" i="3"/>
  <c r="BH27" i="3"/>
  <c r="BG27" i="3"/>
  <c r="BF27" i="3"/>
  <c r="BE27" i="3"/>
  <c r="BD27" i="3"/>
  <c r="BC27" i="3"/>
  <c r="BJ15" i="3"/>
  <c r="BI15" i="3"/>
  <c r="BH15" i="3"/>
  <c r="BG15" i="3"/>
  <c r="BF15" i="3"/>
  <c r="BE15" i="3"/>
  <c r="BD15" i="3"/>
  <c r="BC15" i="3"/>
  <c r="BK15" i="3"/>
  <c r="BK14" i="3"/>
  <c r="BJ14" i="3"/>
  <c r="BI14" i="3"/>
  <c r="BH14" i="3"/>
  <c r="BG14" i="3"/>
  <c r="BF14" i="3"/>
  <c r="BE14" i="3"/>
  <c r="BD14" i="3"/>
  <c r="BC14" i="3"/>
  <c r="AT45" i="3"/>
  <c r="AS45" i="3"/>
  <c r="AR45" i="3"/>
  <c r="AQ45" i="3"/>
  <c r="AP45" i="3"/>
  <c r="AO45" i="3"/>
  <c r="AN45" i="3"/>
  <c r="AM45" i="3"/>
  <c r="AL45" i="3"/>
  <c r="BA65" i="3"/>
  <c r="BB65" i="3"/>
  <c r="I28" i="3"/>
  <c r="AF28" i="3"/>
  <c r="AC28" i="3"/>
  <c r="J67" i="3"/>
  <c r="AC67" i="3"/>
  <c r="AF67" i="3"/>
  <c r="BA104" i="3"/>
  <c r="BB104" i="3"/>
  <c r="AT34" i="3"/>
  <c r="AS34" i="3"/>
  <c r="AR34" i="3"/>
  <c r="AQ34" i="3"/>
  <c r="AP34" i="3"/>
  <c r="AO34" i="3"/>
  <c r="AN34" i="3"/>
  <c r="AM34" i="3"/>
  <c r="AL34" i="3"/>
  <c r="I39" i="3"/>
  <c r="AF39" i="3"/>
  <c r="AC39" i="3"/>
  <c r="BB55" i="3"/>
  <c r="BA55" i="3"/>
  <c r="J63" i="3"/>
  <c r="AC63" i="3"/>
  <c r="AF63" i="3"/>
  <c r="AT80" i="3"/>
  <c r="AS80" i="3"/>
  <c r="AR80" i="3"/>
  <c r="AQ80" i="3"/>
  <c r="AP80" i="3"/>
  <c r="AO80" i="3"/>
  <c r="AN80" i="3"/>
  <c r="AM80" i="3"/>
  <c r="AL80" i="3"/>
  <c r="AC92" i="3"/>
  <c r="AF92" i="3"/>
  <c r="I92" i="3"/>
  <c r="AT73" i="3"/>
  <c r="AS73" i="3"/>
  <c r="AR73" i="3"/>
  <c r="AQ73" i="3"/>
  <c r="AP73" i="3"/>
  <c r="AO73" i="3"/>
  <c r="AN73" i="3"/>
  <c r="AM73" i="3"/>
  <c r="AL73" i="3"/>
  <c r="AS89" i="3"/>
  <c r="AR89" i="3"/>
  <c r="AQ89" i="3"/>
  <c r="AP89" i="3"/>
  <c r="AO89" i="3"/>
  <c r="AN89" i="3"/>
  <c r="AM89" i="3"/>
  <c r="AL89" i="3"/>
  <c r="AT89" i="3"/>
  <c r="AT118" i="3"/>
  <c r="AS118" i="3"/>
  <c r="AR118" i="3"/>
  <c r="AQ118" i="3"/>
  <c r="AP118" i="3"/>
  <c r="AO118" i="3"/>
  <c r="AN118" i="3"/>
  <c r="AM118" i="3"/>
  <c r="AL118" i="3"/>
  <c r="I69" i="3"/>
  <c r="AC69" i="3"/>
  <c r="AF69" i="3"/>
  <c r="I64" i="3"/>
  <c r="AF64" i="3"/>
  <c r="AC64" i="3"/>
  <c r="AS71" i="3"/>
  <c r="AR71" i="3"/>
  <c r="AQ71" i="3"/>
  <c r="AP71" i="3"/>
  <c r="AO71" i="3"/>
  <c r="AN71" i="3"/>
  <c r="AM71" i="3"/>
  <c r="AL71" i="3"/>
  <c r="AT71" i="3"/>
  <c r="AC87" i="3"/>
  <c r="AF87" i="3"/>
  <c r="I87" i="3"/>
  <c r="AF105" i="3"/>
  <c r="AC105" i="3"/>
  <c r="I105" i="3"/>
  <c r="AF141" i="3"/>
  <c r="AC141" i="3"/>
  <c r="I141" i="3"/>
  <c r="AT56" i="3"/>
  <c r="AR56" i="3"/>
  <c r="AQ56" i="3"/>
  <c r="AP56" i="3"/>
  <c r="AO56" i="3"/>
  <c r="AN56" i="3"/>
  <c r="AM56" i="3"/>
  <c r="AL56" i="3"/>
  <c r="AS56" i="3"/>
  <c r="AT100" i="3"/>
  <c r="AS100" i="3"/>
  <c r="AR100" i="3"/>
  <c r="AQ100" i="3"/>
  <c r="AP100" i="3"/>
  <c r="AO100" i="3"/>
  <c r="AN100" i="3"/>
  <c r="AM100" i="3"/>
  <c r="AL100" i="3"/>
  <c r="AF125" i="3"/>
  <c r="I125" i="3"/>
  <c r="AC125" i="3"/>
  <c r="AS94" i="3"/>
  <c r="AR94" i="3"/>
  <c r="AQ94" i="3"/>
  <c r="AP94" i="3"/>
  <c r="AO94" i="3"/>
  <c r="AN94" i="3"/>
  <c r="AM94" i="3"/>
  <c r="AL94" i="3"/>
  <c r="AT94" i="3"/>
  <c r="AT210" i="3"/>
  <c r="AS210" i="3"/>
  <c r="AR210" i="3"/>
  <c r="AQ210" i="3"/>
  <c r="AP210" i="3"/>
  <c r="AO210" i="3"/>
  <c r="AN210" i="3"/>
  <c r="AM210" i="3"/>
  <c r="AL210" i="3"/>
  <c r="AT58" i="3"/>
  <c r="AS58" i="3"/>
  <c r="AR58" i="3"/>
  <c r="AQ58" i="3"/>
  <c r="AP58" i="3"/>
  <c r="AO58" i="3"/>
  <c r="AN58" i="3"/>
  <c r="AM58" i="3"/>
  <c r="AL58" i="3"/>
  <c r="AF135" i="3"/>
  <c r="I135" i="3"/>
  <c r="AC135" i="3"/>
  <c r="AF161" i="3"/>
  <c r="AC161" i="3"/>
  <c r="I161" i="3"/>
  <c r="AF153" i="3"/>
  <c r="I153" i="3"/>
  <c r="AC153" i="3"/>
  <c r="AS109" i="3"/>
  <c r="AR109" i="3"/>
  <c r="AQ109" i="3"/>
  <c r="AP109" i="3"/>
  <c r="AO109" i="3"/>
  <c r="AN109" i="3"/>
  <c r="AM109" i="3"/>
  <c r="AL109" i="3"/>
  <c r="AT109" i="3"/>
  <c r="AR173" i="3"/>
  <c r="AS173" i="3"/>
  <c r="AQ173" i="3"/>
  <c r="AP173" i="3"/>
  <c r="AO173" i="3"/>
  <c r="AN173" i="3"/>
  <c r="AM173" i="3"/>
  <c r="AL173" i="3"/>
  <c r="AT173" i="3"/>
  <c r="AT212" i="3"/>
  <c r="AS212" i="3"/>
  <c r="AR212" i="3"/>
  <c r="AQ212" i="3"/>
  <c r="AP212" i="3"/>
  <c r="AO212" i="3"/>
  <c r="AN212" i="3"/>
  <c r="AM212" i="3"/>
  <c r="AL212" i="3"/>
  <c r="AF238" i="3"/>
  <c r="I238" i="3"/>
  <c r="AC238" i="3"/>
  <c r="AF269" i="3"/>
  <c r="AC269" i="3"/>
  <c r="I269" i="3"/>
  <c r="AT235" i="3"/>
  <c r="AS235" i="3"/>
  <c r="AR235" i="3"/>
  <c r="AQ235" i="3"/>
  <c r="AP235" i="3"/>
  <c r="AO235" i="3"/>
  <c r="AN235" i="3"/>
  <c r="AM235" i="3"/>
  <c r="AL235" i="3"/>
  <c r="AR303" i="3"/>
  <c r="AQ303" i="3"/>
  <c r="AP303" i="3"/>
  <c r="AO303" i="3"/>
  <c r="AN303" i="3"/>
  <c r="AM303" i="3"/>
  <c r="AL303" i="3"/>
  <c r="AS303" i="3"/>
  <c r="AT303" i="3"/>
  <c r="AT202" i="3"/>
  <c r="AS202" i="3"/>
  <c r="AR202" i="3"/>
  <c r="AQ202" i="3"/>
  <c r="AP202" i="3"/>
  <c r="AO202" i="3"/>
  <c r="AN202" i="3"/>
  <c r="AM202" i="3"/>
  <c r="AL202" i="3"/>
  <c r="AT208" i="3"/>
  <c r="AS208" i="3"/>
  <c r="AR208" i="3"/>
  <c r="AQ208" i="3"/>
  <c r="AP208" i="3"/>
  <c r="AO208" i="3"/>
  <c r="AN208" i="3"/>
  <c r="AM208" i="3"/>
  <c r="AL208" i="3"/>
  <c r="AT277" i="3"/>
  <c r="AS277" i="3"/>
  <c r="AR277" i="3"/>
  <c r="AQ277" i="3"/>
  <c r="AP277" i="3"/>
  <c r="AO277" i="3"/>
  <c r="AN277" i="3"/>
  <c r="AM277" i="3"/>
  <c r="AL277" i="3"/>
  <c r="AT288" i="3"/>
  <c r="AS288" i="3"/>
  <c r="AR288" i="3"/>
  <c r="AQ288" i="3"/>
  <c r="AP288" i="3"/>
  <c r="AO288" i="3"/>
  <c r="AN288" i="3"/>
  <c r="AM288" i="3"/>
  <c r="AL288" i="3"/>
  <c r="K304" i="3"/>
  <c r="AC304" i="3"/>
  <c r="AF304" i="3"/>
  <c r="AT317" i="3"/>
  <c r="AS317" i="3"/>
  <c r="AR317" i="3"/>
  <c r="AQ317" i="3"/>
  <c r="AP317" i="3"/>
  <c r="AO317" i="3"/>
  <c r="AN317" i="3"/>
  <c r="AM317" i="3"/>
  <c r="AL317" i="3"/>
  <c r="AT341" i="3"/>
  <c r="AS341" i="3"/>
  <c r="AR341" i="3"/>
  <c r="AQ341" i="3"/>
  <c r="AP341" i="3"/>
  <c r="AO341" i="3"/>
  <c r="AN341" i="3"/>
  <c r="AM341" i="3"/>
  <c r="AL341" i="3"/>
  <c r="AS279" i="3"/>
  <c r="AR279" i="3"/>
  <c r="AQ279" i="3"/>
  <c r="AP279" i="3"/>
  <c r="AO279" i="3"/>
  <c r="AN279" i="3"/>
  <c r="AM279" i="3"/>
  <c r="AL279" i="3"/>
  <c r="AT279" i="3"/>
  <c r="AF264" i="3"/>
  <c r="I264" i="3"/>
  <c r="AC264" i="3"/>
  <c r="AF330" i="3"/>
  <c r="K330" i="3"/>
  <c r="AC330" i="3"/>
  <c r="AT287" i="3"/>
  <c r="AS287" i="3"/>
  <c r="AR287" i="3"/>
  <c r="AQ287" i="3"/>
  <c r="AP287" i="3"/>
  <c r="AO287" i="3"/>
  <c r="AN287" i="3"/>
  <c r="AM287" i="3"/>
  <c r="AL287" i="3"/>
  <c r="AF209" i="3"/>
  <c r="AC209" i="3"/>
  <c r="I209" i="3"/>
  <c r="AS322" i="3"/>
  <c r="AR322" i="3"/>
  <c r="AQ322" i="3"/>
  <c r="AP322" i="3"/>
  <c r="AO322" i="3"/>
  <c r="AN322" i="3"/>
  <c r="AM322" i="3"/>
  <c r="AL322" i="3"/>
  <c r="AT322" i="3"/>
  <c r="AT307" i="3"/>
  <c r="AS307" i="3"/>
  <c r="AR307" i="3"/>
  <c r="AQ307" i="3"/>
  <c r="AP307" i="3"/>
  <c r="AO307" i="3"/>
  <c r="AN307" i="3"/>
  <c r="AM307" i="3"/>
  <c r="AL307" i="3"/>
  <c r="AI288" i="3"/>
  <c r="AK288" i="3"/>
  <c r="AJ288" i="3"/>
  <c r="AI279" i="3"/>
  <c r="AK279" i="3"/>
  <c r="AJ279" i="3"/>
  <c r="AI109" i="3"/>
  <c r="AJ109" i="3"/>
  <c r="AK109" i="3"/>
  <c r="BA13" i="3"/>
  <c r="BB13" i="3"/>
  <c r="AJ146" i="3"/>
  <c r="AK146" i="3"/>
  <c r="AI146" i="3"/>
  <c r="AI147" i="3"/>
  <c r="AJ147" i="3"/>
  <c r="AK147" i="3"/>
  <c r="AI70" i="3"/>
  <c r="AK70" i="3"/>
  <c r="AJ70" i="3"/>
  <c r="AJ330" i="3"/>
  <c r="AK330" i="3"/>
  <c r="AI330" i="3"/>
  <c r="AI135" i="3"/>
  <c r="AJ135" i="3"/>
  <c r="AK135" i="3"/>
  <c r="AI305" i="3"/>
  <c r="AK305" i="3"/>
  <c r="AJ305" i="3"/>
  <c r="AI166" i="3"/>
  <c r="AJ166" i="3"/>
  <c r="AK166" i="3"/>
  <c r="AI104" i="3"/>
  <c r="AK104" i="3"/>
  <c r="AJ104" i="3"/>
  <c r="AJ348" i="3"/>
  <c r="AK348" i="3"/>
  <c r="AI348" i="3"/>
  <c r="AK301" i="3"/>
  <c r="AJ301" i="3"/>
  <c r="AI301" i="3"/>
  <c r="AI156" i="3"/>
  <c r="AK156" i="3"/>
  <c r="AJ156" i="3"/>
  <c r="AJ30" i="3"/>
  <c r="AK30" i="3"/>
  <c r="AI30" i="3"/>
  <c r="AI132" i="3"/>
  <c r="AK132" i="3"/>
  <c r="AJ132" i="3"/>
  <c r="AI150" i="3"/>
  <c r="AJ150" i="3"/>
  <c r="AK150" i="3"/>
  <c r="AK33" i="3"/>
  <c r="AI33" i="3"/>
  <c r="AJ33" i="3"/>
  <c r="AI172" i="3"/>
  <c r="AK172" i="3"/>
  <c r="AJ172" i="3"/>
  <c r="AI21" i="3"/>
  <c r="AJ21" i="3"/>
  <c r="AK21" i="3"/>
  <c r="AI101" i="3"/>
  <c r="AK101" i="3"/>
  <c r="AJ101" i="3"/>
  <c r="AI212" i="3"/>
  <c r="AK212" i="3"/>
  <c r="AJ212" i="3"/>
  <c r="AI287" i="3"/>
  <c r="AK287" i="3"/>
  <c r="AJ287" i="3"/>
  <c r="AJ277" i="3"/>
  <c r="AK277" i="3"/>
  <c r="AI277" i="3"/>
  <c r="AI71" i="3"/>
  <c r="AK71" i="3"/>
  <c r="AJ71" i="3"/>
  <c r="AJ341" i="3"/>
  <c r="AI341" i="3"/>
  <c r="AK341" i="3"/>
  <c r="AJ208" i="3"/>
  <c r="AI208" i="3"/>
  <c r="AK208" i="3"/>
  <c r="AI89" i="3"/>
  <c r="AK89" i="3"/>
  <c r="AJ89" i="3"/>
  <c r="AK42" i="3"/>
  <c r="AJ42" i="3"/>
  <c r="AI42" i="3"/>
  <c r="AK209" i="3"/>
  <c r="AI209" i="3"/>
  <c r="AJ209" i="3"/>
  <c r="AK268" i="3"/>
  <c r="AI268" i="3"/>
  <c r="AJ268" i="3"/>
  <c r="AI227" i="3"/>
  <c r="AJ227" i="3"/>
  <c r="AK227" i="3"/>
  <c r="AI167" i="3"/>
  <c r="AJ167" i="3"/>
  <c r="AK167" i="3"/>
  <c r="AK168" i="3"/>
  <c r="AJ168" i="3"/>
  <c r="AI168" i="3"/>
  <c r="AI83" i="3"/>
  <c r="AK83" i="3"/>
  <c r="AJ83" i="3"/>
  <c r="AK44" i="3"/>
  <c r="AI44" i="3"/>
  <c r="AJ44" i="3"/>
  <c r="AJ264" i="3"/>
  <c r="AI264" i="3"/>
  <c r="AK264" i="3"/>
  <c r="AI128" i="3"/>
  <c r="AK128" i="3"/>
  <c r="AJ128" i="3"/>
  <c r="AI125" i="3"/>
  <c r="AJ125" i="3"/>
  <c r="AK125" i="3"/>
  <c r="AI88" i="3"/>
  <c r="AK88" i="3"/>
  <c r="AJ88" i="3"/>
  <c r="BA11" i="3"/>
  <c r="BB11" i="3"/>
  <c r="BA5" i="3"/>
  <c r="BB5" i="3"/>
  <c r="AI354" i="3"/>
  <c r="AK354" i="3"/>
  <c r="AJ354" i="3"/>
  <c r="AI199" i="3"/>
  <c r="AJ199" i="3"/>
  <c r="AK199" i="3"/>
  <c r="AI176" i="3"/>
  <c r="AK176" i="3"/>
  <c r="AJ176" i="3"/>
  <c r="AJ205" i="3"/>
  <c r="AK205" i="3"/>
  <c r="AI205" i="3"/>
  <c r="AI95" i="3"/>
  <c r="AK95" i="3"/>
  <c r="AJ95" i="3"/>
  <c r="AI320" i="3"/>
  <c r="AJ320" i="3"/>
  <c r="AK320" i="3"/>
  <c r="AJ333" i="3"/>
  <c r="AK333" i="3"/>
  <c r="AI333" i="3"/>
  <c r="AJ272" i="3"/>
  <c r="AK272" i="3"/>
  <c r="AI272" i="3"/>
  <c r="AI174" i="3"/>
  <c r="AJ174" i="3"/>
  <c r="AK174" i="3"/>
  <c r="AJ221" i="3"/>
  <c r="AK221" i="3"/>
  <c r="AI221" i="3"/>
  <c r="AJ294" i="3"/>
  <c r="AK294" i="3"/>
  <c r="AI294" i="3"/>
  <c r="AI296" i="3"/>
  <c r="AJ296" i="3"/>
  <c r="AK296" i="3"/>
  <c r="AI133" i="3"/>
  <c r="AJ133" i="3"/>
  <c r="AK133" i="3"/>
  <c r="AK281" i="3"/>
  <c r="AI281" i="3"/>
  <c r="AJ281" i="3"/>
  <c r="AJ54" i="3"/>
  <c r="AI54" i="3"/>
  <c r="AK54" i="3"/>
  <c r="AJ226" i="3"/>
  <c r="AK226" i="3"/>
  <c r="AI226" i="3"/>
  <c r="AI78" i="3"/>
  <c r="AK78" i="3"/>
  <c r="AJ78" i="3"/>
  <c r="AJ154" i="3"/>
  <c r="AK154" i="3"/>
  <c r="AI154" i="3"/>
  <c r="BA19" i="3"/>
  <c r="BB19" i="3"/>
  <c r="AI100" i="3"/>
  <c r="AK100" i="3"/>
  <c r="AJ100" i="3"/>
  <c r="AI73" i="3"/>
  <c r="AK73" i="3"/>
  <c r="AJ73" i="3"/>
  <c r="BA34" i="3"/>
  <c r="BB34" i="3"/>
  <c r="AJ245" i="3"/>
  <c r="AK245" i="3"/>
  <c r="AI245" i="3"/>
  <c r="AJ343" i="3"/>
  <c r="AK343" i="3"/>
  <c r="AI343" i="3"/>
  <c r="AI270" i="3"/>
  <c r="AJ270" i="3"/>
  <c r="AK270" i="3"/>
  <c r="AJ171" i="3"/>
  <c r="AI171" i="3"/>
  <c r="AK171" i="3"/>
  <c r="AI63" i="3"/>
  <c r="AJ63" i="3"/>
  <c r="AK63" i="3"/>
  <c r="AK318" i="3"/>
  <c r="AI318" i="3"/>
  <c r="AJ318" i="3"/>
  <c r="AI126" i="3"/>
  <c r="AK126" i="3"/>
  <c r="AJ126" i="3"/>
  <c r="AJ232" i="3"/>
  <c r="AK232" i="3"/>
  <c r="AI232" i="3"/>
  <c r="AJ269" i="3"/>
  <c r="AK269" i="3"/>
  <c r="AI269" i="3"/>
  <c r="AI113" i="3"/>
  <c r="AK113" i="3"/>
  <c r="AJ113" i="3"/>
  <c r="AJ349" i="3"/>
  <c r="AK349" i="3"/>
  <c r="AI349" i="3"/>
  <c r="AJ274" i="3"/>
  <c r="AI274" i="3"/>
  <c r="AK274" i="3"/>
  <c r="AJ224" i="3"/>
  <c r="AK224" i="3"/>
  <c r="AI224" i="3"/>
  <c r="AI131" i="3"/>
  <c r="AJ131" i="3"/>
  <c r="AK131" i="3"/>
  <c r="AI86" i="3"/>
  <c r="AK86" i="3"/>
  <c r="AJ86" i="3"/>
  <c r="AI76" i="3"/>
  <c r="AK76" i="3"/>
  <c r="AJ76" i="3"/>
  <c r="BA12" i="3"/>
  <c r="BB12" i="3"/>
  <c r="AI267" i="3"/>
  <c r="AJ267" i="3"/>
  <c r="AK267" i="3"/>
  <c r="AI195" i="3"/>
  <c r="AJ195" i="3"/>
  <c r="AK195" i="3"/>
  <c r="BB23" i="3"/>
  <c r="BA23" i="3"/>
  <c r="AJ55" i="3"/>
  <c r="AI55" i="3"/>
  <c r="AK55" i="3"/>
  <c r="AJ253" i="3"/>
  <c r="AK253" i="3"/>
  <c r="AI253" i="3"/>
  <c r="BB9" i="3"/>
  <c r="BA9" i="3"/>
  <c r="AJ353" i="3"/>
  <c r="AK353" i="3"/>
  <c r="AI353" i="3"/>
  <c r="AI262" i="3"/>
  <c r="AJ262" i="3"/>
  <c r="AK262" i="3"/>
  <c r="AI61" i="3"/>
  <c r="AJ61" i="3"/>
  <c r="AK61" i="3"/>
  <c r="AK293" i="3"/>
  <c r="AJ293" i="3"/>
  <c r="AI293" i="3"/>
  <c r="AI243" i="3"/>
  <c r="AJ243" i="3"/>
  <c r="AK243" i="3"/>
  <c r="AI69" i="3"/>
  <c r="AJ69" i="3"/>
  <c r="AK69" i="3"/>
  <c r="BB17" i="3"/>
  <c r="BA17" i="3"/>
  <c r="AJ325" i="3"/>
  <c r="AI325" i="3"/>
  <c r="AK325" i="3"/>
  <c r="AJ140" i="3"/>
  <c r="AK140" i="3"/>
  <c r="AI140" i="3"/>
  <c r="AI102" i="3"/>
  <c r="AK102" i="3"/>
  <c r="AJ102" i="3"/>
  <c r="AK40" i="3"/>
  <c r="AI40" i="3"/>
  <c r="AJ40" i="3"/>
  <c r="AI315" i="3"/>
  <c r="AJ315" i="3"/>
  <c r="AK315" i="3"/>
  <c r="AJ319" i="3"/>
  <c r="AK319" i="3"/>
  <c r="AI319" i="3"/>
  <c r="AJ242" i="3"/>
  <c r="AK242" i="3"/>
  <c r="AI242" i="3"/>
  <c r="AI299" i="3"/>
  <c r="AJ299" i="3"/>
  <c r="AK299" i="3"/>
  <c r="AI344" i="3"/>
  <c r="AJ344" i="3"/>
  <c r="AK344" i="3"/>
  <c r="AI120" i="3"/>
  <c r="AJ120" i="3"/>
  <c r="AK120" i="3"/>
  <c r="AI84" i="3"/>
  <c r="AK84" i="3"/>
  <c r="AJ84" i="3"/>
  <c r="AK52" i="3"/>
  <c r="AI52" i="3"/>
  <c r="AJ52" i="3"/>
  <c r="AI211" i="3"/>
  <c r="AJ211" i="3"/>
  <c r="AK211" i="3"/>
  <c r="AK180" i="3"/>
  <c r="AI180" i="3"/>
  <c r="AJ180" i="3"/>
  <c r="AI177" i="3"/>
  <c r="AJ177" i="3"/>
  <c r="AK177" i="3"/>
  <c r="AI72" i="3"/>
  <c r="AK72" i="3"/>
  <c r="AJ72" i="3"/>
  <c r="AI358" i="3"/>
  <c r="AK358" i="3"/>
  <c r="AJ358" i="3"/>
  <c r="AI149" i="3"/>
  <c r="AJ149" i="3"/>
  <c r="AK149" i="3"/>
  <c r="AJ58" i="3"/>
  <c r="AI58" i="3"/>
  <c r="AK58" i="3"/>
  <c r="AJ173" i="3"/>
  <c r="AK173" i="3"/>
  <c r="AI173" i="3"/>
  <c r="AJ56" i="3"/>
  <c r="AI56" i="3"/>
  <c r="AK56" i="3"/>
  <c r="BB15" i="3"/>
  <c r="BA15" i="3"/>
  <c r="AI219" i="3"/>
  <c r="AJ219" i="3"/>
  <c r="AK219" i="3"/>
  <c r="AI136" i="3"/>
  <c r="AK136" i="3"/>
  <c r="AJ136" i="3"/>
  <c r="AI280" i="3"/>
  <c r="AK280" i="3"/>
  <c r="AJ280" i="3"/>
  <c r="AJ335" i="3"/>
  <c r="AK335" i="3"/>
  <c r="AI335" i="3"/>
  <c r="AJ258" i="3"/>
  <c r="AI258" i="3"/>
  <c r="AK258" i="3"/>
  <c r="AI121" i="3"/>
  <c r="AK121" i="3"/>
  <c r="AJ121" i="3"/>
  <c r="AJ31" i="3"/>
  <c r="AK31" i="3"/>
  <c r="AI31" i="3"/>
  <c r="AK241" i="3"/>
  <c r="AI241" i="3"/>
  <c r="AJ241" i="3"/>
  <c r="AI254" i="3"/>
  <c r="AJ254" i="3"/>
  <c r="AK254" i="3"/>
  <c r="AI124" i="3"/>
  <c r="AK124" i="3"/>
  <c r="AJ124" i="3"/>
  <c r="AK59" i="3"/>
  <c r="AI59" i="3"/>
  <c r="AJ59" i="3"/>
  <c r="AI79" i="3"/>
  <c r="AK79" i="3"/>
  <c r="AJ79" i="3"/>
  <c r="AK32" i="3"/>
  <c r="AI32" i="3"/>
  <c r="AJ32" i="3"/>
  <c r="AJ25" i="3"/>
  <c r="AK25" i="3"/>
  <c r="AI25" i="3"/>
  <c r="AJ302" i="3"/>
  <c r="AK302" i="3"/>
  <c r="AI302" i="3"/>
  <c r="AJ306" i="3"/>
  <c r="AK306" i="3"/>
  <c r="AI306" i="3"/>
  <c r="AK188" i="3"/>
  <c r="AI188" i="3"/>
  <c r="AJ188" i="3"/>
  <c r="AK160" i="3"/>
  <c r="AI160" i="3"/>
  <c r="AJ160" i="3"/>
  <c r="BA8" i="3"/>
  <c r="BB8" i="3"/>
  <c r="AK184" i="3"/>
  <c r="AI184" i="3"/>
  <c r="AJ184" i="3"/>
  <c r="AK50" i="3"/>
  <c r="AI50" i="3"/>
  <c r="AJ50" i="3"/>
  <c r="AI106" i="3"/>
  <c r="AJ106" i="3"/>
  <c r="AK106" i="3"/>
  <c r="AI92" i="3"/>
  <c r="AK92" i="3"/>
  <c r="AJ92" i="3"/>
  <c r="AI202" i="3"/>
  <c r="AK202" i="3"/>
  <c r="AJ202" i="3"/>
  <c r="AJ322" i="3"/>
  <c r="AK322" i="3"/>
  <c r="AI322" i="3"/>
  <c r="AJ210" i="3"/>
  <c r="AK210" i="3"/>
  <c r="AI210" i="3"/>
  <c r="AK45" i="3"/>
  <c r="AI45" i="3"/>
  <c r="AJ45" i="3"/>
  <c r="BA14" i="3"/>
  <c r="BB14" i="3"/>
  <c r="BA6" i="3"/>
  <c r="BB6" i="3"/>
  <c r="AI328" i="3"/>
  <c r="AJ328" i="3"/>
  <c r="AK328" i="3"/>
  <c r="AI263" i="3"/>
  <c r="AK263" i="3"/>
  <c r="AJ263" i="3"/>
  <c r="AI312" i="3"/>
  <c r="AJ312" i="3"/>
  <c r="AK312" i="3"/>
  <c r="AK141" i="3"/>
  <c r="AI141" i="3"/>
  <c r="AJ141" i="3"/>
  <c r="AJ28" i="3"/>
  <c r="AK28" i="3"/>
  <c r="AI28" i="3"/>
  <c r="AI295" i="3"/>
  <c r="AJ295" i="3"/>
  <c r="AK295" i="3"/>
  <c r="AK48" i="3"/>
  <c r="AI48" i="3"/>
  <c r="AJ48" i="3"/>
  <c r="BB25" i="3"/>
  <c r="BA25" i="3"/>
  <c r="AJ310" i="3"/>
  <c r="AK310" i="3"/>
  <c r="AI310" i="3"/>
  <c r="AI90" i="3"/>
  <c r="AK90" i="3"/>
  <c r="AJ90" i="3"/>
  <c r="AI138" i="3"/>
  <c r="AK138" i="3"/>
  <c r="AJ138" i="3"/>
  <c r="AK289" i="3"/>
  <c r="AJ289" i="3"/>
  <c r="AI289" i="3"/>
  <c r="AI81" i="3"/>
  <c r="AK81" i="3"/>
  <c r="AJ81" i="3"/>
  <c r="AK38" i="3"/>
  <c r="AI38" i="3"/>
  <c r="AJ38" i="3"/>
  <c r="AI220" i="3"/>
  <c r="AK220" i="3"/>
  <c r="AJ220" i="3"/>
  <c r="AI182" i="3"/>
  <c r="AJ182" i="3"/>
  <c r="AK182" i="3"/>
  <c r="AK36" i="3"/>
  <c r="AI36" i="3"/>
  <c r="AJ36" i="3"/>
  <c r="AI164" i="3"/>
  <c r="AK164" i="3"/>
  <c r="AJ164" i="3"/>
  <c r="AK41" i="3"/>
  <c r="AI41" i="3"/>
  <c r="AJ41" i="3"/>
  <c r="AJ23" i="3"/>
  <c r="AI23" i="3"/>
  <c r="AK23" i="3"/>
  <c r="AI321" i="3"/>
  <c r="AK321" i="3"/>
  <c r="AJ321" i="3"/>
  <c r="AJ170" i="3"/>
  <c r="AK170" i="3"/>
  <c r="AI170" i="3"/>
  <c r="AI307" i="3"/>
  <c r="AJ307" i="3"/>
  <c r="AK307" i="3"/>
  <c r="AI303" i="3"/>
  <c r="AJ303" i="3"/>
  <c r="AK303" i="3"/>
  <c r="AI80" i="3"/>
  <c r="AK80" i="3"/>
  <c r="AJ80" i="3"/>
  <c r="BA2" i="3"/>
  <c r="BB2" i="3"/>
  <c r="AI137" i="3"/>
  <c r="AJ137" i="3"/>
  <c r="AK137" i="3"/>
  <c r="BB10" i="3"/>
  <c r="BA10" i="3"/>
  <c r="AI175" i="3"/>
  <c r="AJ175" i="3"/>
  <c r="AK175" i="3"/>
  <c r="AI105" i="3"/>
  <c r="AJ105" i="3"/>
  <c r="AK105" i="3"/>
  <c r="AI22" i="3"/>
  <c r="AJ22" i="3"/>
  <c r="AK22" i="3"/>
  <c r="AK37" i="3"/>
  <c r="AI37" i="3"/>
  <c r="AJ37" i="3"/>
  <c r="AJ314" i="3"/>
  <c r="AK314" i="3"/>
  <c r="AI314" i="3"/>
  <c r="AJ216" i="3"/>
  <c r="AI216" i="3"/>
  <c r="AK216" i="3"/>
  <c r="AJ57" i="3"/>
  <c r="AI57" i="3"/>
  <c r="AK57" i="3"/>
  <c r="AJ250" i="3"/>
  <c r="AK250" i="3"/>
  <c r="AI250" i="3"/>
  <c r="AI99" i="3"/>
  <c r="AK99" i="3"/>
  <c r="AJ99" i="3"/>
  <c r="AI66" i="3"/>
  <c r="AJ66" i="3"/>
  <c r="AK66" i="3"/>
  <c r="BA36" i="3"/>
  <c r="BB36" i="3"/>
  <c r="AJ256" i="3"/>
  <c r="AI256" i="3"/>
  <c r="AK256" i="3"/>
  <c r="AI347" i="3"/>
  <c r="AJ347" i="3"/>
  <c r="AK347" i="3"/>
  <c r="AJ213" i="3"/>
  <c r="AK213" i="3"/>
  <c r="AI213" i="3"/>
  <c r="AI251" i="3"/>
  <c r="AJ251" i="3"/>
  <c r="AK251" i="3"/>
  <c r="AI134" i="3"/>
  <c r="AK134" i="3"/>
  <c r="AJ134" i="3"/>
  <c r="AI62" i="3"/>
  <c r="AJ62" i="3"/>
  <c r="AK62" i="3"/>
  <c r="AI68" i="3"/>
  <c r="AK68" i="3"/>
  <c r="AJ68" i="3"/>
  <c r="BA4" i="3"/>
  <c r="BB4" i="3"/>
  <c r="AK334" i="3"/>
  <c r="AI334" i="3"/>
  <c r="AJ334" i="3"/>
  <c r="AJ357" i="3"/>
  <c r="AK357" i="3"/>
  <c r="AI357" i="3"/>
  <c r="AI112" i="3"/>
  <c r="AJ112" i="3"/>
  <c r="AK112" i="3"/>
  <c r="AK47" i="3"/>
  <c r="AJ47" i="3"/>
  <c r="AI47" i="3"/>
  <c r="AK309" i="3"/>
  <c r="AJ309" i="3"/>
  <c r="AI309" i="3"/>
  <c r="AI313" i="3"/>
  <c r="AK313" i="3"/>
  <c r="AJ313" i="3"/>
  <c r="AI304" i="3"/>
  <c r="AJ304" i="3"/>
  <c r="AK304" i="3"/>
  <c r="AJ29" i="3"/>
  <c r="AK29" i="3"/>
  <c r="AI29" i="3"/>
  <c r="AK35" i="3"/>
  <c r="AI35" i="3"/>
  <c r="AJ35" i="3"/>
  <c r="AK317" i="3"/>
  <c r="AJ317" i="3"/>
  <c r="AI317" i="3"/>
  <c r="AI94" i="3"/>
  <c r="AK94" i="3"/>
  <c r="AJ94" i="3"/>
  <c r="AI129" i="3"/>
  <c r="AJ129" i="3"/>
  <c r="AK129" i="3"/>
  <c r="AI235" i="3"/>
  <c r="AJ235" i="3"/>
  <c r="AK235" i="3"/>
  <c r="AI118" i="3"/>
  <c r="AJ118" i="3"/>
  <c r="AK118" i="3"/>
  <c r="AK34" i="3"/>
  <c r="AI34" i="3"/>
  <c r="AJ34" i="3"/>
  <c r="BB27" i="3"/>
  <c r="BA27" i="3"/>
  <c r="AK145" i="3"/>
  <c r="AJ145" i="3"/>
  <c r="AI145" i="3"/>
  <c r="AI74" i="3"/>
  <c r="AK74" i="3"/>
  <c r="AJ74" i="3"/>
  <c r="AI130" i="3"/>
  <c r="AK130" i="3"/>
  <c r="AJ130" i="3"/>
  <c r="AI98" i="3"/>
  <c r="AK98" i="3"/>
  <c r="AJ98" i="3"/>
  <c r="AI336" i="3"/>
  <c r="AJ336" i="3"/>
  <c r="AK336" i="3"/>
  <c r="AI151" i="3"/>
  <c r="AJ151" i="3"/>
  <c r="AK151" i="3"/>
  <c r="AI64" i="3"/>
  <c r="AJ64" i="3"/>
  <c r="AK64" i="3"/>
  <c r="AI85" i="3"/>
  <c r="AK85" i="3"/>
  <c r="AJ85" i="3"/>
  <c r="AJ346" i="3"/>
  <c r="AK346" i="3"/>
  <c r="AI346" i="3"/>
  <c r="AJ198" i="3"/>
  <c r="AI198" i="3"/>
  <c r="AK198" i="3"/>
  <c r="AJ327" i="3"/>
  <c r="AK327" i="3"/>
  <c r="AI327" i="3"/>
  <c r="AI158" i="3"/>
  <c r="AJ158" i="3"/>
  <c r="AK158" i="3"/>
  <c r="AK39" i="3"/>
  <c r="AI39" i="3"/>
  <c r="AJ39" i="3"/>
  <c r="AK46" i="3"/>
  <c r="AJ46" i="3"/>
  <c r="AI46" i="3"/>
  <c r="BA38" i="3"/>
  <c r="BB38" i="3"/>
  <c r="AI148" i="3"/>
  <c r="AJ148" i="3"/>
  <c r="AK148" i="3"/>
  <c r="AI259" i="3"/>
  <c r="AK259" i="3"/>
  <c r="AJ259" i="3"/>
  <c r="AI91" i="3"/>
  <c r="AK91" i="3"/>
  <c r="AJ91" i="3"/>
  <c r="AJ229" i="3"/>
  <c r="AK229" i="3"/>
  <c r="AI229" i="3"/>
  <c r="AI155" i="3"/>
  <c r="AJ155" i="3"/>
  <c r="AK155" i="3"/>
  <c r="BA7" i="3"/>
  <c r="BB7" i="3"/>
  <c r="AI350" i="3"/>
  <c r="AK350" i="3"/>
  <c r="AJ350" i="3"/>
  <c r="AK217" i="3"/>
  <c r="AI217" i="3"/>
  <c r="AJ217" i="3"/>
  <c r="AI127" i="3"/>
  <c r="AJ127" i="3"/>
  <c r="AK127" i="3"/>
  <c r="AI87" i="3"/>
  <c r="AK87" i="3"/>
  <c r="AJ87" i="3"/>
  <c r="AI75" i="3"/>
  <c r="AK75" i="3"/>
  <c r="AJ75" i="3"/>
  <c r="BA18" i="3"/>
  <c r="BB18" i="3"/>
  <c r="AJ282" i="3"/>
  <c r="AK282" i="3"/>
  <c r="AI282" i="3"/>
  <c r="BA42" i="3"/>
  <c r="BB42" i="3"/>
  <c r="AI311" i="3"/>
  <c r="AJ311" i="3"/>
  <c r="AK311" i="3"/>
  <c r="AJ248" i="3"/>
  <c r="AI248" i="3"/>
  <c r="AK248" i="3"/>
  <c r="BA32" i="3"/>
  <c r="BB32" i="3"/>
  <c r="AI185" i="3"/>
  <c r="AJ185" i="3"/>
  <c r="AK185" i="3"/>
  <c r="AJ24" i="3"/>
  <c r="AK24" i="3"/>
  <c r="AI24" i="3"/>
  <c r="AJ298" i="3"/>
  <c r="AK298" i="3"/>
  <c r="AI298" i="3"/>
  <c r="AJ234" i="3"/>
  <c r="AK234" i="3"/>
  <c r="AI234" i="3"/>
  <c r="AI93" i="3"/>
  <c r="AK93" i="3"/>
  <c r="AJ93" i="3"/>
  <c r="BA3" i="3"/>
  <c r="BB3" i="3"/>
  <c r="AI297" i="3"/>
  <c r="AK297" i="3"/>
  <c r="AJ297" i="3"/>
  <c r="AI96" i="3"/>
  <c r="AK96" i="3"/>
  <c r="AJ96" i="3"/>
  <c r="AJ240" i="3"/>
  <c r="AI240" i="3"/>
  <c r="AK240" i="3"/>
  <c r="AI190" i="3"/>
  <c r="AJ190" i="3"/>
  <c r="AK190" i="3"/>
  <c r="AK273" i="3"/>
  <c r="AI273" i="3"/>
  <c r="AJ273" i="3"/>
  <c r="AI275" i="3"/>
  <c r="AJ275" i="3"/>
  <c r="AK275" i="3"/>
  <c r="AI77" i="3"/>
  <c r="AK77" i="3"/>
  <c r="AJ77" i="3"/>
  <c r="AI244" i="3"/>
  <c r="AK244" i="3"/>
  <c r="AJ244" i="3"/>
  <c r="AJ162" i="3"/>
  <c r="AK162" i="3"/>
  <c r="AI162" i="3"/>
  <c r="BA20" i="3"/>
  <c r="BB20" i="3"/>
  <c r="AI97" i="3"/>
  <c r="AK97" i="3"/>
  <c r="AJ97" i="3"/>
  <c r="AI201" i="3"/>
  <c r="AJ201" i="3"/>
  <c r="AK201" i="3"/>
  <c r="BA21" i="3"/>
  <c r="BB21" i="3"/>
  <c r="AJ261" i="3"/>
  <c r="AK261" i="3"/>
  <c r="AI261" i="3"/>
  <c r="AK43" i="3"/>
  <c r="AI43" i="3"/>
  <c r="AJ43" i="3"/>
  <c r="AJ26" i="3"/>
  <c r="AK26" i="3"/>
  <c r="AI26" i="3"/>
  <c r="AI60" i="3"/>
  <c r="AJ60" i="3"/>
  <c r="AK60" i="3"/>
  <c r="AK265" i="3"/>
  <c r="AI265" i="3"/>
  <c r="AJ265" i="3"/>
  <c r="AJ237" i="3"/>
  <c r="AK237" i="3"/>
  <c r="AI237" i="3"/>
  <c r="AI82" i="3"/>
  <c r="AK82" i="3"/>
  <c r="AJ82" i="3"/>
  <c r="AI144" i="3"/>
  <c r="AJ144" i="3"/>
  <c r="AK144" i="3"/>
  <c r="AJ218" i="3"/>
  <c r="AK218" i="3"/>
  <c r="AI218" i="3"/>
  <c r="AI163" i="3"/>
  <c r="AJ163" i="3"/>
  <c r="AK163" i="3"/>
  <c r="AJ338" i="3"/>
  <c r="AK338" i="3"/>
  <c r="AI338" i="3"/>
  <c r="AI139" i="3"/>
  <c r="AJ139" i="3"/>
  <c r="AK139" i="3"/>
  <c r="BA16" i="3"/>
  <c r="BB16" i="3"/>
  <c r="H42" i="1"/>
  <c r="AC42" i="1"/>
  <c r="AC40" i="1"/>
  <c r="Z294" i="1"/>
  <c r="G294" i="1"/>
  <c r="AC294" i="1" s="1"/>
  <c r="AC270" i="1"/>
  <c r="AF270" i="1"/>
  <c r="I270" i="1"/>
  <c r="Z238" i="1"/>
  <c r="G238" i="1"/>
  <c r="Z225" i="1"/>
  <c r="G225" i="1"/>
  <c r="AF225" i="1" s="1"/>
  <c r="F209" i="1"/>
  <c r="E113" i="2"/>
  <c r="F188" i="1"/>
  <c r="Z188" i="1" s="1"/>
  <c r="E97" i="2"/>
  <c r="F125" i="1"/>
  <c r="E43" i="2"/>
  <c r="AF586" i="1"/>
  <c r="AC586" i="1"/>
  <c r="Z625" i="1"/>
  <c r="G625" i="1"/>
  <c r="K467" i="1"/>
  <c r="AF467" i="1"/>
  <c r="G489" i="1"/>
  <c r="AC489" i="1" s="1"/>
  <c r="Z489" i="1"/>
  <c r="Z639" i="1"/>
  <c r="G628" i="1"/>
  <c r="K628" i="1" s="1"/>
  <c r="Z628" i="1"/>
  <c r="G635" i="1"/>
  <c r="K635" i="1" s="1"/>
  <c r="G623" i="1"/>
  <c r="K623" i="1" s="1"/>
  <c r="Z623" i="1"/>
  <c r="Z538" i="1"/>
  <c r="Z533" i="1"/>
  <c r="Z576" i="1"/>
  <c r="G576" i="1"/>
  <c r="AF576" i="1" s="1"/>
  <c r="Z574" i="1"/>
  <c r="G382" i="1"/>
  <c r="Z382" i="1"/>
  <c r="G607" i="1"/>
  <c r="K607" i="1" s="1"/>
  <c r="G634" i="1"/>
  <c r="AC634" i="1" s="1"/>
  <c r="Z634" i="1"/>
  <c r="K542" i="1"/>
  <c r="AF542" i="1"/>
  <c r="G511" i="1"/>
  <c r="AC511" i="1" s="1"/>
  <c r="Z511" i="1"/>
  <c r="G640" i="1"/>
  <c r="K528" i="1"/>
  <c r="AF528" i="1"/>
  <c r="G409" i="1"/>
  <c r="Z409" i="1"/>
  <c r="Z597" i="1"/>
  <c r="G597" i="1"/>
  <c r="AC597" i="1" s="1"/>
  <c r="G642" i="1"/>
  <c r="AF642" i="1" s="1"/>
  <c r="Z584" i="1"/>
  <c r="G584" i="1"/>
  <c r="AF584" i="1" s="1"/>
  <c r="Z540" i="1"/>
  <c r="Z578" i="1"/>
  <c r="G578" i="1"/>
  <c r="AF578" i="1" s="1"/>
  <c r="Z502" i="1"/>
  <c r="G521" i="1"/>
  <c r="Z521" i="1"/>
  <c r="G476" i="1"/>
  <c r="Z476" i="1"/>
  <c r="G368" i="1"/>
  <c r="Z269" i="1"/>
  <c r="G269" i="1"/>
  <c r="I269" i="1" s="1"/>
  <c r="Z449" i="1"/>
  <c r="G449" i="1"/>
  <c r="G393" i="1"/>
  <c r="K393" i="1" s="1"/>
  <c r="Z481" i="1"/>
  <c r="G481" i="1"/>
  <c r="AC481" i="1" s="1"/>
  <c r="Z601" i="1"/>
  <c r="G601" i="1"/>
  <c r="G490" i="1"/>
  <c r="K399" i="1"/>
  <c r="AC399" i="1"/>
  <c r="G608" i="1"/>
  <c r="K608" i="1" s="1"/>
  <c r="AC582" i="1"/>
  <c r="AF582" i="1"/>
  <c r="Z524" i="1"/>
  <c r="Z429" i="1"/>
  <c r="G429" i="1"/>
  <c r="AC429" i="1" s="1"/>
  <c r="Z447" i="1"/>
  <c r="G447" i="1"/>
  <c r="AC447" i="1" s="1"/>
  <c r="Z618" i="1"/>
  <c r="G618" i="1"/>
  <c r="Z531" i="1"/>
  <c r="G343" i="1"/>
  <c r="Z343" i="1"/>
  <c r="G463" i="1"/>
  <c r="AF463" i="1" s="1"/>
  <c r="G611" i="1"/>
  <c r="AC611" i="1" s="1"/>
  <c r="K388" i="1"/>
  <c r="G366" i="1"/>
  <c r="AC366" i="1" s="1"/>
  <c r="Z354" i="1"/>
  <c r="G354" i="1"/>
  <c r="K354" i="1" s="1"/>
  <c r="G345" i="1"/>
  <c r="I345" i="1" s="1"/>
  <c r="G496" i="1"/>
  <c r="AF496" i="1" s="1"/>
  <c r="G384" i="1"/>
  <c r="AC384" i="1" s="1"/>
  <c r="Z348" i="1"/>
  <c r="G348" i="1"/>
  <c r="G279" i="1"/>
  <c r="I279" i="1" s="1"/>
  <c r="Z279" i="1"/>
  <c r="I260" i="1"/>
  <c r="AC260" i="1"/>
  <c r="Z591" i="1"/>
  <c r="G473" i="1"/>
  <c r="AF473" i="1" s="1"/>
  <c r="G295" i="1"/>
  <c r="AF295" i="1" s="1"/>
  <c r="Z270" i="1"/>
  <c r="G241" i="1"/>
  <c r="AC241" i="1" s="1"/>
  <c r="G344" i="1"/>
  <c r="AC344" i="1" s="1"/>
  <c r="Z309" i="1"/>
  <c r="G50" i="1"/>
  <c r="AF50" i="1" s="1"/>
  <c r="Z50" i="1"/>
  <c r="K374" i="1"/>
  <c r="G100" i="1"/>
  <c r="AF100" i="1" s="1"/>
  <c r="Z100" i="1"/>
  <c r="G274" i="1"/>
  <c r="I274" i="1" s="1"/>
  <c r="Z260" i="1"/>
  <c r="G254" i="1"/>
  <c r="AC254" i="1" s="1"/>
  <c r="G182" i="1"/>
  <c r="AF182" i="1" s="1"/>
  <c r="G45" i="1"/>
  <c r="AF45" i="1" s="1"/>
  <c r="Z45" i="1"/>
  <c r="G21" i="1"/>
  <c r="H21" i="1" s="1"/>
  <c r="Z180" i="1"/>
  <c r="G180" i="1"/>
  <c r="AF180" i="1" s="1"/>
  <c r="Z44" i="1"/>
  <c r="Z152" i="1"/>
  <c r="G152" i="1"/>
  <c r="G27" i="1"/>
  <c r="AC27" i="1" s="1"/>
  <c r="G287" i="1"/>
  <c r="I287" i="1" s="1"/>
  <c r="G265" i="1"/>
  <c r="Z202" i="1"/>
  <c r="Z144" i="1"/>
  <c r="G144" i="1"/>
  <c r="AC144" i="1" s="1"/>
  <c r="I106" i="1"/>
  <c r="AF106" i="1"/>
  <c r="Z265" i="1"/>
  <c r="Z262" i="1"/>
  <c r="Z254" i="1"/>
  <c r="G243" i="1"/>
  <c r="U243" i="1" s="1"/>
  <c r="G198" i="1"/>
  <c r="AC198" i="1" s="1"/>
  <c r="Z198" i="1"/>
  <c r="G190" i="1"/>
  <c r="I190" i="1" s="1"/>
  <c r="Z190" i="1"/>
  <c r="Z161" i="1"/>
  <c r="Z106" i="1"/>
  <c r="G65" i="1"/>
  <c r="J65" i="1" s="1"/>
  <c r="G226" i="1"/>
  <c r="I226" i="1" s="1"/>
  <c r="G196" i="1"/>
  <c r="AF196" i="1" s="1"/>
  <c r="G150" i="1"/>
  <c r="AC150" i="1" s="1"/>
  <c r="Z150" i="1"/>
  <c r="G54" i="1"/>
  <c r="AC54" i="1" s="1"/>
  <c r="Z54" i="1"/>
  <c r="Z217" i="1"/>
  <c r="Z119" i="1"/>
  <c r="G24" i="1"/>
  <c r="Z24" i="1"/>
  <c r="K601" i="1"/>
  <c r="AF409" i="1"/>
  <c r="AC180" i="1"/>
  <c r="AF635" i="1"/>
  <c r="AC635" i="1"/>
  <c r="AF226" i="1"/>
  <c r="AC50" i="1"/>
  <c r="AC274" i="1"/>
  <c r="AC628" i="1"/>
  <c r="G188" i="1"/>
  <c r="AC24" i="1"/>
  <c r="H24" i="1"/>
  <c r="AF345" i="1"/>
  <c r="K476" i="1"/>
  <c r="AF476" i="1"/>
  <c r="AC476" i="1"/>
  <c r="AF639" i="1"/>
  <c r="AC625" i="1"/>
  <c r="AC21" i="1"/>
  <c r="AC196" i="1"/>
  <c r="I265" i="1"/>
  <c r="AC618" i="1"/>
  <c r="K618" i="1"/>
  <c r="AC238" i="1"/>
  <c r="AC65" i="1"/>
  <c r="AC188" i="1"/>
  <c r="C11" i="3"/>
  <c r="C12" i="3"/>
  <c r="G569" i="1" l="1"/>
  <c r="AC569" i="1" s="1"/>
  <c r="Z569" i="1"/>
  <c r="K600" i="1"/>
  <c r="AF600" i="1"/>
  <c r="AF589" i="1"/>
  <c r="AC589" i="1"/>
  <c r="K589" i="1"/>
  <c r="AF526" i="1"/>
  <c r="AC526" i="1"/>
  <c r="AF451" i="1"/>
  <c r="AC451" i="1"/>
  <c r="AC428" i="1"/>
  <c r="K428" i="1"/>
  <c r="AF428" i="1"/>
  <c r="AF419" i="1"/>
  <c r="AC419" i="1"/>
  <c r="G120" i="1"/>
  <c r="Z120" i="1"/>
  <c r="AF617" i="1"/>
  <c r="K617" i="1"/>
  <c r="K616" i="1"/>
  <c r="AF616" i="1"/>
  <c r="I283" i="1"/>
  <c r="AF283" i="1"/>
  <c r="G211" i="1"/>
  <c r="Z211" i="1"/>
  <c r="G398" i="1"/>
  <c r="Z398" i="1"/>
  <c r="G403" i="1"/>
  <c r="Z403" i="1"/>
  <c r="G118" i="1"/>
  <c r="Z118" i="1"/>
  <c r="AF287" i="1"/>
  <c r="G256" i="1"/>
  <c r="AC256" i="1" s="1"/>
  <c r="AC287" i="1"/>
  <c r="Z589" i="1"/>
  <c r="AF510" i="1"/>
  <c r="K453" i="1"/>
  <c r="I228" i="1"/>
  <c r="Z127" i="1"/>
  <c r="Z306" i="1"/>
  <c r="Z581" i="1"/>
  <c r="AF581" i="1"/>
  <c r="AF566" i="1"/>
  <c r="E430" i="2"/>
  <c r="E377" i="2"/>
  <c r="E196" i="2"/>
  <c r="E162" i="2"/>
  <c r="AF243" i="1"/>
  <c r="AF628" i="1"/>
  <c r="Z264" i="1"/>
  <c r="G135" i="1"/>
  <c r="K504" i="1"/>
  <c r="K587" i="1"/>
  <c r="AF525" i="1"/>
  <c r="AC154" i="1"/>
  <c r="G53" i="1"/>
  <c r="Z62" i="1"/>
  <c r="AF75" i="1"/>
  <c r="G201" i="1"/>
  <c r="AF201" i="1" s="1"/>
  <c r="G203" i="1"/>
  <c r="AC203" i="1" s="1"/>
  <c r="G177" i="1"/>
  <c r="Z376" i="1"/>
  <c r="Z419" i="1"/>
  <c r="Z632" i="1"/>
  <c r="E379" i="2"/>
  <c r="E287" i="2"/>
  <c r="E204" i="2"/>
  <c r="I295" i="1"/>
  <c r="Z428" i="1"/>
  <c r="AC607" i="1"/>
  <c r="AC243" i="1"/>
  <c r="AC295" i="1"/>
  <c r="AF377" i="1"/>
  <c r="K459" i="1"/>
  <c r="AC406" i="1"/>
  <c r="AC504" i="1"/>
  <c r="AC525" i="1"/>
  <c r="J97" i="1"/>
  <c r="I59" i="1"/>
  <c r="I337" i="1"/>
  <c r="Z35" i="1"/>
  <c r="AF199" i="1"/>
  <c r="G314" i="1"/>
  <c r="K518" i="1"/>
  <c r="Z507" i="1"/>
  <c r="E437" i="2"/>
  <c r="E335" i="2"/>
  <c r="E18" i="2"/>
  <c r="I100" i="1"/>
  <c r="G48" i="1"/>
  <c r="J48" i="1" s="1"/>
  <c r="Z75" i="1"/>
  <c r="Z83" i="1"/>
  <c r="G443" i="1"/>
  <c r="AC443" i="1" s="1"/>
  <c r="AC518" i="1"/>
  <c r="Z583" i="1"/>
  <c r="K507" i="1"/>
  <c r="AC632" i="1"/>
  <c r="E480" i="2"/>
  <c r="E464" i="2"/>
  <c r="E382" i="2"/>
  <c r="E373" i="2"/>
  <c r="E212" i="2"/>
  <c r="G615" i="1"/>
  <c r="Z616" i="1"/>
  <c r="K496" i="1"/>
  <c r="AF241" i="1"/>
  <c r="AC524" i="1"/>
  <c r="AF414" i="1"/>
  <c r="J85" i="1"/>
  <c r="J438" i="1"/>
  <c r="G91" i="1"/>
  <c r="AF386" i="1"/>
  <c r="G460" i="1"/>
  <c r="AC460" i="1" s="1"/>
  <c r="Z617" i="1"/>
  <c r="K632" i="1"/>
  <c r="E492" i="2"/>
  <c r="E459" i="2"/>
  <c r="E308" i="2"/>
  <c r="E295" i="2"/>
  <c r="E45" i="2"/>
  <c r="I241" i="1"/>
  <c r="I366" i="1"/>
  <c r="Z600" i="1"/>
  <c r="K445" i="1"/>
  <c r="AC498" i="1"/>
  <c r="I213" i="1"/>
  <c r="AC51" i="1"/>
  <c r="AC162" i="1"/>
  <c r="G109" i="1"/>
  <c r="AC109" i="1" s="1"/>
  <c r="G555" i="1"/>
  <c r="AC555" i="1" s="1"/>
  <c r="Z518" i="1"/>
  <c r="K581" i="1"/>
  <c r="E86" i="2"/>
  <c r="AC609" i="1"/>
  <c r="AC228" i="1"/>
  <c r="AC75" i="1"/>
  <c r="Z377" i="1"/>
  <c r="E439" i="2"/>
  <c r="E368" i="2"/>
  <c r="E354" i="2"/>
  <c r="E340" i="2"/>
  <c r="E322" i="2"/>
  <c r="Z650" i="1"/>
  <c r="G650" i="1"/>
  <c r="AU650" i="1"/>
  <c r="G648" i="1"/>
  <c r="AU648" i="1"/>
  <c r="Z648" i="1"/>
  <c r="AF430" i="1"/>
  <c r="K430" i="1"/>
  <c r="AC430" i="1"/>
  <c r="Z266" i="1"/>
  <c r="G266" i="1"/>
  <c r="G142" i="1"/>
  <c r="Z142" i="1"/>
  <c r="G493" i="1"/>
  <c r="Z493" i="1"/>
  <c r="AC210" i="1"/>
  <c r="I210" i="1"/>
  <c r="AF210" i="1"/>
  <c r="G134" i="1"/>
  <c r="Z134" i="1"/>
  <c r="Z108" i="1"/>
  <c r="G108" i="1"/>
  <c r="Z561" i="1"/>
  <c r="G561" i="1"/>
  <c r="K455" i="1"/>
  <c r="AC455" i="1"/>
  <c r="AC118" i="1"/>
  <c r="J118" i="1"/>
  <c r="H28" i="1"/>
  <c r="AC28" i="1"/>
  <c r="G261" i="1"/>
  <c r="Z261" i="1"/>
  <c r="Z626" i="1"/>
  <c r="G626" i="1"/>
  <c r="Z178" i="1"/>
  <c r="G178" i="1"/>
  <c r="AC178" i="1" s="1"/>
  <c r="G553" i="1"/>
  <c r="Z553" i="1"/>
  <c r="AF638" i="1"/>
  <c r="K638" i="1"/>
  <c r="AC614" i="1"/>
  <c r="K614" i="1"/>
  <c r="AF614" i="1"/>
  <c r="AC502" i="1"/>
  <c r="K502" i="1"/>
  <c r="AF502" i="1"/>
  <c r="AF143" i="1"/>
  <c r="J143" i="1"/>
  <c r="AC143" i="1"/>
  <c r="G112" i="1"/>
  <c r="Z112" i="1"/>
  <c r="I311" i="1"/>
  <c r="AC311" i="1"/>
  <c r="AC495" i="1"/>
  <c r="K495" i="1"/>
  <c r="AF495" i="1"/>
  <c r="G435" i="1"/>
  <c r="AC435" i="1" s="1"/>
  <c r="Z435" i="1"/>
  <c r="AF376" i="1"/>
  <c r="I376" i="1"/>
  <c r="AC376" i="1"/>
  <c r="Z67" i="1"/>
  <c r="G67" i="1"/>
  <c r="G603" i="1"/>
  <c r="K597" i="1"/>
  <c r="AF294" i="1"/>
  <c r="AC279" i="1"/>
  <c r="G355" i="1"/>
  <c r="AF511" i="1"/>
  <c r="AF65" i="1"/>
  <c r="AF429" i="1"/>
  <c r="AC345" i="1"/>
  <c r="AF274" i="1"/>
  <c r="AC100" i="1"/>
  <c r="Z621" i="1"/>
  <c r="K588" i="1"/>
  <c r="K523" i="1"/>
  <c r="AC433" i="1"/>
  <c r="K451" i="1"/>
  <c r="K526" i="1"/>
  <c r="I331" i="1"/>
  <c r="H39" i="1"/>
  <c r="AF438" i="1"/>
  <c r="AC201" i="1"/>
  <c r="J68" i="1"/>
  <c r="Z131" i="1"/>
  <c r="I192" i="1"/>
  <c r="AF223" i="1"/>
  <c r="G577" i="1"/>
  <c r="K577" i="1" s="1"/>
  <c r="Z566" i="1"/>
  <c r="E269" i="2"/>
  <c r="E247" i="2"/>
  <c r="E210" i="2"/>
  <c r="E93" i="2"/>
  <c r="F392" i="1"/>
  <c r="F126" i="1"/>
  <c r="F76" i="1"/>
  <c r="F47" i="1"/>
  <c r="AC337" i="1"/>
  <c r="AF57" i="1"/>
  <c r="AF307" i="1"/>
  <c r="G339" i="1"/>
  <c r="I339" i="1" s="1"/>
  <c r="Z407" i="1"/>
  <c r="Z638" i="1"/>
  <c r="E394" i="2"/>
  <c r="E242" i="2"/>
  <c r="E236" i="2"/>
  <c r="F174" i="1"/>
  <c r="F133" i="1"/>
  <c r="AB15" i="1"/>
  <c r="K562" i="1"/>
  <c r="AF135" i="1"/>
  <c r="AF597" i="1"/>
  <c r="I243" i="1"/>
  <c r="AF279" i="1"/>
  <c r="AC642" i="1"/>
  <c r="Z68" i="1"/>
  <c r="AC283" i="1"/>
  <c r="AC307" i="1"/>
  <c r="AC566" i="1"/>
  <c r="AC377" i="1"/>
  <c r="AC461" i="1"/>
  <c r="AF585" i="1"/>
  <c r="K464" i="1"/>
  <c r="AF306" i="1"/>
  <c r="AC48" i="1"/>
  <c r="AF369" i="1"/>
  <c r="AC35" i="1"/>
  <c r="I163" i="1"/>
  <c r="G172" i="1"/>
  <c r="Z210" i="1"/>
  <c r="G347" i="1"/>
  <c r="AF402" i="1"/>
  <c r="Z421" i="1"/>
  <c r="G595" i="1"/>
  <c r="AC595" i="1" s="1"/>
  <c r="G546" i="1"/>
  <c r="Z495" i="1"/>
  <c r="G629" i="1"/>
  <c r="AF629" i="1" s="1"/>
  <c r="E487" i="2"/>
  <c r="E443" i="2"/>
  <c r="E302" i="2"/>
  <c r="E291" i="2"/>
  <c r="E114" i="2"/>
  <c r="E82" i="2"/>
  <c r="E56" i="2"/>
  <c r="G61" i="1"/>
  <c r="AF61" i="1" s="1"/>
  <c r="AF592" i="1"/>
  <c r="AF421" i="1"/>
  <c r="K545" i="1"/>
  <c r="AC306" i="1"/>
  <c r="I250" i="1"/>
  <c r="Z283" i="1"/>
  <c r="G334" i="1"/>
  <c r="G312" i="1"/>
  <c r="Z386" i="1"/>
  <c r="Z430" i="1"/>
  <c r="G572" i="1"/>
  <c r="I572" i="1" s="1"/>
  <c r="G537" i="1"/>
  <c r="E431" i="2"/>
  <c r="E424" i="2"/>
  <c r="E419" i="2"/>
  <c r="E323" i="2"/>
  <c r="E126" i="2"/>
  <c r="K612" i="1"/>
  <c r="K511" i="1"/>
  <c r="AF144" i="1"/>
  <c r="AF481" i="1"/>
  <c r="AC386" i="1"/>
  <c r="Z273" i="1"/>
  <c r="K592" i="1"/>
  <c r="AC421" i="1"/>
  <c r="AC606" i="1"/>
  <c r="AC604" i="1"/>
  <c r="AC488" i="1"/>
  <c r="AC545" i="1"/>
  <c r="AF539" i="1"/>
  <c r="K563" i="1"/>
  <c r="AF356" i="1"/>
  <c r="I249" i="1"/>
  <c r="Z43" i="1"/>
  <c r="G247" i="1"/>
  <c r="AF247" i="1" s="1"/>
  <c r="AC402" i="1"/>
  <c r="AF487" i="1"/>
  <c r="G556" i="1"/>
  <c r="Z592" i="1"/>
  <c r="E490" i="2"/>
  <c r="E460" i="2"/>
  <c r="E426" i="2"/>
  <c r="E414" i="2"/>
  <c r="E330" i="2"/>
  <c r="E221" i="2"/>
  <c r="E101" i="2"/>
  <c r="I144" i="1"/>
  <c r="Z455" i="1"/>
  <c r="AF529" i="1"/>
  <c r="K483" i="1"/>
  <c r="AF606" i="1"/>
  <c r="AC418" i="1"/>
  <c r="K604" i="1"/>
  <c r="AF433" i="1"/>
  <c r="AC563" i="1"/>
  <c r="AF127" i="1"/>
  <c r="AC127" i="1"/>
  <c r="Z487" i="1"/>
  <c r="AC487" i="1"/>
  <c r="Z517" i="1"/>
  <c r="E389" i="2"/>
  <c r="E227" i="2"/>
  <c r="F149" i="1"/>
  <c r="K634" i="1"/>
  <c r="AF344" i="1"/>
  <c r="AC483" i="1"/>
  <c r="AF588" i="1"/>
  <c r="AF523" i="1"/>
  <c r="AC529" i="1"/>
  <c r="AC509" i="1"/>
  <c r="J64" i="1"/>
  <c r="AF331" i="1"/>
  <c r="AC93" i="1"/>
  <c r="I201" i="1"/>
  <c r="AC57" i="1"/>
  <c r="Z223" i="1"/>
  <c r="G412" i="1"/>
  <c r="K412" i="1" s="1"/>
  <c r="E491" i="2"/>
  <c r="E261" i="2"/>
  <c r="E217" i="2"/>
  <c r="F99" i="1"/>
  <c r="K574" i="1"/>
  <c r="AC574" i="1"/>
  <c r="F286" i="1"/>
  <c r="E184" i="2"/>
  <c r="F276" i="1"/>
  <c r="Z276" i="1" s="1"/>
  <c r="E174" i="2"/>
  <c r="AC459" i="1"/>
  <c r="AF132" i="1"/>
  <c r="AC132" i="1"/>
  <c r="AF147" i="1"/>
  <c r="I147" i="1"/>
  <c r="Z437" i="1"/>
  <c r="K474" i="1"/>
  <c r="AC474" i="1"/>
  <c r="E438" i="2"/>
  <c r="F299" i="1"/>
  <c r="E197" i="2"/>
  <c r="F291" i="1"/>
  <c r="E189" i="2"/>
  <c r="F96" i="1"/>
  <c r="E366" i="2"/>
  <c r="F86" i="1"/>
  <c r="E19" i="2"/>
  <c r="AF607" i="1"/>
  <c r="AC226" i="1"/>
  <c r="K409" i="1"/>
  <c r="AC409" i="1"/>
  <c r="H37" i="1"/>
  <c r="K437" i="1"/>
  <c r="AC360" i="1"/>
  <c r="AC357" i="1"/>
  <c r="K622" i="1"/>
  <c r="AC617" i="1"/>
  <c r="K419" i="1"/>
  <c r="K564" i="1"/>
  <c r="K609" i="1"/>
  <c r="AC420" i="1"/>
  <c r="AC72" i="1"/>
  <c r="U230" i="1"/>
  <c r="I319" i="1"/>
  <c r="AF157" i="1"/>
  <c r="AC157" i="1"/>
  <c r="AF412" i="1"/>
  <c r="E485" i="2"/>
  <c r="AF552" i="1"/>
  <c r="AC552" i="1"/>
  <c r="F169" i="1"/>
  <c r="E79" i="2"/>
  <c r="F148" i="1"/>
  <c r="E60" i="2"/>
  <c r="F128" i="1"/>
  <c r="E46" i="2"/>
  <c r="F111" i="1"/>
  <c r="E35" i="2"/>
  <c r="AF443" i="1"/>
  <c r="K627" i="1"/>
  <c r="AF360" i="1"/>
  <c r="AC436" i="1"/>
  <c r="K349" i="1"/>
  <c r="AC52" i="1"/>
  <c r="AF308" i="1"/>
  <c r="AF357" i="1"/>
  <c r="K583" i="1"/>
  <c r="AF583" i="1"/>
  <c r="F330" i="1"/>
  <c r="E224" i="2"/>
  <c r="F326" i="1"/>
  <c r="Z326" i="1" s="1"/>
  <c r="E222" i="2"/>
  <c r="F322" i="1"/>
  <c r="Z322" i="1" s="1"/>
  <c r="E219" i="2"/>
  <c r="E218" i="2"/>
  <c r="F194" i="1"/>
  <c r="E102" i="2"/>
  <c r="F186" i="1"/>
  <c r="G186" i="1" s="1"/>
  <c r="E95" i="2"/>
  <c r="F181" i="1"/>
  <c r="E90" i="2"/>
  <c r="F258" i="1"/>
  <c r="Z258" i="1" s="1"/>
  <c r="E384" i="2"/>
  <c r="AC638" i="1"/>
  <c r="AC497" i="1"/>
  <c r="AF532" i="1"/>
  <c r="AC598" i="1"/>
  <c r="K443" i="1"/>
  <c r="AF436" i="1"/>
  <c r="AC349" i="1"/>
  <c r="AF52" i="1"/>
  <c r="AC308" i="1"/>
  <c r="AC193" i="1"/>
  <c r="AF51" i="1"/>
  <c r="AF122" i="1"/>
  <c r="I122" i="1"/>
  <c r="AF328" i="1"/>
  <c r="AC328" i="1"/>
  <c r="G527" i="1"/>
  <c r="Z559" i="1"/>
  <c r="AF501" i="1"/>
  <c r="K501" i="1"/>
  <c r="K515" i="1"/>
  <c r="AF515" i="1"/>
  <c r="AF591" i="1"/>
  <c r="K591" i="1"/>
  <c r="F362" i="1"/>
  <c r="E399" i="2"/>
  <c r="F346" i="1"/>
  <c r="E235" i="2"/>
  <c r="K329" i="1"/>
  <c r="AC329" i="1"/>
  <c r="AF339" i="1"/>
  <c r="F415" i="1"/>
  <c r="E264" i="2"/>
  <c r="F263" i="1"/>
  <c r="E386" i="2"/>
  <c r="G513" i="1"/>
  <c r="AC513" i="1" s="1"/>
  <c r="K598" i="1"/>
  <c r="I150" i="1"/>
  <c r="AF393" i="1"/>
  <c r="K642" i="1"/>
  <c r="I198" i="1"/>
  <c r="AF150" i="1"/>
  <c r="K497" i="1"/>
  <c r="AC532" i="1"/>
  <c r="AF554" i="1"/>
  <c r="K503" i="1"/>
  <c r="AF534" i="1"/>
  <c r="J131" i="1"/>
  <c r="AF203" i="1"/>
  <c r="U250" i="1"/>
  <c r="G33" i="1"/>
  <c r="AF173" i="1"/>
  <c r="AC173" i="1"/>
  <c r="G519" i="1"/>
  <c r="AF543" i="1"/>
  <c r="AC543" i="1"/>
  <c r="G565" i="1"/>
  <c r="F372" i="1"/>
  <c r="E253" i="2"/>
  <c r="F206" i="1"/>
  <c r="E110" i="2"/>
  <c r="AF457" i="1"/>
  <c r="K457" i="1"/>
  <c r="AC437" i="1"/>
  <c r="AF548" i="1"/>
  <c r="K540" i="1"/>
  <c r="K554" i="1"/>
  <c r="K440" i="1"/>
  <c r="AC503" i="1"/>
  <c r="K418" i="1"/>
  <c r="J534" i="1"/>
  <c r="I533" i="1"/>
  <c r="AF413" i="1"/>
  <c r="AC629" i="1"/>
  <c r="AC508" i="1"/>
  <c r="AF94" i="1"/>
  <c r="I203" i="1"/>
  <c r="AF250" i="1"/>
  <c r="G215" i="1"/>
  <c r="I215" i="1" s="1"/>
  <c r="AF435" i="1"/>
  <c r="K435" i="1"/>
  <c r="G575" i="1"/>
  <c r="AC636" i="1"/>
  <c r="AF636" i="1"/>
  <c r="AF568" i="1"/>
  <c r="E488" i="2"/>
  <c r="E481" i="2"/>
  <c r="E456" i="2"/>
  <c r="E286" i="2"/>
  <c r="G605" i="1"/>
  <c r="Z605" i="1"/>
  <c r="F378" i="1"/>
  <c r="E257" i="2"/>
  <c r="F240" i="1"/>
  <c r="E142" i="2"/>
  <c r="F232" i="1"/>
  <c r="E134" i="2"/>
  <c r="F216" i="1"/>
  <c r="E119" i="2"/>
  <c r="G69" i="1"/>
  <c r="Z69" i="1"/>
  <c r="AF236" i="1"/>
  <c r="AC236" i="1"/>
  <c r="F470" i="1"/>
  <c r="Z470" i="1" s="1"/>
  <c r="E294" i="2"/>
  <c r="F424" i="1"/>
  <c r="E433" i="2"/>
  <c r="F268" i="1"/>
  <c r="E166" i="2"/>
  <c r="G76" i="1"/>
  <c r="J76" i="1" s="1"/>
  <c r="Z76" i="1"/>
  <c r="I225" i="1"/>
  <c r="AF533" i="1"/>
  <c r="AF366" i="1"/>
  <c r="AF190" i="1"/>
  <c r="AC578" i="1"/>
  <c r="K429" i="1"/>
  <c r="H27" i="1"/>
  <c r="AC540" i="1"/>
  <c r="AC440" i="1"/>
  <c r="AF498" i="1"/>
  <c r="AF508" i="1"/>
  <c r="AF48" i="1"/>
  <c r="J132" i="1"/>
  <c r="AF72" i="1"/>
  <c r="AF452" i="1"/>
  <c r="K452" i="1"/>
  <c r="K630" i="1"/>
  <c r="AF630" i="1"/>
  <c r="E321" i="2"/>
  <c r="F405" i="1"/>
  <c r="Z405" i="1" s="1"/>
  <c r="E422" i="2"/>
  <c r="F400" i="1"/>
  <c r="E417" i="2"/>
  <c r="F395" i="1"/>
  <c r="Z395" i="1" s="1"/>
  <c r="E412" i="2"/>
  <c r="F389" i="1"/>
  <c r="E407" i="2"/>
  <c r="E207" i="2"/>
  <c r="E186" i="2"/>
  <c r="E131" i="2"/>
  <c r="E107" i="2"/>
  <c r="E100" i="2"/>
  <c r="E62" i="2"/>
  <c r="AF249" i="1"/>
  <c r="F80" i="1"/>
  <c r="F32" i="1"/>
  <c r="E232" i="2"/>
  <c r="E194" i="2"/>
  <c r="E108" i="2"/>
  <c r="AF192" i="1"/>
  <c r="AF84" i="1"/>
  <c r="E239" i="2"/>
  <c r="AF365" i="1"/>
  <c r="E171" i="2"/>
  <c r="AF118" i="1"/>
  <c r="E104" i="2"/>
  <c r="E70" i="2"/>
  <c r="AF301" i="1"/>
  <c r="AF521" i="1"/>
  <c r="K521" i="1"/>
  <c r="AC225" i="1"/>
  <c r="K578" i="1"/>
  <c r="I196" i="1"/>
  <c r="I264" i="1"/>
  <c r="AF264" i="1"/>
  <c r="AF625" i="1"/>
  <c r="K625" i="1"/>
  <c r="I238" i="1"/>
  <c r="AF238" i="1"/>
  <c r="AC22" i="1"/>
  <c r="H22" i="1"/>
  <c r="AC67" i="1"/>
  <c r="J67" i="1"/>
  <c r="AF67" i="1"/>
  <c r="K639" i="1"/>
  <c r="AC639" i="1"/>
  <c r="I298" i="1"/>
  <c r="AC298" i="1"/>
  <c r="AF298" i="1"/>
  <c r="I142" i="1"/>
  <c r="AC142" i="1"/>
  <c r="AF269" i="1"/>
  <c r="AC269" i="1"/>
  <c r="AF416" i="1"/>
  <c r="AF77" i="1"/>
  <c r="I77" i="1"/>
  <c r="AC77" i="1"/>
  <c r="AF177" i="1"/>
  <c r="AC177" i="1"/>
  <c r="I177" i="1"/>
  <c r="J321" i="1"/>
  <c r="AC321" i="1"/>
  <c r="AC320" i="1"/>
  <c r="I320" i="1"/>
  <c r="AF320" i="1"/>
  <c r="AF442" i="1"/>
  <c r="AC442" i="1"/>
  <c r="AF595" i="1"/>
  <c r="AF555" i="1"/>
  <c r="K555" i="1"/>
  <c r="AF490" i="1"/>
  <c r="AC490" i="1"/>
  <c r="K513" i="1"/>
  <c r="AC584" i="1"/>
  <c r="I584" i="1"/>
  <c r="AC576" i="1"/>
  <c r="J576" i="1"/>
  <c r="K490" i="1"/>
  <c r="AF634" i="1"/>
  <c r="AC521" i="1"/>
  <c r="K416" i="1"/>
  <c r="AF53" i="1"/>
  <c r="J53" i="1"/>
  <c r="AC53" i="1"/>
  <c r="AF120" i="1"/>
  <c r="I120" i="1"/>
  <c r="AC120" i="1"/>
  <c r="AF535" i="1"/>
  <c r="AC535" i="1"/>
  <c r="K535" i="1"/>
  <c r="K547" i="1"/>
  <c r="AC547" i="1"/>
  <c r="AF58" i="1"/>
  <c r="I58" i="1"/>
  <c r="AC58" i="1"/>
  <c r="AC91" i="1"/>
  <c r="I91" i="1"/>
  <c r="AF91" i="1"/>
  <c r="AF129" i="1"/>
  <c r="I129" i="1"/>
  <c r="AF187" i="1"/>
  <c r="AC187" i="1"/>
  <c r="AF136" i="1"/>
  <c r="J136" i="1"/>
  <c r="AC520" i="1"/>
  <c r="K520" i="1"/>
  <c r="K580" i="1"/>
  <c r="AF580" i="1"/>
  <c r="AF620" i="1"/>
  <c r="K620" i="1"/>
  <c r="AC517" i="1"/>
  <c r="K517" i="1"/>
  <c r="AC393" i="1"/>
  <c r="AC600" i="1"/>
  <c r="K621" i="1"/>
  <c r="AF273" i="1"/>
  <c r="AC273" i="1"/>
  <c r="AC136" i="1"/>
  <c r="AF60" i="1"/>
  <c r="AC79" i="1"/>
  <c r="AF79" i="1"/>
  <c r="AC364" i="1"/>
  <c r="I364" i="1"/>
  <c r="AF364" i="1"/>
  <c r="AF188" i="1"/>
  <c r="I188" i="1"/>
  <c r="AC473" i="1"/>
  <c r="K473" i="1"/>
  <c r="AF348" i="1"/>
  <c r="AC348" i="1"/>
  <c r="J60" i="1"/>
  <c r="AC43" i="1"/>
  <c r="H43" i="1"/>
  <c r="K426" i="1"/>
  <c r="AF426" i="1"/>
  <c r="AC426" i="1"/>
  <c r="AC570" i="1"/>
  <c r="I570" i="1"/>
  <c r="AF570" i="1"/>
  <c r="AF254" i="1"/>
  <c r="I254" i="1"/>
  <c r="AF623" i="1"/>
  <c r="AC623" i="1"/>
  <c r="AF107" i="1"/>
  <c r="AC107" i="1"/>
  <c r="AC621" i="1"/>
  <c r="AF54" i="1"/>
  <c r="J54" i="1"/>
  <c r="AC182" i="1"/>
  <c r="I182" i="1"/>
  <c r="Z209" i="1"/>
  <c r="G209" i="1"/>
  <c r="AC209" i="1" s="1"/>
  <c r="AC496" i="1"/>
  <c r="AF142" i="1"/>
  <c r="AC616" i="1"/>
  <c r="I348" i="1"/>
  <c r="I256" i="1"/>
  <c r="AF265" i="1"/>
  <c r="AC265" i="1"/>
  <c r="AC354" i="1"/>
  <c r="AF354" i="1"/>
  <c r="AF82" i="1"/>
  <c r="AC82" i="1"/>
  <c r="I82" i="1"/>
  <c r="F338" i="1"/>
  <c r="E228" i="2"/>
  <c r="Z333" i="1"/>
  <c r="G333" i="1"/>
  <c r="AF333" i="1" s="1"/>
  <c r="AC327" i="1"/>
  <c r="I327" i="1"/>
  <c r="E139" i="2"/>
  <c r="F237" i="1"/>
  <c r="AC83" i="1"/>
  <c r="AF83" i="1"/>
  <c r="F41" i="1"/>
  <c r="E328" i="2"/>
  <c r="F31" i="1"/>
  <c r="E318" i="2"/>
  <c r="AF618" i="1"/>
  <c r="K524" i="1"/>
  <c r="AC450" i="1"/>
  <c r="AC445" i="1"/>
  <c r="AF455" i="1"/>
  <c r="AC564" i="1"/>
  <c r="I352" i="1"/>
  <c r="I310" i="1"/>
  <c r="AC245" i="1"/>
  <c r="AC131" i="1"/>
  <c r="H30" i="1"/>
  <c r="J115" i="1"/>
  <c r="AC56" i="1"/>
  <c r="AF56" i="1"/>
  <c r="AC113" i="1"/>
  <c r="I113" i="1"/>
  <c r="AF212" i="1"/>
  <c r="AC212" i="1"/>
  <c r="AF234" i="1"/>
  <c r="G485" i="1"/>
  <c r="Z485" i="1"/>
  <c r="F444" i="1"/>
  <c r="G444" i="1" s="1"/>
  <c r="E279" i="2"/>
  <c r="Z439" i="1"/>
  <c r="G439" i="1"/>
  <c r="F434" i="1"/>
  <c r="E272" i="2"/>
  <c r="F66" i="1"/>
  <c r="E353" i="2"/>
  <c r="F55" i="1"/>
  <c r="E342" i="2"/>
  <c r="AF615" i="1"/>
  <c r="E325" i="2"/>
  <c r="K479" i="1"/>
  <c r="AF479" i="1"/>
  <c r="F468" i="1"/>
  <c r="E293" i="2"/>
  <c r="G257" i="1"/>
  <c r="Z257" i="1"/>
  <c r="E78" i="2"/>
  <c r="F168" i="1"/>
  <c r="AF162" i="1"/>
  <c r="F110" i="1"/>
  <c r="E34" i="2"/>
  <c r="AB11" i="1"/>
  <c r="AB12" i="1"/>
  <c r="F494" i="1"/>
  <c r="E306" i="2"/>
  <c r="F358" i="1"/>
  <c r="E397" i="2"/>
  <c r="AF352" i="1"/>
  <c r="F350" i="1"/>
  <c r="E238" i="2"/>
  <c r="Z175" i="1"/>
  <c r="G175" i="1"/>
  <c r="AF167" i="1"/>
  <c r="AC167" i="1"/>
  <c r="AF204" i="1"/>
  <c r="I204" i="1"/>
  <c r="Z327" i="1"/>
  <c r="AF387" i="1"/>
  <c r="K387" i="1"/>
  <c r="AC387" i="1"/>
  <c r="AF198" i="1"/>
  <c r="Z28" i="1"/>
  <c r="AC213" i="1"/>
  <c r="AF63" i="1"/>
  <c r="AC234" i="1"/>
  <c r="AF70" i="1"/>
  <c r="AC70" i="1"/>
  <c r="G158" i="1"/>
  <c r="AF577" i="1"/>
  <c r="Z500" i="1"/>
  <c r="G500" i="1"/>
  <c r="F396" i="1"/>
  <c r="E413" i="2"/>
  <c r="F391" i="1"/>
  <c r="E408" i="2"/>
  <c r="F379" i="1"/>
  <c r="Z379" i="1" s="1"/>
  <c r="E258" i="2"/>
  <c r="F292" i="1"/>
  <c r="E190" i="2"/>
  <c r="F282" i="1"/>
  <c r="E180" i="2"/>
  <c r="F277" i="1"/>
  <c r="E175" i="2"/>
  <c r="F207" i="1"/>
  <c r="E111" i="2"/>
  <c r="AF172" i="1"/>
  <c r="AC423" i="1"/>
  <c r="AF423" i="1"/>
  <c r="Z516" i="1"/>
  <c r="G516" i="1"/>
  <c r="F422" i="1"/>
  <c r="E432" i="2"/>
  <c r="F408" i="1"/>
  <c r="E425" i="2"/>
  <c r="F297" i="1"/>
  <c r="E195" i="2"/>
  <c r="AF211" i="1"/>
  <c r="F179" i="1"/>
  <c r="E88" i="2"/>
  <c r="Z159" i="1"/>
  <c r="G159" i="1"/>
  <c r="F151" i="1"/>
  <c r="E63" i="2"/>
  <c r="F146" i="1"/>
  <c r="E59" i="2"/>
  <c r="F141" i="1"/>
  <c r="E54" i="2"/>
  <c r="F114" i="1"/>
  <c r="E370" i="2"/>
  <c r="AF319" i="1"/>
  <c r="AF98" i="1"/>
  <c r="I336" i="1"/>
  <c r="AF336" i="1"/>
  <c r="J544" i="1"/>
  <c r="AC577" i="1"/>
  <c r="AC630" i="1"/>
  <c r="AF574" i="1"/>
  <c r="AF488" i="1"/>
  <c r="AF509" i="1"/>
  <c r="I361" i="1"/>
  <c r="AF420" i="1"/>
  <c r="H247" i="1"/>
  <c r="AC208" i="1"/>
  <c r="I230" i="1"/>
  <c r="I98" i="1"/>
  <c r="AC124" i="1"/>
  <c r="I124" i="1"/>
  <c r="G183" i="1"/>
  <c r="I302" i="1"/>
  <c r="AC302" i="1"/>
  <c r="E21" i="2"/>
  <c r="F219" i="1"/>
  <c r="E122" i="2"/>
  <c r="F214" i="1"/>
  <c r="E117" i="2"/>
  <c r="F156" i="1"/>
  <c r="E68" i="2"/>
  <c r="AF230" i="1"/>
  <c r="I550" i="1"/>
  <c r="AC361" i="1"/>
  <c r="AC336" i="1"/>
  <c r="J167" i="1"/>
  <c r="AC204" i="1"/>
  <c r="I193" i="1"/>
  <c r="AF163" i="1"/>
  <c r="AC29" i="1"/>
  <c r="H29" i="1"/>
  <c r="I83" i="1"/>
  <c r="AF197" i="1"/>
  <c r="I197" i="1"/>
  <c r="AC197" i="1"/>
  <c r="G191" i="1"/>
  <c r="Z602" i="1"/>
  <c r="G602" i="1"/>
  <c r="Z458" i="1"/>
  <c r="G458" i="1"/>
  <c r="F432" i="1"/>
  <c r="Z432" i="1" s="1"/>
  <c r="E270" i="2"/>
  <c r="F317" i="1"/>
  <c r="E214" i="2"/>
  <c r="G276" i="1"/>
  <c r="AC161" i="1"/>
  <c r="I161" i="1"/>
  <c r="F81" i="1"/>
  <c r="E16" i="2"/>
  <c r="AC76" i="1"/>
  <c r="AF76" i="1"/>
  <c r="AF85" i="1"/>
  <c r="AF261" i="1"/>
  <c r="AF612" i="1"/>
  <c r="AF627" i="1"/>
  <c r="AF311" i="1"/>
  <c r="AF619" i="1"/>
  <c r="AF553" i="1"/>
  <c r="F71" i="1"/>
  <c r="Z192" i="1"/>
  <c r="F15" i="1"/>
  <c r="AY81" i="1"/>
  <c r="AY80" i="1"/>
  <c r="AY79" i="1"/>
  <c r="AY78" i="1"/>
  <c r="AY77" i="1"/>
  <c r="AY76" i="1"/>
  <c r="AY75" i="1"/>
  <c r="AY74" i="1"/>
  <c r="AY73" i="1"/>
  <c r="AY72" i="1"/>
  <c r="AH39" i="3"/>
  <c r="AB39" i="3" s="1"/>
  <c r="AH178" i="3"/>
  <c r="AH279" i="3"/>
  <c r="AA279" i="3" s="1"/>
  <c r="AE279" i="3" s="1"/>
  <c r="AZ62" i="3"/>
  <c r="AX62" i="3" s="1"/>
  <c r="AH45" i="3"/>
  <c r="AB45" i="3" s="1"/>
  <c r="AH209" i="3"/>
  <c r="AA209" i="3" s="1"/>
  <c r="AE209" i="3" s="1"/>
  <c r="AH76" i="3"/>
  <c r="AA76" i="3" s="1"/>
  <c r="AE76" i="3" s="1"/>
  <c r="AH74" i="3"/>
  <c r="AA74" i="3" s="1"/>
  <c r="AE74" i="3" s="1"/>
  <c r="AH141" i="3"/>
  <c r="AB141" i="3" s="1"/>
  <c r="AH235" i="3"/>
  <c r="AA235" i="3" s="1"/>
  <c r="AE235" i="3" s="1"/>
  <c r="AH44" i="3"/>
  <c r="AH168" i="3"/>
  <c r="AA168" i="3" s="1"/>
  <c r="AE168" i="3" s="1"/>
  <c r="AH273" i="3"/>
  <c r="AA273" i="3" s="1"/>
  <c r="AE273" i="3" s="1"/>
  <c r="AH298" i="3"/>
  <c r="AA298" i="3" s="1"/>
  <c r="AE298" i="3" s="1"/>
  <c r="AH267" i="3"/>
  <c r="AB267" i="3" s="1"/>
  <c r="AH160" i="3"/>
  <c r="AA160" i="3" s="1"/>
  <c r="AE160" i="3" s="1"/>
  <c r="AH108" i="3"/>
  <c r="AB108" i="3" s="1"/>
  <c r="AH117" i="3"/>
  <c r="AA117" i="3" s="1"/>
  <c r="AE117" i="3" s="1"/>
  <c r="AH118" i="3"/>
  <c r="AH52" i="3"/>
  <c r="AB52" i="3" s="1"/>
  <c r="AH265" i="3"/>
  <c r="AA265" i="3" s="1"/>
  <c r="AE265" i="3" s="1"/>
  <c r="AZ91" i="3"/>
  <c r="AX91" i="3" s="1"/>
  <c r="AH58" i="3"/>
  <c r="AA58" i="3" s="1"/>
  <c r="AE58" i="3" s="1"/>
  <c r="AH358" i="3"/>
  <c r="AB358" i="3" s="1"/>
  <c r="AH70" i="3"/>
  <c r="AA70" i="3" s="1"/>
  <c r="AE70" i="3" s="1"/>
  <c r="AH345" i="3"/>
  <c r="AA345" i="3" s="1"/>
  <c r="AE345" i="3" s="1"/>
  <c r="AH313" i="3"/>
  <c r="AB313" i="3" s="1"/>
  <c r="AH30" i="3"/>
  <c r="AB30" i="3" s="1"/>
  <c r="AZ57" i="3"/>
  <c r="AX57" i="3" s="1"/>
  <c r="AH100" i="3"/>
  <c r="AB100" i="3" s="1"/>
  <c r="AH296" i="3"/>
  <c r="AB296" i="3" s="1"/>
  <c r="AH322" i="3"/>
  <c r="AB322" i="3" s="1"/>
  <c r="AH38" i="3"/>
  <c r="AA38" i="3" s="1"/>
  <c r="AE38" i="3" s="1"/>
  <c r="AB273" i="3"/>
  <c r="AH59" i="3"/>
  <c r="AH163" i="3"/>
  <c r="AH320" i="3"/>
  <c r="AH56" i="3"/>
  <c r="AB56" i="3" s="1"/>
  <c r="AH213" i="3"/>
  <c r="AH60" i="3"/>
  <c r="AH132" i="3"/>
  <c r="AZ21" i="3"/>
  <c r="AX21" i="3" s="1"/>
  <c r="AH353" i="3"/>
  <c r="AB353" i="3" s="1"/>
  <c r="AH208" i="3"/>
  <c r="AH101" i="3"/>
  <c r="AB101" i="3" s="1"/>
  <c r="AH93" i="3"/>
  <c r="AA93" i="3" s="1"/>
  <c r="AE93" i="3" s="1"/>
  <c r="AZ125" i="3"/>
  <c r="AX125" i="3" s="1"/>
  <c r="AZ94" i="3"/>
  <c r="AX94" i="3" s="1"/>
  <c r="AH204" i="3"/>
  <c r="AA204" i="3" s="1"/>
  <c r="AE204" i="3" s="1"/>
  <c r="AZ30" i="3"/>
  <c r="AX30" i="3" s="1"/>
  <c r="AH137" i="3"/>
  <c r="AB137" i="3" s="1"/>
  <c r="AH289" i="3"/>
  <c r="AA289" i="3" s="1"/>
  <c r="AE289" i="3" s="1"/>
  <c r="AH312" i="3"/>
  <c r="AA312" i="3" s="1"/>
  <c r="AE312" i="3" s="1"/>
  <c r="AH302" i="3"/>
  <c r="AB302" i="3" s="1"/>
  <c r="AH32" i="3"/>
  <c r="AB32" i="3" s="1"/>
  <c r="AH299" i="3"/>
  <c r="AA299" i="3" s="1"/>
  <c r="AE299" i="3" s="1"/>
  <c r="AZ81" i="3"/>
  <c r="AX81" i="3" s="1"/>
  <c r="AZ58" i="3"/>
  <c r="AX58" i="3" s="1"/>
  <c r="AZ59" i="3"/>
  <c r="AX59" i="3" s="1"/>
  <c r="AZ93" i="3"/>
  <c r="AX93" i="3" s="1"/>
  <c r="AZ53" i="3"/>
  <c r="AX53" i="3" s="1"/>
  <c r="AZ98" i="3"/>
  <c r="AX98" i="3" s="1"/>
  <c r="AH329" i="3"/>
  <c r="AA329" i="3" s="1"/>
  <c r="AE329" i="3" s="1"/>
  <c r="AH139" i="3"/>
  <c r="AH136" i="3"/>
  <c r="AH272" i="3"/>
  <c r="AH79" i="3"/>
  <c r="AH47" i="3"/>
  <c r="AH227" i="3"/>
  <c r="AA227" i="3" s="1"/>
  <c r="AE227" i="3" s="1"/>
  <c r="AH124" i="3"/>
  <c r="AB124" i="3" s="1"/>
  <c r="AH304" i="3"/>
  <c r="AA304" i="3" s="1"/>
  <c r="AE304" i="3" s="1"/>
  <c r="AH43" i="3"/>
  <c r="AH25" i="3"/>
  <c r="AH171" i="3"/>
  <c r="AH71" i="3"/>
  <c r="AZ14" i="3"/>
  <c r="AX14" i="3" s="1"/>
  <c r="AH96" i="3"/>
  <c r="AH249" i="3"/>
  <c r="AZ96" i="3"/>
  <c r="AX96" i="3" s="1"/>
  <c r="AZ47" i="3"/>
  <c r="AX47" i="3" s="1"/>
  <c r="AZ132" i="3"/>
  <c r="AX132" i="3" s="1"/>
  <c r="AZ124" i="3"/>
  <c r="AX124" i="3" s="1"/>
  <c r="AH240" i="3"/>
  <c r="AH217" i="3"/>
  <c r="AH29" i="3"/>
  <c r="AH90" i="3"/>
  <c r="AH262" i="3"/>
  <c r="AH341" i="3"/>
  <c r="AZ79" i="3"/>
  <c r="AX79" i="3" s="1"/>
  <c r="AH291" i="3"/>
  <c r="AA313" i="3"/>
  <c r="AE313" i="3" s="1"/>
  <c r="AZ11" i="3"/>
  <c r="AX11" i="3" s="1"/>
  <c r="AH243" i="3"/>
  <c r="AH185" i="3"/>
  <c r="AB185" i="3" s="1"/>
  <c r="AH147" i="3"/>
  <c r="AB147" i="3" s="1"/>
  <c r="AZ19" i="3"/>
  <c r="AX19" i="3" s="1"/>
  <c r="AH295" i="3"/>
  <c r="AB295" i="3" s="1"/>
  <c r="AH85" i="3"/>
  <c r="AA85" i="3" s="1"/>
  <c r="AE85" i="3" s="1"/>
  <c r="AH54" i="3"/>
  <c r="AH184" i="3"/>
  <c r="AH151" i="3"/>
  <c r="AH144" i="3"/>
  <c r="AA144" i="3" s="1"/>
  <c r="AE144" i="3" s="1"/>
  <c r="AZ23" i="3"/>
  <c r="AX23" i="3" s="1"/>
  <c r="AH216" i="3"/>
  <c r="AZ33" i="3"/>
  <c r="AX33" i="3" s="1"/>
  <c r="AZ117" i="3"/>
  <c r="AX117" i="3" s="1"/>
  <c r="AZ22" i="3"/>
  <c r="AX22" i="3" s="1"/>
  <c r="AH169" i="3"/>
  <c r="AH236" i="3"/>
  <c r="AA236" i="3" s="1"/>
  <c r="AE236" i="3" s="1"/>
  <c r="AH98" i="3"/>
  <c r="AH145" i="3"/>
  <c r="AZ36" i="3"/>
  <c r="AX36" i="3" s="1"/>
  <c r="AH250" i="3"/>
  <c r="AA250" i="3" s="1"/>
  <c r="AE250" i="3" s="1"/>
  <c r="AH321" i="3"/>
  <c r="AZ34" i="3"/>
  <c r="AX34" i="3" s="1"/>
  <c r="AH78" i="3"/>
  <c r="AZ13" i="3"/>
  <c r="AX13" i="3" s="1"/>
  <c r="AZ74" i="3"/>
  <c r="AX74" i="3" s="1"/>
  <c r="AZ105" i="3"/>
  <c r="AX105" i="3" s="1"/>
  <c r="AH111" i="3"/>
  <c r="AZ66" i="3"/>
  <c r="AX66" i="3" s="1"/>
  <c r="AH51" i="3"/>
  <c r="AB51" i="3" s="1"/>
  <c r="AH199" i="3"/>
  <c r="AH149" i="3"/>
  <c r="AH95" i="3"/>
  <c r="AA95" i="3" s="1"/>
  <c r="AE95" i="3" s="1"/>
  <c r="AH268" i="3"/>
  <c r="AH270" i="3"/>
  <c r="AH81" i="3"/>
  <c r="AH46" i="3"/>
  <c r="AB46" i="3" s="1"/>
  <c r="AB279" i="3"/>
  <c r="AH325" i="3"/>
  <c r="AA325" i="3" s="1"/>
  <c r="AE325" i="3" s="1"/>
  <c r="AZ6" i="3"/>
  <c r="AX6" i="3" s="1"/>
  <c r="AH158" i="3"/>
  <c r="AH314" i="3"/>
  <c r="AH134" i="3"/>
  <c r="AH293" i="3"/>
  <c r="AH99" i="3"/>
  <c r="AH53" i="3"/>
  <c r="AB53" i="3" s="1"/>
  <c r="AH191" i="3"/>
  <c r="AB191" i="3" s="1"/>
  <c r="AH225" i="3"/>
  <c r="AB225" i="3" s="1"/>
  <c r="AH203" i="3"/>
  <c r="AH197" i="3"/>
  <c r="AB197" i="3" s="1"/>
  <c r="AH162" i="3"/>
  <c r="AH357" i="3"/>
  <c r="AH182" i="3"/>
  <c r="AH335" i="3"/>
  <c r="AH69" i="3"/>
  <c r="AH348" i="3"/>
  <c r="AB348" i="3" s="1"/>
  <c r="AH330" i="3"/>
  <c r="AZ80" i="3"/>
  <c r="AX80" i="3" s="1"/>
  <c r="AH181" i="3"/>
  <c r="AZ67" i="3"/>
  <c r="AX67" i="3" s="1"/>
  <c r="AH49" i="3"/>
  <c r="AH165" i="3"/>
  <c r="AB165" i="3" s="1"/>
  <c r="AZ41" i="3"/>
  <c r="AX41" i="3" s="1"/>
  <c r="AH223" i="3"/>
  <c r="AA223" i="3" s="1"/>
  <c r="AE223" i="3" s="1"/>
  <c r="AH303" i="3"/>
  <c r="AH125" i="3"/>
  <c r="AB125" i="3" s="1"/>
  <c r="AH126" i="3"/>
  <c r="AB126" i="3" s="1"/>
  <c r="AH170" i="3"/>
  <c r="AB170" i="3" s="1"/>
  <c r="AH75" i="3"/>
  <c r="AH120" i="3"/>
  <c r="AH105" i="3"/>
  <c r="AH259" i="3"/>
  <c r="AH24" i="3"/>
  <c r="AB24" i="3" s="1"/>
  <c r="AZ17" i="3"/>
  <c r="AX17" i="3" s="1"/>
  <c r="AZ4" i="3"/>
  <c r="AX4" i="3" s="1"/>
  <c r="AZ136" i="3"/>
  <c r="AX136" i="3" s="1"/>
  <c r="AH157" i="3"/>
  <c r="AB157" i="3" s="1"/>
  <c r="AZ97" i="3"/>
  <c r="AX97" i="3" s="1"/>
  <c r="AH207" i="3"/>
  <c r="AB207" i="3" s="1"/>
  <c r="AH152" i="3"/>
  <c r="AA152" i="3" s="1"/>
  <c r="AE152" i="3" s="1"/>
  <c r="AH201" i="3"/>
  <c r="AA201" i="3" s="1"/>
  <c r="AE201" i="3" s="1"/>
  <c r="AH77" i="3"/>
  <c r="AA77" i="3" s="1"/>
  <c r="AE77" i="3" s="1"/>
  <c r="AH319" i="3"/>
  <c r="AB319" i="3" s="1"/>
  <c r="AH174" i="3"/>
  <c r="AA174" i="3" s="1"/>
  <c r="AE174" i="3" s="1"/>
  <c r="AZ44" i="3"/>
  <c r="AX44" i="3" s="1"/>
  <c r="AH159" i="3"/>
  <c r="AA159" i="3" s="1"/>
  <c r="AE159" i="3" s="1"/>
  <c r="AB265" i="3"/>
  <c r="AH63" i="3"/>
  <c r="AH334" i="3"/>
  <c r="AB334" i="3" s="1"/>
  <c r="AH269" i="3"/>
  <c r="AA269" i="3" s="1"/>
  <c r="AE269" i="3" s="1"/>
  <c r="AH57" i="3"/>
  <c r="AA57" i="3" s="1"/>
  <c r="AE57" i="3" s="1"/>
  <c r="AH282" i="3"/>
  <c r="AB298" i="3"/>
  <c r="AH72" i="3"/>
  <c r="AH68" i="3"/>
  <c r="AH297" i="3"/>
  <c r="AH212" i="3"/>
  <c r="AH317" i="3"/>
  <c r="AH84" i="3"/>
  <c r="AH94" i="3"/>
  <c r="AH290" i="3"/>
  <c r="AB290" i="3" s="1"/>
  <c r="AH355" i="3"/>
  <c r="AB355" i="3" s="1"/>
  <c r="AH340" i="3"/>
  <c r="AA340" i="3" s="1"/>
  <c r="AE340" i="3" s="1"/>
  <c r="AZ131" i="3"/>
  <c r="AX131" i="3" s="1"/>
  <c r="AH237" i="3"/>
  <c r="AZ42" i="3"/>
  <c r="AX42" i="3" s="1"/>
  <c r="AH127" i="3"/>
  <c r="AH35" i="3"/>
  <c r="AH80" i="3"/>
  <c r="AH23" i="3"/>
  <c r="AZ25" i="3"/>
  <c r="AX25" i="3" s="1"/>
  <c r="AH245" i="3"/>
  <c r="AA245" i="3" s="1"/>
  <c r="AE245" i="3" s="1"/>
  <c r="AH354" i="3"/>
  <c r="AH88" i="3"/>
  <c r="AZ107" i="3"/>
  <c r="AX107" i="3" s="1"/>
  <c r="AZ75" i="3"/>
  <c r="AX75" i="3" s="1"/>
  <c r="AH200" i="3"/>
  <c r="AA200" i="3" s="1"/>
  <c r="AE200" i="3" s="1"/>
  <c r="AZ61" i="3"/>
  <c r="AX61" i="3" s="1"/>
  <c r="AH187" i="3"/>
  <c r="AA187" i="3" s="1"/>
  <c r="AE187" i="3" s="1"/>
  <c r="AH318" i="3"/>
  <c r="AH34" i="3"/>
  <c r="AA34" i="3" s="1"/>
  <c r="AE34" i="3" s="1"/>
  <c r="AH102" i="3"/>
  <c r="AZ5" i="3"/>
  <c r="AX5" i="3" s="1"/>
  <c r="AH131" i="3"/>
  <c r="AH66" i="3"/>
  <c r="AZ3" i="3"/>
  <c r="AX3" i="3" s="1"/>
  <c r="AH135" i="3"/>
  <c r="AZ20" i="3"/>
  <c r="AX20" i="3" s="1"/>
  <c r="AH277" i="3"/>
  <c r="AH150" i="3"/>
  <c r="AH50" i="3"/>
  <c r="AH350" i="3"/>
  <c r="AZ115" i="3"/>
  <c r="AX115" i="3" s="1"/>
  <c r="AZ60" i="3"/>
  <c r="AX60" i="3" s="1"/>
  <c r="AZ63" i="3"/>
  <c r="AX63" i="3" s="1"/>
  <c r="AZ28" i="3"/>
  <c r="AX28" i="3" s="1"/>
  <c r="AZ128" i="3"/>
  <c r="AX128" i="3" s="1"/>
  <c r="AH248" i="3"/>
  <c r="AH148" i="3"/>
  <c r="AZ27" i="3"/>
  <c r="AX27" i="3" s="1"/>
  <c r="AH28" i="3"/>
  <c r="AH328" i="3"/>
  <c r="AA328" i="3" s="1"/>
  <c r="AE328" i="3" s="1"/>
  <c r="AH121" i="3"/>
  <c r="AH211" i="3"/>
  <c r="AH221" i="3"/>
  <c r="AH156" i="3"/>
  <c r="AB156" i="3" s="1"/>
  <c r="AH278" i="3"/>
  <c r="AZ39" i="3"/>
  <c r="AX39" i="3" s="1"/>
  <c r="AZ133" i="3"/>
  <c r="AX133" i="3" s="1"/>
  <c r="AZ45" i="3"/>
  <c r="AX45" i="3" s="1"/>
  <c r="G649" i="1"/>
  <c r="AF649" i="1" s="1"/>
  <c r="Z649" i="1"/>
  <c r="AB227" i="3"/>
  <c r="AB57" i="3"/>
  <c r="AB174" i="3"/>
  <c r="AB152" i="3"/>
  <c r="AA181" i="3"/>
  <c r="AE181" i="3" s="1"/>
  <c r="AB181" i="3"/>
  <c r="AB235" i="3"/>
  <c r="AH255" i="3"/>
  <c r="AH339" i="3"/>
  <c r="AH342" i="3"/>
  <c r="AZ26" i="3"/>
  <c r="AX26" i="3" s="1"/>
  <c r="AH246" i="3"/>
  <c r="AZ89" i="3"/>
  <c r="AX89" i="3" s="1"/>
  <c r="AZ77" i="3"/>
  <c r="AX77" i="3" s="1"/>
  <c r="AZ70" i="3"/>
  <c r="AX70" i="3" s="1"/>
  <c r="AZ95" i="3"/>
  <c r="AX95" i="3" s="1"/>
  <c r="AZ65" i="3"/>
  <c r="AX65" i="3" s="1"/>
  <c r="AH166" i="3"/>
  <c r="AH133" i="3"/>
  <c r="AH349" i="3"/>
  <c r="AH224" i="3"/>
  <c r="AH253" i="3"/>
  <c r="AH40" i="3"/>
  <c r="AH177" i="3"/>
  <c r="AH254" i="3"/>
  <c r="AH92" i="3"/>
  <c r="AH307" i="3"/>
  <c r="AH37" i="3"/>
  <c r="AZ102" i="3"/>
  <c r="AX102" i="3" s="1"/>
  <c r="AH82" i="3"/>
  <c r="AZ85" i="3"/>
  <c r="AX85" i="3" s="1"/>
  <c r="AZ16" i="3"/>
  <c r="AX16" i="3" s="1"/>
  <c r="AH153" i="3"/>
  <c r="AZ84" i="3"/>
  <c r="AX84" i="3" s="1"/>
  <c r="AH189" i="3"/>
  <c r="AZ122" i="3"/>
  <c r="AX122" i="3" s="1"/>
  <c r="AH186" i="3"/>
  <c r="AZ114" i="3"/>
  <c r="AX114" i="3" s="1"/>
  <c r="AH276" i="3"/>
  <c r="AH292" i="3"/>
  <c r="AZ46" i="3"/>
  <c r="AX46" i="3" s="1"/>
  <c r="AH67" i="3"/>
  <c r="AZ109" i="3"/>
  <c r="AX109" i="3" s="1"/>
  <c r="AH214" i="3"/>
  <c r="AH351" i="3"/>
  <c r="AB351" i="3" s="1"/>
  <c r="AZ78" i="3"/>
  <c r="AX78" i="3" s="1"/>
  <c r="AH21" i="3"/>
  <c r="AH113" i="3"/>
  <c r="AH140" i="3"/>
  <c r="AZ15" i="3"/>
  <c r="AX15" i="3" s="1"/>
  <c r="AZ8" i="3"/>
  <c r="AX8" i="3" s="1"/>
  <c r="AH263" i="3"/>
  <c r="AH220" i="3"/>
  <c r="AH41" i="3"/>
  <c r="AH256" i="3"/>
  <c r="AH129" i="3"/>
  <c r="AH229" i="3"/>
  <c r="AZ18" i="3"/>
  <c r="AX18" i="3" s="1"/>
  <c r="AH97" i="3"/>
  <c r="AH266" i="3"/>
  <c r="AZ112" i="3"/>
  <c r="AX112" i="3" s="1"/>
  <c r="AZ113" i="3"/>
  <c r="AX113" i="3" s="1"/>
  <c r="AZ119" i="3"/>
  <c r="AX119" i="3" s="1"/>
  <c r="AH283" i="3"/>
  <c r="AZ106" i="3"/>
  <c r="AX106" i="3" s="1"/>
  <c r="AH300" i="3"/>
  <c r="AH183" i="3"/>
  <c r="AH228" i="3"/>
  <c r="AZ100" i="3"/>
  <c r="AX100" i="3" s="1"/>
  <c r="AH107" i="3"/>
  <c r="AZ52" i="3"/>
  <c r="AX52" i="3" s="1"/>
  <c r="AZ31" i="3"/>
  <c r="AX31" i="3" s="1"/>
  <c r="AZ7" i="3"/>
  <c r="AX7" i="3" s="1"/>
  <c r="AH22" i="3"/>
  <c r="AH306" i="3"/>
  <c r="AH232" i="3"/>
  <c r="AH301" i="3"/>
  <c r="AH172" i="3"/>
  <c r="AH31" i="3"/>
  <c r="AZ56" i="3"/>
  <c r="AX56" i="3" s="1"/>
  <c r="AZ120" i="3"/>
  <c r="AX120" i="3" s="1"/>
  <c r="AH233" i="3"/>
  <c r="AZ88" i="3"/>
  <c r="AX88" i="3" s="1"/>
  <c r="AZ138" i="3"/>
  <c r="AX138" i="3" s="1"/>
  <c r="AH142" i="3"/>
  <c r="AH285" i="3"/>
  <c r="AB285" i="3" s="1"/>
  <c r="AH110" i="3"/>
  <c r="AH143" i="3"/>
  <c r="AZ134" i="3"/>
  <c r="AX134" i="3" s="1"/>
  <c r="AZ123" i="3"/>
  <c r="AX123" i="3" s="1"/>
  <c r="AH193" i="3"/>
  <c r="AZ71" i="3"/>
  <c r="AX71" i="3" s="1"/>
  <c r="AZ103" i="3"/>
  <c r="AX103" i="3" s="1"/>
  <c r="AZ104" i="3"/>
  <c r="AX104" i="3" s="1"/>
  <c r="AH288" i="3"/>
  <c r="AH109" i="3"/>
  <c r="AH42" i="3"/>
  <c r="AH205" i="3"/>
  <c r="AH294" i="3"/>
  <c r="AH343" i="3"/>
  <c r="AH274" i="3"/>
  <c r="AH55" i="3"/>
  <c r="AZ9" i="3"/>
  <c r="AX9" i="3" s="1"/>
  <c r="AH315" i="3"/>
  <c r="AH344" i="3"/>
  <c r="AH138" i="3"/>
  <c r="AZ2" i="3"/>
  <c r="AX2" i="3" s="1"/>
  <c r="AH62" i="3"/>
  <c r="AH112" i="3"/>
  <c r="AH130" i="3"/>
  <c r="AH336" i="3"/>
  <c r="AZ38" i="3"/>
  <c r="AX38" i="3" s="1"/>
  <c r="AZ55" i="3"/>
  <c r="AX55" i="3" s="1"/>
  <c r="AH234" i="3"/>
  <c r="AH275" i="3"/>
  <c r="AH244" i="3"/>
  <c r="AZ92" i="3"/>
  <c r="AX92" i="3" s="1"/>
  <c r="AH206" i="3"/>
  <c r="AZ110" i="3"/>
  <c r="AX110" i="3" s="1"/>
  <c r="AZ69" i="3"/>
  <c r="AX69" i="3" s="1"/>
  <c r="AH271" i="3"/>
  <c r="AZ50" i="3"/>
  <c r="AX50" i="3" s="1"/>
  <c r="AH337" i="3"/>
  <c r="AZ130" i="3"/>
  <c r="AX130" i="3" s="1"/>
  <c r="AZ76" i="3"/>
  <c r="AX76" i="3" s="1"/>
  <c r="AH196" i="3"/>
  <c r="AH161" i="3"/>
  <c r="AH222" i="3"/>
  <c r="AH91" i="3"/>
  <c r="AZ10" i="3"/>
  <c r="AX10" i="3" s="1"/>
  <c r="AH241" i="3"/>
  <c r="AH333" i="3"/>
  <c r="AH258" i="3"/>
  <c r="AH104" i="3"/>
  <c r="AH332" i="3"/>
  <c r="AH116" i="3"/>
  <c r="AZ118" i="3"/>
  <c r="AX118" i="3" s="1"/>
  <c r="AH352" i="3"/>
  <c r="AZ48" i="3"/>
  <c r="AX48" i="3" s="1"/>
  <c r="AH260" i="3"/>
  <c r="AZ29" i="3"/>
  <c r="AX29" i="3" s="1"/>
  <c r="AH194" i="3"/>
  <c r="AZ68" i="3"/>
  <c r="AX68" i="3" s="1"/>
  <c r="AZ99" i="3"/>
  <c r="AX99" i="3" s="1"/>
  <c r="AZ87" i="3"/>
  <c r="AX87" i="3" s="1"/>
  <c r="AH146" i="3"/>
  <c r="AH305" i="3"/>
  <c r="AH33" i="3"/>
  <c r="AH287" i="3"/>
  <c r="AH83" i="3"/>
  <c r="AH195" i="3"/>
  <c r="AH173" i="3"/>
  <c r="AH188" i="3"/>
  <c r="AH106" i="3"/>
  <c r="AH202" i="3"/>
  <c r="AH251" i="3"/>
  <c r="AH309" i="3"/>
  <c r="AH198" i="3"/>
  <c r="AH155" i="3"/>
  <c r="AH311" i="3"/>
  <c r="AZ32" i="3"/>
  <c r="AX32" i="3" s="1"/>
  <c r="AH190" i="3"/>
  <c r="AH26" i="3"/>
  <c r="AH331" i="3"/>
  <c r="AH326" i="3"/>
  <c r="AZ43" i="3"/>
  <c r="AX43" i="3" s="1"/>
  <c r="AH308" i="3"/>
  <c r="AB308" i="3" s="1"/>
  <c r="AZ137" i="3"/>
  <c r="AX137" i="3" s="1"/>
  <c r="AH215" i="3"/>
  <c r="AZ135" i="3"/>
  <c r="AX135" i="3" s="1"/>
  <c r="AZ127" i="3"/>
  <c r="AX127" i="3" s="1"/>
  <c r="AH356" i="3"/>
  <c r="AH192" i="3"/>
  <c r="AH257" i="3"/>
  <c r="AH338" i="3"/>
  <c r="AH346" i="3"/>
  <c r="AH36" i="3"/>
  <c r="AH280" i="3"/>
  <c r="AH128" i="3"/>
  <c r="AH327" i="3"/>
  <c r="AZ116" i="3"/>
  <c r="AX116" i="3" s="1"/>
  <c r="AZ129" i="3"/>
  <c r="AX129" i="3" s="1"/>
  <c r="AZ24" i="3"/>
  <c r="AX24" i="3" s="1"/>
  <c r="AZ90" i="3"/>
  <c r="AX90" i="3" s="1"/>
  <c r="AZ82" i="3"/>
  <c r="AX82" i="3" s="1"/>
  <c r="AH123" i="3"/>
  <c r="AZ111" i="3"/>
  <c r="AX111" i="3" s="1"/>
  <c r="AH238" i="3"/>
  <c r="AZ49" i="3"/>
  <c r="AX49" i="3" s="1"/>
  <c r="AZ35" i="3"/>
  <c r="AX35" i="3" s="1"/>
  <c r="AZ83" i="3"/>
  <c r="AX83" i="3" s="1"/>
  <c r="AZ73" i="3"/>
  <c r="AX73" i="3" s="1"/>
  <c r="AH89" i="3"/>
  <c r="AH264" i="3"/>
  <c r="AH176" i="3"/>
  <c r="AH281" i="3"/>
  <c r="AH226" i="3"/>
  <c r="AH154" i="3"/>
  <c r="AH73" i="3"/>
  <c r="AH86" i="3"/>
  <c r="AZ12" i="3"/>
  <c r="AX12" i="3" s="1"/>
  <c r="AH61" i="3"/>
  <c r="AH242" i="3"/>
  <c r="AH219" i="3"/>
  <c r="AH210" i="3"/>
  <c r="AH48" i="3"/>
  <c r="AH164" i="3"/>
  <c r="AH175" i="3"/>
  <c r="AH347" i="3"/>
  <c r="AH87" i="3"/>
  <c r="AZ86" i="3"/>
  <c r="AX86" i="3" s="1"/>
  <c r="AH286" i="3"/>
  <c r="AH115" i="3"/>
  <c r="AH323" i="3"/>
  <c r="AH247" i="3"/>
  <c r="AZ54" i="3"/>
  <c r="AX54" i="3" s="1"/>
  <c r="AH316" i="3"/>
  <c r="AH231" i="3"/>
  <c r="AH103" i="3"/>
  <c r="AH252" i="3"/>
  <c r="AZ101" i="3"/>
  <c r="AX101" i="3" s="1"/>
  <c r="AH179" i="3"/>
  <c r="AH114" i="3"/>
  <c r="AZ108" i="3"/>
  <c r="AX108" i="3" s="1"/>
  <c r="AH122" i="3"/>
  <c r="AH65" i="3"/>
  <c r="AH218" i="3"/>
  <c r="AH64" i="3"/>
  <c r="AH310" i="3"/>
  <c r="AH180" i="3"/>
  <c r="AH167" i="3"/>
  <c r="AH261" i="3"/>
  <c r="AZ51" i="3"/>
  <c r="AX51" i="3" s="1"/>
  <c r="AZ37" i="3"/>
  <c r="AX37" i="3" s="1"/>
  <c r="AZ40" i="3"/>
  <c r="AX40" i="3" s="1"/>
  <c r="AH119" i="3"/>
  <c r="AZ126" i="3"/>
  <c r="AX126" i="3" s="1"/>
  <c r="AH230" i="3"/>
  <c r="AB230" i="3" s="1"/>
  <c r="AH239" i="3"/>
  <c r="AH27" i="3"/>
  <c r="AZ121" i="3"/>
  <c r="AX121" i="3" s="1"/>
  <c r="AZ64" i="3"/>
  <c r="AX64" i="3" s="1"/>
  <c r="AH284" i="3"/>
  <c r="AH324" i="3"/>
  <c r="AB236" i="3"/>
  <c r="AB204" i="3"/>
  <c r="AB312" i="3"/>
  <c r="AA225" i="3"/>
  <c r="AE225" i="3" s="1"/>
  <c r="AB117" i="3"/>
  <c r="AA197" i="3"/>
  <c r="AE197" i="3" s="1"/>
  <c r="AA52" i="3"/>
  <c r="AE52" i="3" s="1"/>
  <c r="AA178" i="3"/>
  <c r="AE178" i="3" s="1"/>
  <c r="AB178" i="3"/>
  <c r="AA32" i="3"/>
  <c r="AE32" i="3" s="1"/>
  <c r="AA45" i="3"/>
  <c r="AE45" i="3" s="1"/>
  <c r="AB168" i="3"/>
  <c r="AA156" i="3"/>
  <c r="AE156" i="3" s="1"/>
  <c r="AB345" i="3"/>
  <c r="AB127" i="3"/>
  <c r="AA127" i="3"/>
  <c r="AE127" i="3" s="1"/>
  <c r="AB223" i="3"/>
  <c r="AB111" i="3"/>
  <c r="AA111" i="3"/>
  <c r="AE111" i="3" s="1"/>
  <c r="I344" i="1"/>
  <c r="AF611" i="1"/>
  <c r="K611" i="1"/>
  <c r="AC608" i="1"/>
  <c r="AF608" i="1"/>
  <c r="G125" i="1"/>
  <c r="Z125" i="1"/>
  <c r="K481" i="1"/>
  <c r="AC190" i="1"/>
  <c r="J50" i="1"/>
  <c r="AF601" i="1"/>
  <c r="AC601" i="1"/>
  <c r="I152" i="1"/>
  <c r="AC152" i="1"/>
  <c r="AF152" i="1"/>
  <c r="I180" i="1"/>
  <c r="AF645" i="1"/>
  <c r="K645" i="1"/>
  <c r="AF569" i="1"/>
  <c r="K569" i="1"/>
  <c r="AF267" i="1"/>
  <c r="I267" i="1"/>
  <c r="AC267" i="1"/>
  <c r="AC411" i="1"/>
  <c r="AF411" i="1"/>
  <c r="AC427" i="1"/>
  <c r="K427" i="1"/>
  <c r="AF62" i="1"/>
  <c r="J62" i="1"/>
  <c r="I208" i="1"/>
  <c r="AF329" i="1"/>
  <c r="AF178" i="1"/>
  <c r="I178" i="1"/>
  <c r="AC176" i="1"/>
  <c r="AF176" i="1"/>
  <c r="Z465" i="1"/>
  <c r="G465" i="1"/>
  <c r="AC465" i="1" s="1"/>
  <c r="F448" i="1"/>
  <c r="E441" i="2"/>
  <c r="F290" i="1"/>
  <c r="E188" i="2"/>
  <c r="F235" i="1"/>
  <c r="E137" i="2"/>
  <c r="F222" i="1"/>
  <c r="E125" i="2"/>
  <c r="G217" i="1"/>
  <c r="AB18" i="1"/>
  <c r="BL73" i="1" s="1"/>
  <c r="AB16" i="1"/>
  <c r="E421" i="2"/>
  <c r="F304" i="1"/>
  <c r="E202" i="2"/>
  <c r="Z117" i="1"/>
  <c r="G117" i="1"/>
  <c r="G571" i="1"/>
  <c r="Z340" i="1"/>
  <c r="G340" i="1"/>
  <c r="F123" i="1"/>
  <c r="E41" i="2"/>
  <c r="F367" i="1"/>
  <c r="E400" i="2"/>
  <c r="F145" i="1"/>
  <c r="Z145" i="1" s="1"/>
  <c r="E58" i="2"/>
  <c r="AU346" i="1"/>
  <c r="AU287" i="1"/>
  <c r="F255" i="1"/>
  <c r="E156" i="2"/>
  <c r="F242" i="1"/>
  <c r="E144" i="2"/>
  <c r="F227" i="1"/>
  <c r="E129" i="2"/>
  <c r="F200" i="1"/>
  <c r="E106" i="2"/>
  <c r="F166" i="1"/>
  <c r="E77" i="2"/>
  <c r="AU95" i="1"/>
  <c r="F486" i="1"/>
  <c r="E301" i="2"/>
  <c r="F272" i="1"/>
  <c r="E170" i="2"/>
  <c r="AU247" i="1"/>
  <c r="F244" i="1"/>
  <c r="E146" i="2"/>
  <c r="F26" i="1"/>
  <c r="E313" i="2"/>
  <c r="AU567" i="1"/>
  <c r="AT567" i="1" s="1"/>
  <c r="AS567" i="1" s="1"/>
  <c r="AR567" i="1" s="1"/>
  <c r="AQ567" i="1" s="1"/>
  <c r="AP567" i="1" s="1"/>
  <c r="AO567" i="1" s="1"/>
  <c r="AN567" i="1" s="1"/>
  <c r="AM567" i="1" s="1"/>
  <c r="AL567" i="1" s="1"/>
  <c r="AI567" i="1" s="1"/>
  <c r="AU274" i="1"/>
  <c r="F231" i="1"/>
  <c r="E133" i="2"/>
  <c r="Z104" i="1"/>
  <c r="G104" i="1"/>
  <c r="F87" i="1"/>
  <c r="E20" i="2"/>
  <c r="E161" i="2"/>
  <c r="F281" i="1"/>
  <c r="E179" i="2"/>
  <c r="F246" i="1"/>
  <c r="E148" i="2"/>
  <c r="Z218" i="1"/>
  <c r="G218" i="1"/>
  <c r="F185" i="1"/>
  <c r="E94" i="2"/>
  <c r="F101" i="1"/>
  <c r="E28" i="2"/>
  <c r="AY10" i="1"/>
  <c r="AY14" i="1"/>
  <c r="AY24" i="1"/>
  <c r="AY29" i="1"/>
  <c r="AY35" i="1"/>
  <c r="AY60" i="1"/>
  <c r="AY62" i="1"/>
  <c r="AY15" i="1"/>
  <c r="AY18" i="1"/>
  <c r="AY23" i="1"/>
  <c r="AY54" i="1"/>
  <c r="AY61" i="1"/>
  <c r="AY19" i="1"/>
  <c r="AY21" i="1"/>
  <c r="AY22" i="1"/>
  <c r="AY28" i="1"/>
  <c r="AY34" i="1"/>
  <c r="AY49" i="1"/>
  <c r="AY58" i="1"/>
  <c r="AY71" i="1"/>
  <c r="AY9" i="1"/>
  <c r="AY20" i="1"/>
  <c r="AY27" i="1"/>
  <c r="AY33" i="1"/>
  <c r="AY46" i="1"/>
  <c r="AY53" i="1"/>
  <c r="AY12" i="1"/>
  <c r="AY16" i="1"/>
  <c r="AY26" i="1"/>
  <c r="AY32" i="1"/>
  <c r="AY47" i="1"/>
  <c r="AY48" i="1"/>
  <c r="AY52" i="1"/>
  <c r="AY66" i="1"/>
  <c r="AY67" i="1"/>
  <c r="AY70" i="1"/>
  <c r="AY3" i="1"/>
  <c r="AY7" i="1"/>
  <c r="AY31" i="1"/>
  <c r="AY38" i="1"/>
  <c r="AY39" i="1"/>
  <c r="AY45" i="1"/>
  <c r="AY51" i="1"/>
  <c r="AY56" i="1"/>
  <c r="AY57" i="1"/>
  <c r="AY64" i="1"/>
  <c r="AY65" i="1"/>
  <c r="AY68" i="1"/>
  <c r="AY69" i="1"/>
  <c r="AF425" i="1"/>
  <c r="K425" i="1"/>
  <c r="G512" i="1"/>
  <c r="AU381" i="1"/>
  <c r="AU278" i="1"/>
  <c r="F233" i="1"/>
  <c r="E135" i="2"/>
  <c r="F121" i="1"/>
  <c r="E39" i="2"/>
  <c r="F46" i="1"/>
  <c r="E333" i="2"/>
  <c r="AY5" i="1"/>
  <c r="AU565" i="1"/>
  <c r="F253" i="1"/>
  <c r="E154" i="2"/>
  <c r="F248" i="1"/>
  <c r="E149" i="2"/>
  <c r="F189" i="1"/>
  <c r="E98" i="2"/>
  <c r="F164" i="1"/>
  <c r="E75" i="2"/>
  <c r="F155" i="1"/>
  <c r="E67" i="2"/>
  <c r="AU148" i="1"/>
  <c r="F138" i="1"/>
  <c r="G138" i="1" s="1"/>
  <c r="E52" i="2"/>
  <c r="F103" i="1"/>
  <c r="E30" i="2"/>
  <c r="AU521" i="1"/>
  <c r="AU264" i="1"/>
  <c r="AU510" i="1"/>
  <c r="AT510" i="1" s="1"/>
  <c r="AS510" i="1" s="1"/>
  <c r="AR510" i="1" s="1"/>
  <c r="AQ510" i="1" s="1"/>
  <c r="AP510" i="1" s="1"/>
  <c r="AO510" i="1" s="1"/>
  <c r="AN510" i="1" s="1"/>
  <c r="AM510" i="1" s="1"/>
  <c r="AL510" i="1" s="1"/>
  <c r="AK510" i="1" s="1"/>
  <c r="AU573" i="1"/>
  <c r="AT573" i="1" s="1"/>
  <c r="AS573" i="1" s="1"/>
  <c r="AR573" i="1" s="1"/>
  <c r="AQ573" i="1" s="1"/>
  <c r="AP573" i="1" s="1"/>
  <c r="AO573" i="1" s="1"/>
  <c r="AN573" i="1" s="1"/>
  <c r="AM573" i="1" s="1"/>
  <c r="AL573" i="1" s="1"/>
  <c r="AU372" i="1"/>
  <c r="G271" i="1"/>
  <c r="AU163" i="1"/>
  <c r="AU575" i="1"/>
  <c r="AU462" i="1"/>
  <c r="AT462" i="1" s="1"/>
  <c r="AS462" i="1" s="1"/>
  <c r="AR462" i="1" s="1"/>
  <c r="AQ462" i="1" s="1"/>
  <c r="AP462" i="1" s="1"/>
  <c r="AO462" i="1" s="1"/>
  <c r="AN462" i="1" s="1"/>
  <c r="AM462" i="1" s="1"/>
  <c r="AL462" i="1" s="1"/>
  <c r="AY6" i="1"/>
  <c r="AY2" i="1"/>
  <c r="AU614" i="1"/>
  <c r="AU543" i="1"/>
  <c r="AU56" i="1"/>
  <c r="AY11" i="1"/>
  <c r="AF471" i="1"/>
  <c r="AU410" i="1"/>
  <c r="AU354" i="1"/>
  <c r="AU594" i="1"/>
  <c r="AU173" i="1"/>
  <c r="AF209" i="1"/>
  <c r="AC640" i="1"/>
  <c r="AF640" i="1"/>
  <c r="K640" i="1"/>
  <c r="AC343" i="1"/>
  <c r="I343" i="1"/>
  <c r="AF343" i="1"/>
  <c r="K463" i="1"/>
  <c r="AC463" i="1"/>
  <c r="I294" i="1"/>
  <c r="K384" i="1"/>
  <c r="AF384" i="1"/>
  <c r="I368" i="1"/>
  <c r="AC368" i="1"/>
  <c r="AF368" i="1"/>
  <c r="AF382" i="1"/>
  <c r="K382" i="1"/>
  <c r="AC382" i="1"/>
  <c r="AC45" i="1"/>
  <c r="K447" i="1"/>
  <c r="AF447" i="1"/>
  <c r="K489" i="1"/>
  <c r="AF489" i="1"/>
  <c r="J45" i="1"/>
  <c r="K449" i="1"/>
  <c r="AF449" i="1"/>
  <c r="AC449" i="1"/>
  <c r="AC62" i="1"/>
  <c r="AC63" i="1"/>
  <c r="AC23" i="1"/>
  <c r="J56" i="1"/>
  <c r="G373" i="1"/>
  <c r="Z168" i="1"/>
  <c r="G168" i="1"/>
  <c r="F153" i="1"/>
  <c r="E65" i="2"/>
  <c r="G145" i="1"/>
  <c r="F130" i="1"/>
  <c r="E48" i="2"/>
  <c r="F480" i="1"/>
  <c r="E298" i="2"/>
  <c r="AU550" i="1"/>
  <c r="Z550" i="1"/>
  <c r="G505" i="1"/>
  <c r="Z505" i="1"/>
  <c r="Z637" i="1"/>
  <c r="G637" i="1"/>
  <c r="Z526" i="1"/>
  <c r="Z442" i="1"/>
  <c r="G401" i="1"/>
  <c r="G397" i="1"/>
  <c r="G469" i="1"/>
  <c r="AU469" i="1"/>
  <c r="Z535" i="1"/>
  <c r="Z475" i="1"/>
  <c r="G475" i="1"/>
  <c r="G405" i="1"/>
  <c r="F224" i="1"/>
  <c r="E127" i="2"/>
  <c r="AU637" i="1"/>
  <c r="G613" i="1"/>
  <c r="Z613" i="1"/>
  <c r="Z599" i="1"/>
  <c r="AU599" i="1"/>
  <c r="G599" i="1"/>
  <c r="G499" i="1"/>
  <c r="Z499" i="1"/>
  <c r="G470" i="1"/>
  <c r="Z467" i="1"/>
  <c r="AU451" i="1"/>
  <c r="Z451" i="1"/>
  <c r="Z436" i="1"/>
  <c r="AC631" i="1"/>
  <c r="K631" i="1"/>
  <c r="G633" i="1"/>
  <c r="Z633" i="1"/>
  <c r="Z579" i="1"/>
  <c r="G579" i="1"/>
  <c r="Z438" i="1"/>
  <c r="AU438" i="1"/>
  <c r="G289" i="1"/>
  <c r="Z582" i="1"/>
  <c r="Z641" i="1"/>
  <c r="G641" i="1"/>
  <c r="G536" i="1"/>
  <c r="Z536" i="1"/>
  <c r="G610" i="1"/>
  <c r="Z522" i="1"/>
  <c r="K465" i="1"/>
  <c r="AU395" i="1"/>
  <c r="AC303" i="1"/>
  <c r="I303" i="1"/>
  <c r="G78" i="1"/>
  <c r="Z78" i="1"/>
  <c r="G477" i="1"/>
  <c r="AU465" i="1"/>
  <c r="Z446" i="1"/>
  <c r="Z440" i="1"/>
  <c r="AU311" i="1"/>
  <c r="Z311" i="1"/>
  <c r="G239" i="1"/>
  <c r="Z195" i="1"/>
  <c r="G195" i="1"/>
  <c r="Z140" i="1"/>
  <c r="G140" i="1"/>
  <c r="Z138" i="1"/>
  <c r="G252" i="1"/>
  <c r="AU252" i="1"/>
  <c r="Z252" i="1"/>
  <c r="G221" i="1"/>
  <c r="AU202" i="1"/>
  <c r="G202" i="1"/>
  <c r="Z157" i="1"/>
  <c r="G34" i="1"/>
  <c r="Z363" i="1"/>
  <c r="G363" i="1"/>
  <c r="G258" i="1"/>
  <c r="Z236" i="1"/>
  <c r="Z184" i="1"/>
  <c r="G184" i="1"/>
  <c r="Z59" i="1"/>
  <c r="G137" i="1"/>
  <c r="Z137" i="1"/>
  <c r="Z116" i="1"/>
  <c r="G116" i="1"/>
  <c r="G102" i="1"/>
  <c r="AU102" i="1"/>
  <c r="Z647" i="1"/>
  <c r="G647" i="1"/>
  <c r="AC647" i="1" s="1"/>
  <c r="G381" i="1"/>
  <c r="G370" i="1"/>
  <c r="Z274" i="1"/>
  <c r="G220" i="1"/>
  <c r="Z220" i="1"/>
  <c r="G139" i="1"/>
  <c r="Z139" i="1"/>
  <c r="G36" i="1"/>
  <c r="Z36" i="1"/>
  <c r="G379" i="1"/>
  <c r="AU362" i="1"/>
  <c r="Z362" i="1"/>
  <c r="G362" i="1"/>
  <c r="AC285" i="1"/>
  <c r="I285" i="1"/>
  <c r="G643" i="1"/>
  <c r="K643" i="1" s="1"/>
  <c r="G275" i="1"/>
  <c r="G278" i="1"/>
  <c r="Z278" i="1"/>
  <c r="AC646" i="1"/>
  <c r="K646" i="1"/>
  <c r="AC644" i="1"/>
  <c r="K644" i="1"/>
  <c r="Z646" i="1"/>
  <c r="Z644" i="1"/>
  <c r="AF646" i="1"/>
  <c r="AF644" i="1"/>
  <c r="AC645" i="1"/>
  <c r="O354" i="3"/>
  <c r="O352" i="3"/>
  <c r="O351" i="3"/>
  <c r="O353" i="3"/>
  <c r="O358" i="3"/>
  <c r="O355" i="3"/>
  <c r="O356" i="3"/>
  <c r="O360" i="3"/>
  <c r="O357" i="3"/>
  <c r="O359" i="3"/>
  <c r="O362" i="3"/>
  <c r="O361" i="3"/>
  <c r="O350" i="3"/>
  <c r="O349" i="3"/>
  <c r="O348" i="3"/>
  <c r="C15" i="3"/>
  <c r="C16" i="3"/>
  <c r="D18" i="3" s="1"/>
  <c r="AA136" i="3"/>
  <c r="AE136" i="3" s="1"/>
  <c r="AB136" i="3"/>
  <c r="C12" i="1"/>
  <c r="C11" i="1"/>
  <c r="AU405" i="1" l="1"/>
  <c r="AC615" i="1"/>
  <c r="K615" i="1"/>
  <c r="AF256" i="1"/>
  <c r="AC412" i="1"/>
  <c r="AF460" i="1"/>
  <c r="AF403" i="1"/>
  <c r="K403" i="1"/>
  <c r="AC403" i="1"/>
  <c r="I333" i="1"/>
  <c r="K595" i="1"/>
  <c r="K629" i="1"/>
  <c r="K460" i="1"/>
  <c r="AF314" i="1"/>
  <c r="AC314" i="1"/>
  <c r="I314" i="1"/>
  <c r="AC135" i="1"/>
  <c r="J135" i="1"/>
  <c r="AC398" i="1"/>
  <c r="AF398" i="1"/>
  <c r="K398" i="1"/>
  <c r="AF109" i="1"/>
  <c r="J109" i="1"/>
  <c r="AF513" i="1"/>
  <c r="I211" i="1"/>
  <c r="AC211" i="1"/>
  <c r="O650" i="1"/>
  <c r="O648" i="1"/>
  <c r="AT648" i="1"/>
  <c r="AS648" i="1" s="1"/>
  <c r="AR648" i="1" s="1"/>
  <c r="AQ648" i="1" s="1"/>
  <c r="AP648" i="1" s="1"/>
  <c r="AO648" i="1" s="1"/>
  <c r="AN648" i="1" s="1"/>
  <c r="AM648" i="1" s="1"/>
  <c r="AL648" i="1" s="1"/>
  <c r="AC648" i="1"/>
  <c r="K648" i="1"/>
  <c r="AT650" i="1"/>
  <c r="AS650" i="1" s="1"/>
  <c r="AR650" i="1" s="1"/>
  <c r="AQ650" i="1" s="1"/>
  <c r="AP650" i="1" s="1"/>
  <c r="AO650" i="1" s="1"/>
  <c r="AN650" i="1" s="1"/>
  <c r="AM650" i="1" s="1"/>
  <c r="AL650" i="1" s="1"/>
  <c r="AC650" i="1"/>
  <c r="K650" i="1"/>
  <c r="AF648" i="1"/>
  <c r="AF650" i="1"/>
  <c r="AF108" i="1"/>
  <c r="AC108" i="1"/>
  <c r="J108" i="1"/>
  <c r="AU258" i="1"/>
  <c r="AU499" i="1"/>
  <c r="AU169" i="1"/>
  <c r="AU384" i="1"/>
  <c r="AT384" i="1" s="1"/>
  <c r="AS384" i="1" s="1"/>
  <c r="AR384" i="1" s="1"/>
  <c r="AQ384" i="1" s="1"/>
  <c r="AP384" i="1" s="1"/>
  <c r="AO384" i="1" s="1"/>
  <c r="AN384" i="1" s="1"/>
  <c r="AM384" i="1" s="1"/>
  <c r="AL384" i="1" s="1"/>
  <c r="AU509" i="1"/>
  <c r="AT509" i="1" s="1"/>
  <c r="AC333" i="1"/>
  <c r="BL77" i="1"/>
  <c r="Z133" i="1"/>
  <c r="G133" i="1"/>
  <c r="K553" i="1"/>
  <c r="AC553" i="1"/>
  <c r="AC572" i="1"/>
  <c r="AF572" i="1"/>
  <c r="K493" i="1"/>
  <c r="AF493" i="1"/>
  <c r="AU526" i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AU64" i="1"/>
  <c r="AU498" i="1"/>
  <c r="AU492" i="1"/>
  <c r="AT492" i="1" s="1"/>
  <c r="AS492" i="1" s="1"/>
  <c r="AR492" i="1" s="1"/>
  <c r="AQ492" i="1" s="1"/>
  <c r="AP492" i="1" s="1"/>
  <c r="AO492" i="1" s="1"/>
  <c r="AN492" i="1" s="1"/>
  <c r="AM492" i="1" s="1"/>
  <c r="AL492" i="1" s="1"/>
  <c r="AI492" i="1" s="1"/>
  <c r="AU643" i="1"/>
  <c r="AU218" i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AU59" i="1"/>
  <c r="AU221" i="1"/>
  <c r="AU140" i="1"/>
  <c r="G395" i="1"/>
  <c r="AU591" i="1"/>
  <c r="AU397" i="1"/>
  <c r="I209" i="1"/>
  <c r="AU249" i="1"/>
  <c r="AT249" i="1" s="1"/>
  <c r="AS249" i="1" s="1"/>
  <c r="AR249" i="1" s="1"/>
  <c r="AQ249" i="1" s="1"/>
  <c r="AP249" i="1" s="1"/>
  <c r="AO249" i="1" s="1"/>
  <c r="AN249" i="1" s="1"/>
  <c r="AM249" i="1" s="1"/>
  <c r="AL249" i="1" s="1"/>
  <c r="AU190" i="1"/>
  <c r="AU557" i="1"/>
  <c r="AT557" i="1" s="1"/>
  <c r="AS557" i="1" s="1"/>
  <c r="AR557" i="1" s="1"/>
  <c r="AQ557" i="1" s="1"/>
  <c r="AP557" i="1" s="1"/>
  <c r="AO557" i="1" s="1"/>
  <c r="AN557" i="1" s="1"/>
  <c r="AM557" i="1" s="1"/>
  <c r="AL557" i="1" s="1"/>
  <c r="AU555" i="1"/>
  <c r="AU427" i="1"/>
  <c r="AU545" i="1"/>
  <c r="J61" i="1"/>
  <c r="G99" i="1"/>
  <c r="Z99" i="1"/>
  <c r="AF347" i="1"/>
  <c r="I347" i="1"/>
  <c r="AC347" i="1"/>
  <c r="Z174" i="1"/>
  <c r="G174" i="1"/>
  <c r="AC355" i="1"/>
  <c r="AF355" i="1"/>
  <c r="I355" i="1"/>
  <c r="I312" i="1"/>
  <c r="AF312" i="1"/>
  <c r="AC312" i="1"/>
  <c r="AF134" i="1"/>
  <c r="AC134" i="1"/>
  <c r="J134" i="1"/>
  <c r="AC266" i="1"/>
  <c r="I266" i="1"/>
  <c r="G149" i="1"/>
  <c r="Z149" i="1"/>
  <c r="AC334" i="1"/>
  <c r="AF334" i="1"/>
  <c r="I334" i="1"/>
  <c r="I172" i="1"/>
  <c r="AC172" i="1"/>
  <c r="G47" i="1"/>
  <c r="Z47" i="1"/>
  <c r="AC112" i="1"/>
  <c r="J112" i="1"/>
  <c r="AF112" i="1"/>
  <c r="K626" i="1"/>
  <c r="AC626" i="1"/>
  <c r="AF626" i="1"/>
  <c r="AU647" i="1"/>
  <c r="AT647" i="1" s="1"/>
  <c r="AS647" i="1" s="1"/>
  <c r="AR647" i="1" s="1"/>
  <c r="AQ647" i="1" s="1"/>
  <c r="AP647" i="1" s="1"/>
  <c r="AO647" i="1" s="1"/>
  <c r="AN647" i="1" s="1"/>
  <c r="AM647" i="1" s="1"/>
  <c r="AL647" i="1" s="1"/>
  <c r="BL79" i="1"/>
  <c r="BK79" i="1" s="1"/>
  <c r="BJ79" i="1" s="1"/>
  <c r="BI79" i="1" s="1"/>
  <c r="BH79" i="1" s="1"/>
  <c r="BG79" i="1" s="1"/>
  <c r="BF79" i="1" s="1"/>
  <c r="BE79" i="1" s="1"/>
  <c r="BD79" i="1" s="1"/>
  <c r="BC79" i="1" s="1"/>
  <c r="AC493" i="1"/>
  <c r="AF556" i="1"/>
  <c r="AC556" i="1"/>
  <c r="K556" i="1"/>
  <c r="AJ510" i="1"/>
  <c r="AU379" i="1"/>
  <c r="AU34" i="1"/>
  <c r="AT34" i="1" s="1"/>
  <c r="AS34" i="1" s="1"/>
  <c r="AR34" i="1" s="1"/>
  <c r="AQ34" i="1" s="1"/>
  <c r="AP34" i="1" s="1"/>
  <c r="AO34" i="1" s="1"/>
  <c r="AN34" i="1" s="1"/>
  <c r="AM34" i="1" s="1"/>
  <c r="AL34" i="1" s="1"/>
  <c r="AU78" i="1"/>
  <c r="AU72" i="1"/>
  <c r="AT72" i="1" s="1"/>
  <c r="AS72" i="1" s="1"/>
  <c r="AR72" i="1" s="1"/>
  <c r="AQ72" i="1" s="1"/>
  <c r="AP72" i="1" s="1"/>
  <c r="AO72" i="1" s="1"/>
  <c r="AN72" i="1" s="1"/>
  <c r="AM72" i="1" s="1"/>
  <c r="AL72" i="1" s="1"/>
  <c r="AF266" i="1"/>
  <c r="AU644" i="1"/>
  <c r="AU239" i="1"/>
  <c r="AT239" i="1" s="1"/>
  <c r="AS239" i="1" s="1"/>
  <c r="AR239" i="1" s="1"/>
  <c r="AQ239" i="1" s="1"/>
  <c r="AP239" i="1" s="1"/>
  <c r="AO239" i="1" s="1"/>
  <c r="AN239" i="1" s="1"/>
  <c r="AM239" i="1" s="1"/>
  <c r="AL239" i="1" s="1"/>
  <c r="AU610" i="1"/>
  <c r="AT610" i="1" s="1"/>
  <c r="AS610" i="1" s="1"/>
  <c r="AR610" i="1" s="1"/>
  <c r="AQ610" i="1" s="1"/>
  <c r="AP610" i="1" s="1"/>
  <c r="AO610" i="1" s="1"/>
  <c r="AN610" i="1" s="1"/>
  <c r="AM610" i="1" s="1"/>
  <c r="AL610" i="1" s="1"/>
  <c r="AU289" i="1"/>
  <c r="AU633" i="1"/>
  <c r="AT633" i="1" s="1"/>
  <c r="AS633" i="1" s="1"/>
  <c r="AR633" i="1" s="1"/>
  <c r="AQ633" i="1" s="1"/>
  <c r="AP633" i="1" s="1"/>
  <c r="AO633" i="1" s="1"/>
  <c r="AN633" i="1" s="1"/>
  <c r="AM633" i="1" s="1"/>
  <c r="AL633" i="1" s="1"/>
  <c r="AU444" i="1"/>
  <c r="AK567" i="1"/>
  <c r="AU522" i="1"/>
  <c r="AU563" i="1"/>
  <c r="AT563" i="1" s="1"/>
  <c r="AS563" i="1" s="1"/>
  <c r="AR563" i="1" s="1"/>
  <c r="AQ563" i="1" s="1"/>
  <c r="AP563" i="1" s="1"/>
  <c r="AO563" i="1" s="1"/>
  <c r="AN563" i="1" s="1"/>
  <c r="AM563" i="1" s="1"/>
  <c r="AL563" i="1" s="1"/>
  <c r="AU330" i="1"/>
  <c r="AT330" i="1" s="1"/>
  <c r="AS330" i="1" s="1"/>
  <c r="AR330" i="1" s="1"/>
  <c r="AQ330" i="1" s="1"/>
  <c r="AP330" i="1" s="1"/>
  <c r="AO330" i="1" s="1"/>
  <c r="AN330" i="1" s="1"/>
  <c r="AM330" i="1" s="1"/>
  <c r="AL330" i="1" s="1"/>
  <c r="AU127" i="1"/>
  <c r="AC61" i="1"/>
  <c r="K546" i="1"/>
  <c r="AC546" i="1"/>
  <c r="AF546" i="1"/>
  <c r="Z126" i="1"/>
  <c r="G126" i="1"/>
  <c r="AF603" i="1"/>
  <c r="K603" i="1"/>
  <c r="AC603" i="1"/>
  <c r="AC561" i="1"/>
  <c r="K561" i="1"/>
  <c r="AF561" i="1"/>
  <c r="AC247" i="1"/>
  <c r="AU272" i="1"/>
  <c r="AU236" i="1"/>
  <c r="AT236" i="1" s="1"/>
  <c r="AS236" i="1" s="1"/>
  <c r="AR236" i="1" s="1"/>
  <c r="AQ236" i="1" s="1"/>
  <c r="AP236" i="1" s="1"/>
  <c r="AO236" i="1" s="1"/>
  <c r="AN236" i="1" s="1"/>
  <c r="AM236" i="1" s="1"/>
  <c r="AL236" i="1" s="1"/>
  <c r="AU582" i="1"/>
  <c r="AU470" i="1"/>
  <c r="AU401" i="1"/>
  <c r="AT401" i="1" s="1"/>
  <c r="AS401" i="1" s="1"/>
  <c r="AR401" i="1" s="1"/>
  <c r="AQ401" i="1" s="1"/>
  <c r="AP401" i="1" s="1"/>
  <c r="AO401" i="1" s="1"/>
  <c r="AN401" i="1" s="1"/>
  <c r="AM401" i="1" s="1"/>
  <c r="AL401" i="1" s="1"/>
  <c r="AJ567" i="1"/>
  <c r="AU265" i="1"/>
  <c r="AU440" i="1"/>
  <c r="AU646" i="1"/>
  <c r="AU138" i="1"/>
  <c r="AT138" i="1" s="1"/>
  <c r="AS138" i="1" s="1"/>
  <c r="AR138" i="1" s="1"/>
  <c r="AQ138" i="1" s="1"/>
  <c r="AP138" i="1" s="1"/>
  <c r="AO138" i="1" s="1"/>
  <c r="AN138" i="1" s="1"/>
  <c r="AM138" i="1" s="1"/>
  <c r="AL138" i="1" s="1"/>
  <c r="AU442" i="1"/>
  <c r="Z444" i="1"/>
  <c r="AU373" i="1"/>
  <c r="AT373" i="1" s="1"/>
  <c r="AS373" i="1" s="1"/>
  <c r="AR373" i="1" s="1"/>
  <c r="AQ373" i="1" s="1"/>
  <c r="AP373" i="1" s="1"/>
  <c r="AO373" i="1" s="1"/>
  <c r="AN373" i="1" s="1"/>
  <c r="AM373" i="1" s="1"/>
  <c r="AL373" i="1" s="1"/>
  <c r="AU547" i="1"/>
  <c r="AU446" i="1"/>
  <c r="AT446" i="1" s="1"/>
  <c r="AS446" i="1" s="1"/>
  <c r="AR446" i="1" s="1"/>
  <c r="AQ446" i="1" s="1"/>
  <c r="AP446" i="1" s="1"/>
  <c r="AO446" i="1" s="1"/>
  <c r="AN446" i="1" s="1"/>
  <c r="AM446" i="1" s="1"/>
  <c r="AL446" i="1" s="1"/>
  <c r="AI446" i="1" s="1"/>
  <c r="AU370" i="1"/>
  <c r="AU133" i="1"/>
  <c r="AC339" i="1"/>
  <c r="AC537" i="1"/>
  <c r="AF537" i="1"/>
  <c r="K537" i="1"/>
  <c r="G392" i="1"/>
  <c r="Z392" i="1"/>
  <c r="AC261" i="1"/>
  <c r="I261" i="1"/>
  <c r="AC33" i="1"/>
  <c r="H33" i="1"/>
  <c r="Z424" i="1"/>
  <c r="G424" i="1"/>
  <c r="Z216" i="1"/>
  <c r="G216" i="1"/>
  <c r="AF605" i="1"/>
  <c r="AC605" i="1"/>
  <c r="K605" i="1"/>
  <c r="AF575" i="1"/>
  <c r="AC575" i="1"/>
  <c r="I575" i="1"/>
  <c r="Z372" i="1"/>
  <c r="G372" i="1"/>
  <c r="G181" i="1"/>
  <c r="Z181" i="1"/>
  <c r="G432" i="1"/>
  <c r="AF432" i="1" s="1"/>
  <c r="AF565" i="1"/>
  <c r="AC565" i="1"/>
  <c r="K565" i="1"/>
  <c r="G263" i="1"/>
  <c r="Z263" i="1"/>
  <c r="G346" i="1"/>
  <c r="Z346" i="1"/>
  <c r="Z128" i="1"/>
  <c r="G128" i="1"/>
  <c r="Z86" i="1"/>
  <c r="G86" i="1"/>
  <c r="Z232" i="1"/>
  <c r="G232" i="1"/>
  <c r="Z389" i="1"/>
  <c r="G389" i="1"/>
  <c r="Z111" i="1"/>
  <c r="G111" i="1"/>
  <c r="G299" i="1"/>
  <c r="Z299" i="1"/>
  <c r="Z186" i="1"/>
  <c r="G400" i="1"/>
  <c r="Z400" i="1"/>
  <c r="AC215" i="1"/>
  <c r="AF215" i="1"/>
  <c r="Z415" i="1"/>
  <c r="G415" i="1"/>
  <c r="K527" i="1"/>
  <c r="AC527" i="1"/>
  <c r="AF527" i="1"/>
  <c r="G330" i="1"/>
  <c r="Z330" i="1"/>
  <c r="G148" i="1"/>
  <c r="Z148" i="1"/>
  <c r="Z96" i="1"/>
  <c r="G96" i="1"/>
  <c r="Z240" i="1"/>
  <c r="G240" i="1"/>
  <c r="K519" i="1"/>
  <c r="AF519" i="1"/>
  <c r="AC519" i="1"/>
  <c r="Z194" i="1"/>
  <c r="G194" i="1"/>
  <c r="G286" i="1"/>
  <c r="Z286" i="1"/>
  <c r="AS509" i="1"/>
  <c r="AR509" i="1" s="1"/>
  <c r="AQ509" i="1" s="1"/>
  <c r="AP509" i="1" s="1"/>
  <c r="AO509" i="1" s="1"/>
  <c r="AN509" i="1" s="1"/>
  <c r="AM509" i="1" s="1"/>
  <c r="AL509" i="1" s="1"/>
  <c r="AK509" i="1" s="1"/>
  <c r="AU432" i="1"/>
  <c r="AT432" i="1" s="1"/>
  <c r="AS432" i="1" s="1"/>
  <c r="AR432" i="1" s="1"/>
  <c r="AQ432" i="1" s="1"/>
  <c r="AP432" i="1" s="1"/>
  <c r="AO432" i="1" s="1"/>
  <c r="AN432" i="1" s="1"/>
  <c r="AM432" i="1" s="1"/>
  <c r="AL432" i="1" s="1"/>
  <c r="Z32" i="1"/>
  <c r="G32" i="1"/>
  <c r="G169" i="1"/>
  <c r="Z169" i="1"/>
  <c r="G291" i="1"/>
  <c r="Z291" i="1"/>
  <c r="G80" i="1"/>
  <c r="Z80" i="1"/>
  <c r="G268" i="1"/>
  <c r="Z268" i="1"/>
  <c r="AC69" i="1"/>
  <c r="J69" i="1"/>
  <c r="AF69" i="1"/>
  <c r="G378" i="1"/>
  <c r="Z378" i="1"/>
  <c r="G206" i="1"/>
  <c r="Z206" i="1"/>
  <c r="BK73" i="1"/>
  <c r="BJ73" i="1" s="1"/>
  <c r="BI73" i="1" s="1"/>
  <c r="BH73" i="1" s="1"/>
  <c r="BG73" i="1" s="1"/>
  <c r="BF73" i="1" s="1"/>
  <c r="BE73" i="1" s="1"/>
  <c r="BD73" i="1" s="1"/>
  <c r="BC73" i="1" s="1"/>
  <c r="G214" i="1"/>
  <c r="Z214" i="1"/>
  <c r="Z146" i="1"/>
  <c r="G146" i="1"/>
  <c r="Z31" i="1"/>
  <c r="G31" i="1"/>
  <c r="AC458" i="1"/>
  <c r="K458" i="1"/>
  <c r="AF458" i="1"/>
  <c r="G297" i="1"/>
  <c r="Z297" i="1"/>
  <c r="G282" i="1"/>
  <c r="Z282" i="1"/>
  <c r="G396" i="1"/>
  <c r="Z396" i="1"/>
  <c r="AF175" i="1"/>
  <c r="I175" i="1"/>
  <c r="AC175" i="1"/>
  <c r="Z494" i="1"/>
  <c r="G494" i="1"/>
  <c r="BL74" i="1"/>
  <c r="BL78" i="1"/>
  <c r="BK78" i="1" s="1"/>
  <c r="BJ78" i="1" s="1"/>
  <c r="BI78" i="1" s="1"/>
  <c r="BH78" i="1" s="1"/>
  <c r="BG78" i="1" s="1"/>
  <c r="BF78" i="1" s="1"/>
  <c r="BE78" i="1" s="1"/>
  <c r="BD78" i="1" s="1"/>
  <c r="BC78" i="1" s="1"/>
  <c r="BB78" i="1" s="1"/>
  <c r="BL81" i="1"/>
  <c r="AC186" i="1"/>
  <c r="I186" i="1"/>
  <c r="AF186" i="1"/>
  <c r="Z219" i="1"/>
  <c r="G219" i="1"/>
  <c r="BL75" i="1"/>
  <c r="Z151" i="1"/>
  <c r="G151" i="1"/>
  <c r="AC500" i="1"/>
  <c r="K500" i="1"/>
  <c r="AF500" i="1"/>
  <c r="AC257" i="1"/>
  <c r="I257" i="1"/>
  <c r="AF257" i="1"/>
  <c r="G55" i="1"/>
  <c r="Z55" i="1"/>
  <c r="AF444" i="1"/>
  <c r="AC444" i="1"/>
  <c r="K444" i="1"/>
  <c r="Z41" i="1"/>
  <c r="G41" i="1"/>
  <c r="AU328" i="1"/>
  <c r="AT328" i="1" s="1"/>
  <c r="AS328" i="1" s="1"/>
  <c r="AR328" i="1" s="1"/>
  <c r="AQ328" i="1" s="1"/>
  <c r="AP328" i="1" s="1"/>
  <c r="AO328" i="1" s="1"/>
  <c r="AN328" i="1" s="1"/>
  <c r="AM328" i="1" s="1"/>
  <c r="AL328" i="1" s="1"/>
  <c r="AU571" i="1"/>
  <c r="BK77" i="1"/>
  <c r="BJ77" i="1" s="1"/>
  <c r="BI77" i="1" s="1"/>
  <c r="BH77" i="1" s="1"/>
  <c r="BG77" i="1" s="1"/>
  <c r="BF77" i="1" s="1"/>
  <c r="BE77" i="1" s="1"/>
  <c r="BD77" i="1" s="1"/>
  <c r="BC77" i="1" s="1"/>
  <c r="BL72" i="1"/>
  <c r="AC276" i="1"/>
  <c r="I276" i="1"/>
  <c r="AF276" i="1"/>
  <c r="AC602" i="1"/>
  <c r="AF602" i="1"/>
  <c r="K602" i="1"/>
  <c r="I159" i="1"/>
  <c r="AC159" i="1"/>
  <c r="AF159" i="1"/>
  <c r="G408" i="1"/>
  <c r="Z408" i="1"/>
  <c r="Z292" i="1"/>
  <c r="G292" i="1"/>
  <c r="AU285" i="1"/>
  <c r="AU157" i="1"/>
  <c r="AF465" i="1"/>
  <c r="AU436" i="1"/>
  <c r="AU535" i="1"/>
  <c r="AU198" i="1"/>
  <c r="AT198" i="1" s="1"/>
  <c r="AU150" i="1"/>
  <c r="AT150" i="1" s="1"/>
  <c r="AU337" i="1"/>
  <c r="AU165" i="1"/>
  <c r="AU587" i="1"/>
  <c r="AT587" i="1" s="1"/>
  <c r="AS587" i="1" s="1"/>
  <c r="AR587" i="1" s="1"/>
  <c r="AQ587" i="1" s="1"/>
  <c r="AP587" i="1" s="1"/>
  <c r="AO587" i="1" s="1"/>
  <c r="AN587" i="1" s="1"/>
  <c r="AM587" i="1" s="1"/>
  <c r="AL587" i="1" s="1"/>
  <c r="AU460" i="1"/>
  <c r="AU457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BL76" i="1"/>
  <c r="BK76" i="1" s="1"/>
  <c r="BJ76" i="1" s="1"/>
  <c r="BI76" i="1" s="1"/>
  <c r="BH76" i="1" s="1"/>
  <c r="BG76" i="1" s="1"/>
  <c r="BF76" i="1" s="1"/>
  <c r="BE76" i="1" s="1"/>
  <c r="BD76" i="1" s="1"/>
  <c r="BC76" i="1" s="1"/>
  <c r="BB76" i="1" s="1"/>
  <c r="Z114" i="1"/>
  <c r="G114" i="1"/>
  <c r="Z350" i="1"/>
  <c r="G350" i="1"/>
  <c r="G468" i="1"/>
  <c r="Z468" i="1"/>
  <c r="G66" i="1"/>
  <c r="Z66" i="1"/>
  <c r="AC485" i="1"/>
  <c r="K485" i="1"/>
  <c r="AF485" i="1"/>
  <c r="G338" i="1"/>
  <c r="Z338" i="1"/>
  <c r="AU649" i="1"/>
  <c r="BL80" i="1"/>
  <c r="I191" i="1"/>
  <c r="AC191" i="1"/>
  <c r="AF191" i="1"/>
  <c r="Z422" i="1"/>
  <c r="G422" i="1"/>
  <c r="Z207" i="1"/>
  <c r="G207" i="1"/>
  <c r="AC158" i="1"/>
  <c r="I158" i="1"/>
  <c r="AF158" i="1"/>
  <c r="G110" i="1"/>
  <c r="Z110" i="1"/>
  <c r="Z237" i="1"/>
  <c r="G237" i="1"/>
  <c r="AC643" i="1"/>
  <c r="Z71" i="1"/>
  <c r="G71" i="1"/>
  <c r="Z81" i="1"/>
  <c r="G81" i="1"/>
  <c r="Z317" i="1"/>
  <c r="G317" i="1"/>
  <c r="G156" i="1"/>
  <c r="Z156" i="1"/>
  <c r="AC183" i="1"/>
  <c r="AF183" i="1"/>
  <c r="J183" i="1"/>
  <c r="Z141" i="1"/>
  <c r="G141" i="1"/>
  <c r="Z179" i="1"/>
  <c r="G179" i="1"/>
  <c r="AF516" i="1"/>
  <c r="AC516" i="1"/>
  <c r="K516" i="1"/>
  <c r="Z434" i="1"/>
  <c r="G434" i="1"/>
  <c r="AI510" i="1"/>
  <c r="AU598" i="1"/>
  <c r="AT598" i="1" s="1"/>
  <c r="AS598" i="1" s="1"/>
  <c r="AR598" i="1" s="1"/>
  <c r="AQ598" i="1" s="1"/>
  <c r="AP598" i="1" s="1"/>
  <c r="AO598" i="1" s="1"/>
  <c r="AN598" i="1" s="1"/>
  <c r="AM598" i="1" s="1"/>
  <c r="AL598" i="1" s="1"/>
  <c r="Z277" i="1"/>
  <c r="G277" i="1"/>
  <c r="G391" i="1"/>
  <c r="Z391" i="1"/>
  <c r="Z358" i="1"/>
  <c r="G358" i="1"/>
  <c r="K439" i="1"/>
  <c r="AF439" i="1"/>
  <c r="AC439" i="1"/>
  <c r="AA355" i="3"/>
  <c r="AE355" i="3" s="1"/>
  <c r="AB329" i="3"/>
  <c r="AA124" i="3"/>
  <c r="AE124" i="3" s="1"/>
  <c r="AA108" i="3"/>
  <c r="AE108" i="3" s="1"/>
  <c r="AA39" i="3"/>
  <c r="AE39" i="3" s="1"/>
  <c r="AB95" i="3"/>
  <c r="AA351" i="3"/>
  <c r="AE351" i="3" s="1"/>
  <c r="AA191" i="3"/>
  <c r="AE191" i="3" s="1"/>
  <c r="AA157" i="3"/>
  <c r="AE157" i="3" s="1"/>
  <c r="AB93" i="3"/>
  <c r="AB58" i="3"/>
  <c r="AA141" i="3"/>
  <c r="AE141" i="3" s="1"/>
  <c r="AA56" i="3"/>
  <c r="AE56" i="3" s="1"/>
  <c r="AB38" i="3"/>
  <c r="AA170" i="3"/>
  <c r="AE170" i="3" s="1"/>
  <c r="AB70" i="3"/>
  <c r="AB328" i="3"/>
  <c r="AA348" i="3"/>
  <c r="AE348" i="3" s="1"/>
  <c r="AB159" i="3"/>
  <c r="AA290" i="3"/>
  <c r="AE290" i="3" s="1"/>
  <c r="AA101" i="3"/>
  <c r="AE101" i="3" s="1"/>
  <c r="AB325" i="3"/>
  <c r="AB304" i="3"/>
  <c r="AA100" i="3"/>
  <c r="AE100" i="3" s="1"/>
  <c r="AA185" i="3"/>
  <c r="AE185" i="3" s="1"/>
  <c r="AA302" i="3"/>
  <c r="AE302" i="3" s="1"/>
  <c r="AB209" i="3"/>
  <c r="BA76" i="1"/>
  <c r="BA78" i="1"/>
  <c r="BA79" i="1"/>
  <c r="BB79" i="1"/>
  <c r="AB74" i="3"/>
  <c r="AB187" i="3"/>
  <c r="AB245" i="3"/>
  <c r="AA295" i="3"/>
  <c r="AE295" i="3" s="1"/>
  <c r="AA267" i="3"/>
  <c r="AE267" i="3" s="1"/>
  <c r="AA296" i="3"/>
  <c r="AE296" i="3" s="1"/>
  <c r="AB76" i="3"/>
  <c r="AA24" i="3"/>
  <c r="AE24" i="3" s="1"/>
  <c r="AB160" i="3"/>
  <c r="AA322" i="3"/>
  <c r="AE322" i="3" s="1"/>
  <c r="AB340" i="3"/>
  <c r="AA30" i="3"/>
  <c r="AE30" i="3" s="1"/>
  <c r="AB118" i="3"/>
  <c r="AA118" i="3"/>
  <c r="AE118" i="3" s="1"/>
  <c r="AB44" i="3"/>
  <c r="AA44" i="3"/>
  <c r="AE44" i="3" s="1"/>
  <c r="AB201" i="3"/>
  <c r="AA358" i="3"/>
  <c r="AE358" i="3" s="1"/>
  <c r="AA46" i="3"/>
  <c r="AE46" i="3" s="1"/>
  <c r="AA334" i="3"/>
  <c r="AE334" i="3" s="1"/>
  <c r="AB221" i="3"/>
  <c r="AA221" i="3"/>
  <c r="AE221" i="3" s="1"/>
  <c r="AA354" i="3"/>
  <c r="AE354" i="3" s="1"/>
  <c r="AB354" i="3"/>
  <c r="AB34" i="3"/>
  <c r="AA318" i="3"/>
  <c r="AE318" i="3" s="1"/>
  <c r="AB318" i="3"/>
  <c r="AA49" i="3"/>
  <c r="AE49" i="3" s="1"/>
  <c r="AB49" i="3"/>
  <c r="AB99" i="3"/>
  <c r="AA99" i="3"/>
  <c r="AE99" i="3" s="1"/>
  <c r="AA71" i="3"/>
  <c r="AE71" i="3" s="1"/>
  <c r="AB71" i="3"/>
  <c r="AB79" i="3"/>
  <c r="AA79" i="3"/>
  <c r="AE79" i="3" s="1"/>
  <c r="AA137" i="3"/>
  <c r="AE137" i="3" s="1"/>
  <c r="AB250" i="3"/>
  <c r="AB289" i="3"/>
  <c r="AB77" i="3"/>
  <c r="AB121" i="3"/>
  <c r="AA121" i="3"/>
  <c r="AE121" i="3" s="1"/>
  <c r="AA135" i="3"/>
  <c r="AE135" i="3" s="1"/>
  <c r="AB135" i="3"/>
  <c r="AB297" i="3"/>
  <c r="AA297" i="3"/>
  <c r="AE297" i="3" s="1"/>
  <c r="AA63" i="3"/>
  <c r="AE63" i="3" s="1"/>
  <c r="AB63" i="3"/>
  <c r="AB303" i="3"/>
  <c r="AA303" i="3"/>
  <c r="AE303" i="3" s="1"/>
  <c r="AA357" i="3"/>
  <c r="AE357" i="3" s="1"/>
  <c r="AB357" i="3"/>
  <c r="AB293" i="3"/>
  <c r="AA293" i="3"/>
  <c r="AE293" i="3" s="1"/>
  <c r="AA81" i="3"/>
  <c r="AE81" i="3" s="1"/>
  <c r="AB81" i="3"/>
  <c r="AA216" i="3"/>
  <c r="AE216" i="3" s="1"/>
  <c r="AB216" i="3"/>
  <c r="AA291" i="3"/>
  <c r="AE291" i="3" s="1"/>
  <c r="AB291" i="3"/>
  <c r="AA171" i="3"/>
  <c r="AE171" i="3" s="1"/>
  <c r="AB171" i="3"/>
  <c r="AA272" i="3"/>
  <c r="AE272" i="3" s="1"/>
  <c r="AB272" i="3"/>
  <c r="AB163" i="3"/>
  <c r="AA163" i="3"/>
  <c r="AE163" i="3" s="1"/>
  <c r="AB277" i="3"/>
  <c r="AA277" i="3"/>
  <c r="AE277" i="3" s="1"/>
  <c r="AB47" i="3"/>
  <c r="AA47" i="3"/>
  <c r="AE47" i="3" s="1"/>
  <c r="AA211" i="3"/>
  <c r="AE211" i="3" s="1"/>
  <c r="AB211" i="3"/>
  <c r="AB182" i="3"/>
  <c r="AA182" i="3"/>
  <c r="AE182" i="3" s="1"/>
  <c r="AB240" i="3"/>
  <c r="AA240" i="3"/>
  <c r="AE240" i="3" s="1"/>
  <c r="AA308" i="3"/>
  <c r="AE308" i="3" s="1"/>
  <c r="AA353" i="3"/>
  <c r="AE353" i="3" s="1"/>
  <c r="AA125" i="3"/>
  <c r="AE125" i="3" s="1"/>
  <c r="AB23" i="3"/>
  <c r="AA23" i="3"/>
  <c r="AE23" i="3" s="1"/>
  <c r="AA68" i="3"/>
  <c r="AE68" i="3" s="1"/>
  <c r="AB68" i="3"/>
  <c r="AB259" i="3"/>
  <c r="AA259" i="3"/>
  <c r="AE259" i="3" s="1"/>
  <c r="AB162" i="3"/>
  <c r="AA162" i="3"/>
  <c r="AE162" i="3" s="1"/>
  <c r="AB134" i="3"/>
  <c r="AA134" i="3"/>
  <c r="AE134" i="3" s="1"/>
  <c r="AA270" i="3"/>
  <c r="AE270" i="3" s="1"/>
  <c r="AB270" i="3"/>
  <c r="AB145" i="3"/>
  <c r="AA145" i="3"/>
  <c r="AE145" i="3" s="1"/>
  <c r="AA25" i="3"/>
  <c r="AE25" i="3" s="1"/>
  <c r="AB25" i="3"/>
  <c r="AB59" i="3"/>
  <c r="AA59" i="3"/>
  <c r="AE59" i="3" s="1"/>
  <c r="AB335" i="3"/>
  <c r="AA335" i="3"/>
  <c r="AE335" i="3" s="1"/>
  <c r="AB208" i="3"/>
  <c r="AA208" i="3"/>
  <c r="AE208" i="3" s="1"/>
  <c r="AB72" i="3"/>
  <c r="AA72" i="3"/>
  <c r="AE72" i="3" s="1"/>
  <c r="AB314" i="3"/>
  <c r="AA314" i="3"/>
  <c r="AE314" i="3" s="1"/>
  <c r="AA341" i="3"/>
  <c r="AE341" i="3" s="1"/>
  <c r="AB341" i="3"/>
  <c r="AA43" i="3"/>
  <c r="AE43" i="3" s="1"/>
  <c r="AB43" i="3"/>
  <c r="AB139" i="3"/>
  <c r="AA139" i="3"/>
  <c r="AE139" i="3" s="1"/>
  <c r="AB132" i="3"/>
  <c r="AA132" i="3"/>
  <c r="AE132" i="3" s="1"/>
  <c r="AA53" i="3"/>
  <c r="AE53" i="3" s="1"/>
  <c r="AA319" i="3"/>
  <c r="AE319" i="3" s="1"/>
  <c r="AA28" i="3"/>
  <c r="AE28" i="3" s="1"/>
  <c r="AB28" i="3"/>
  <c r="AA80" i="3"/>
  <c r="AE80" i="3" s="1"/>
  <c r="AB80" i="3"/>
  <c r="AA165" i="3"/>
  <c r="AE165" i="3" s="1"/>
  <c r="AB85" i="3"/>
  <c r="AA126" i="3"/>
  <c r="AE126" i="3" s="1"/>
  <c r="AB350" i="3"/>
  <c r="AA350" i="3"/>
  <c r="AE350" i="3" s="1"/>
  <c r="AA131" i="3"/>
  <c r="AE131" i="3" s="1"/>
  <c r="AB131" i="3"/>
  <c r="AB35" i="3"/>
  <c r="AA35" i="3"/>
  <c r="AE35" i="3" s="1"/>
  <c r="AB94" i="3"/>
  <c r="AA94" i="3"/>
  <c r="AE94" i="3" s="1"/>
  <c r="AA120" i="3"/>
  <c r="AE120" i="3" s="1"/>
  <c r="AB120" i="3"/>
  <c r="AB330" i="3"/>
  <c r="AA330" i="3"/>
  <c r="AE330" i="3" s="1"/>
  <c r="AA203" i="3"/>
  <c r="AE203" i="3" s="1"/>
  <c r="AB203" i="3"/>
  <c r="AB158" i="3"/>
  <c r="AA158" i="3"/>
  <c r="AE158" i="3" s="1"/>
  <c r="AA151" i="3"/>
  <c r="AE151" i="3" s="1"/>
  <c r="AB151" i="3"/>
  <c r="AB262" i="3"/>
  <c r="AA262" i="3"/>
  <c r="AE262" i="3" s="1"/>
  <c r="AA60" i="3"/>
  <c r="AE60" i="3" s="1"/>
  <c r="AB60" i="3"/>
  <c r="AA237" i="3"/>
  <c r="AE237" i="3" s="1"/>
  <c r="AB237" i="3"/>
  <c r="AB212" i="3"/>
  <c r="AA212" i="3"/>
  <c r="AE212" i="3" s="1"/>
  <c r="AB217" i="3"/>
  <c r="AA217" i="3"/>
  <c r="AE217" i="3" s="1"/>
  <c r="AB320" i="3"/>
  <c r="AA320" i="3"/>
  <c r="AE320" i="3" s="1"/>
  <c r="AB105" i="3"/>
  <c r="AA105" i="3"/>
  <c r="AE105" i="3" s="1"/>
  <c r="AB299" i="3"/>
  <c r="AB200" i="3"/>
  <c r="AA147" i="3"/>
  <c r="AE147" i="3" s="1"/>
  <c r="AB144" i="3"/>
  <c r="AB269" i="3"/>
  <c r="AB278" i="3"/>
  <c r="AA278" i="3"/>
  <c r="AE278" i="3" s="1"/>
  <c r="AA148" i="3"/>
  <c r="AE148" i="3" s="1"/>
  <c r="AB148" i="3"/>
  <c r="AB50" i="3"/>
  <c r="AA50" i="3"/>
  <c r="AE50" i="3" s="1"/>
  <c r="AB84" i="3"/>
  <c r="AA84" i="3"/>
  <c r="AE84" i="3" s="1"/>
  <c r="AB282" i="3"/>
  <c r="AA282" i="3"/>
  <c r="AE282" i="3" s="1"/>
  <c r="AB75" i="3"/>
  <c r="AA75" i="3"/>
  <c r="AE75" i="3" s="1"/>
  <c r="AB149" i="3"/>
  <c r="AA149" i="3"/>
  <c r="AE149" i="3" s="1"/>
  <c r="AB78" i="3"/>
  <c r="AA78" i="3"/>
  <c r="AE78" i="3" s="1"/>
  <c r="AA169" i="3"/>
  <c r="AE169" i="3" s="1"/>
  <c r="AB169" i="3"/>
  <c r="AB184" i="3"/>
  <c r="AA184" i="3"/>
  <c r="AE184" i="3" s="1"/>
  <c r="AA243" i="3"/>
  <c r="AE243" i="3" s="1"/>
  <c r="AB243" i="3"/>
  <c r="AB90" i="3"/>
  <c r="AA90" i="3"/>
  <c r="AE90" i="3" s="1"/>
  <c r="AB249" i="3"/>
  <c r="AA249" i="3"/>
  <c r="AE249" i="3" s="1"/>
  <c r="AA213" i="3"/>
  <c r="AE213" i="3" s="1"/>
  <c r="AB213" i="3"/>
  <c r="AB321" i="3"/>
  <c r="AA321" i="3"/>
  <c r="AE321" i="3" s="1"/>
  <c r="AB66" i="3"/>
  <c r="AA66" i="3"/>
  <c r="AE66" i="3" s="1"/>
  <c r="AB268" i="3"/>
  <c r="AA268" i="3"/>
  <c r="AE268" i="3" s="1"/>
  <c r="AA98" i="3"/>
  <c r="AE98" i="3" s="1"/>
  <c r="AB98" i="3"/>
  <c r="AA51" i="3"/>
  <c r="AE51" i="3" s="1"/>
  <c r="AA207" i="3"/>
  <c r="AE207" i="3" s="1"/>
  <c r="AA248" i="3"/>
  <c r="AE248" i="3" s="1"/>
  <c r="AB248" i="3"/>
  <c r="AB150" i="3"/>
  <c r="AA150" i="3"/>
  <c r="AE150" i="3" s="1"/>
  <c r="AB102" i="3"/>
  <c r="AA102" i="3"/>
  <c r="AE102" i="3" s="1"/>
  <c r="AA88" i="3"/>
  <c r="AE88" i="3" s="1"/>
  <c r="AB88" i="3"/>
  <c r="AA317" i="3"/>
  <c r="AE317" i="3" s="1"/>
  <c r="AB317" i="3"/>
  <c r="AB69" i="3"/>
  <c r="AA69" i="3"/>
  <c r="AE69" i="3" s="1"/>
  <c r="AA199" i="3"/>
  <c r="AE199" i="3" s="1"/>
  <c r="AB199" i="3"/>
  <c r="AB54" i="3"/>
  <c r="AA54" i="3"/>
  <c r="AE54" i="3" s="1"/>
  <c r="AB29" i="3"/>
  <c r="AA29" i="3"/>
  <c r="AE29" i="3" s="1"/>
  <c r="AA96" i="3"/>
  <c r="AE96" i="3" s="1"/>
  <c r="AB96" i="3"/>
  <c r="O649" i="1"/>
  <c r="AT649" i="1"/>
  <c r="AS649" i="1" s="1"/>
  <c r="AR649" i="1" s="1"/>
  <c r="AQ649" i="1" s="1"/>
  <c r="AP649" i="1" s="1"/>
  <c r="AO649" i="1" s="1"/>
  <c r="AN649" i="1" s="1"/>
  <c r="AM649" i="1" s="1"/>
  <c r="AL649" i="1" s="1"/>
  <c r="AC649" i="1"/>
  <c r="K649" i="1"/>
  <c r="AB180" i="3"/>
  <c r="AA180" i="3"/>
  <c r="AE180" i="3" s="1"/>
  <c r="AB48" i="3"/>
  <c r="AA48" i="3"/>
  <c r="AE48" i="3" s="1"/>
  <c r="AB198" i="3"/>
  <c r="AA198" i="3"/>
  <c r="AE198" i="3" s="1"/>
  <c r="AA196" i="3"/>
  <c r="AE196" i="3" s="1"/>
  <c r="AB196" i="3"/>
  <c r="AA172" i="3"/>
  <c r="AE172" i="3" s="1"/>
  <c r="AB172" i="3"/>
  <c r="AB82" i="3"/>
  <c r="AA82" i="3"/>
  <c r="AE82" i="3" s="1"/>
  <c r="AA310" i="3"/>
  <c r="AE310" i="3" s="1"/>
  <c r="AB310" i="3"/>
  <c r="AA115" i="3"/>
  <c r="AE115" i="3" s="1"/>
  <c r="AB115" i="3"/>
  <c r="AA210" i="3"/>
  <c r="AE210" i="3" s="1"/>
  <c r="AB210" i="3"/>
  <c r="AA226" i="3"/>
  <c r="AE226" i="3" s="1"/>
  <c r="AB226" i="3"/>
  <c r="AB192" i="3"/>
  <c r="AA192" i="3"/>
  <c r="AE192" i="3" s="1"/>
  <c r="AA326" i="3"/>
  <c r="AE326" i="3" s="1"/>
  <c r="AB326" i="3"/>
  <c r="AB309" i="3"/>
  <c r="AA309" i="3"/>
  <c r="AE309" i="3" s="1"/>
  <c r="AA287" i="3"/>
  <c r="AE287" i="3" s="1"/>
  <c r="AB287" i="3"/>
  <c r="AA258" i="3"/>
  <c r="AE258" i="3" s="1"/>
  <c r="AB258" i="3"/>
  <c r="AB112" i="3"/>
  <c r="AA112" i="3"/>
  <c r="AE112" i="3" s="1"/>
  <c r="AB274" i="3"/>
  <c r="AA274" i="3"/>
  <c r="AE274" i="3" s="1"/>
  <c r="AA142" i="3"/>
  <c r="AE142" i="3" s="1"/>
  <c r="AB142" i="3"/>
  <c r="AA301" i="3"/>
  <c r="AE301" i="3" s="1"/>
  <c r="AB301" i="3"/>
  <c r="AB220" i="3"/>
  <c r="AA220" i="3"/>
  <c r="AE220" i="3" s="1"/>
  <c r="AB186" i="3"/>
  <c r="AA186" i="3"/>
  <c r="AE186" i="3" s="1"/>
  <c r="AA224" i="3"/>
  <c r="AE224" i="3" s="1"/>
  <c r="AB224" i="3"/>
  <c r="AA324" i="3"/>
  <c r="AE324" i="3" s="1"/>
  <c r="AB324" i="3"/>
  <c r="AB119" i="3"/>
  <c r="AA119" i="3"/>
  <c r="AE119" i="3" s="1"/>
  <c r="AA64" i="3"/>
  <c r="AE64" i="3" s="1"/>
  <c r="AB64" i="3"/>
  <c r="AA252" i="3"/>
  <c r="AE252" i="3" s="1"/>
  <c r="AB252" i="3"/>
  <c r="AB286" i="3"/>
  <c r="AA286" i="3"/>
  <c r="AE286" i="3" s="1"/>
  <c r="AA219" i="3"/>
  <c r="AE219" i="3" s="1"/>
  <c r="AB219" i="3"/>
  <c r="AB281" i="3"/>
  <c r="AA281" i="3"/>
  <c r="AE281" i="3" s="1"/>
  <c r="AB238" i="3"/>
  <c r="AA238" i="3"/>
  <c r="AE238" i="3" s="1"/>
  <c r="AB327" i="3"/>
  <c r="AA327" i="3"/>
  <c r="AE327" i="3" s="1"/>
  <c r="AB356" i="3"/>
  <c r="AA356" i="3"/>
  <c r="AE356" i="3" s="1"/>
  <c r="AB331" i="3"/>
  <c r="AA331" i="3"/>
  <c r="AE331" i="3" s="1"/>
  <c r="AA251" i="3"/>
  <c r="AE251" i="3" s="1"/>
  <c r="AB251" i="3"/>
  <c r="AB33" i="3"/>
  <c r="AA33" i="3"/>
  <c r="AE33" i="3" s="1"/>
  <c r="AB260" i="3"/>
  <c r="AA260" i="3"/>
  <c r="AE260" i="3" s="1"/>
  <c r="AB333" i="3"/>
  <c r="AA333" i="3"/>
  <c r="AE333" i="3" s="1"/>
  <c r="AA244" i="3"/>
  <c r="AE244" i="3" s="1"/>
  <c r="AB244" i="3"/>
  <c r="AA62" i="3"/>
  <c r="AE62" i="3" s="1"/>
  <c r="AB62" i="3"/>
  <c r="AA343" i="3"/>
  <c r="AE343" i="3" s="1"/>
  <c r="AB343" i="3"/>
  <c r="AB232" i="3"/>
  <c r="AA232" i="3"/>
  <c r="AE232" i="3" s="1"/>
  <c r="AB228" i="3"/>
  <c r="AA228" i="3"/>
  <c r="AE228" i="3" s="1"/>
  <c r="AA266" i="3"/>
  <c r="AE266" i="3" s="1"/>
  <c r="AB266" i="3"/>
  <c r="AA263" i="3"/>
  <c r="AE263" i="3" s="1"/>
  <c r="AB263" i="3"/>
  <c r="AB214" i="3"/>
  <c r="AA214" i="3"/>
  <c r="AE214" i="3" s="1"/>
  <c r="AB37" i="3"/>
  <c r="AA37" i="3"/>
  <c r="AE37" i="3" s="1"/>
  <c r="AB349" i="3"/>
  <c r="AA349" i="3"/>
  <c r="AE349" i="3" s="1"/>
  <c r="AA246" i="3"/>
  <c r="AE246" i="3" s="1"/>
  <c r="AB246" i="3"/>
  <c r="AB323" i="3"/>
  <c r="AA323" i="3"/>
  <c r="AE323" i="3" s="1"/>
  <c r="AA257" i="3"/>
  <c r="AE257" i="3" s="1"/>
  <c r="AB257" i="3"/>
  <c r="AB41" i="3"/>
  <c r="AA41" i="3"/>
  <c r="AE41" i="3" s="1"/>
  <c r="AA253" i="3"/>
  <c r="AE253" i="3" s="1"/>
  <c r="AB253" i="3"/>
  <c r="AA285" i="3"/>
  <c r="AE285" i="3" s="1"/>
  <c r="AA230" i="3"/>
  <c r="AE230" i="3" s="1"/>
  <c r="AB284" i="3"/>
  <c r="AA284" i="3"/>
  <c r="AE284" i="3" s="1"/>
  <c r="AB218" i="3"/>
  <c r="AA218" i="3"/>
  <c r="AE218" i="3" s="1"/>
  <c r="AB103" i="3"/>
  <c r="AA103" i="3"/>
  <c r="AE103" i="3" s="1"/>
  <c r="AB242" i="3"/>
  <c r="AA242" i="3"/>
  <c r="AE242" i="3" s="1"/>
  <c r="AB176" i="3"/>
  <c r="AA176" i="3"/>
  <c r="AE176" i="3" s="1"/>
  <c r="AA128" i="3"/>
  <c r="AE128" i="3" s="1"/>
  <c r="AB128" i="3"/>
  <c r="AB26" i="3"/>
  <c r="AA26" i="3"/>
  <c r="AE26" i="3" s="1"/>
  <c r="AB202" i="3"/>
  <c r="AA202" i="3"/>
  <c r="AE202" i="3" s="1"/>
  <c r="AA305" i="3"/>
  <c r="AE305" i="3" s="1"/>
  <c r="AB305" i="3"/>
  <c r="AB241" i="3"/>
  <c r="AA241" i="3"/>
  <c r="AE241" i="3" s="1"/>
  <c r="AA337" i="3"/>
  <c r="AE337" i="3" s="1"/>
  <c r="AB337" i="3"/>
  <c r="AA275" i="3"/>
  <c r="AE275" i="3" s="1"/>
  <c r="AB275" i="3"/>
  <c r="AB294" i="3"/>
  <c r="AA294" i="3"/>
  <c r="AE294" i="3" s="1"/>
  <c r="AB193" i="3"/>
  <c r="AA193" i="3"/>
  <c r="AE193" i="3" s="1"/>
  <c r="AB306" i="3"/>
  <c r="AA306" i="3"/>
  <c r="AE306" i="3" s="1"/>
  <c r="AA183" i="3"/>
  <c r="AE183" i="3" s="1"/>
  <c r="AB183" i="3"/>
  <c r="AB97" i="3"/>
  <c r="AA97" i="3"/>
  <c r="AE97" i="3" s="1"/>
  <c r="AA189" i="3"/>
  <c r="AE189" i="3" s="1"/>
  <c r="AB189" i="3"/>
  <c r="AB307" i="3"/>
  <c r="AA307" i="3"/>
  <c r="AE307" i="3" s="1"/>
  <c r="AB133" i="3"/>
  <c r="AA133" i="3"/>
  <c r="AE133" i="3" s="1"/>
  <c r="AB179" i="3"/>
  <c r="AA179" i="3"/>
  <c r="AE179" i="3" s="1"/>
  <c r="AB154" i="3"/>
  <c r="AA154" i="3"/>
  <c r="AE154" i="3" s="1"/>
  <c r="AA83" i="3"/>
  <c r="AE83" i="3" s="1"/>
  <c r="AB83" i="3"/>
  <c r="AA55" i="3"/>
  <c r="AE55" i="3" s="1"/>
  <c r="AB55" i="3"/>
  <c r="AA65" i="3"/>
  <c r="AE65" i="3" s="1"/>
  <c r="AB65" i="3"/>
  <c r="AA231" i="3"/>
  <c r="AE231" i="3" s="1"/>
  <c r="AB231" i="3"/>
  <c r="AA87" i="3"/>
  <c r="AE87" i="3" s="1"/>
  <c r="AB87" i="3"/>
  <c r="AA61" i="3"/>
  <c r="AE61" i="3" s="1"/>
  <c r="AB61" i="3"/>
  <c r="AA264" i="3"/>
  <c r="AE264" i="3" s="1"/>
  <c r="AB264" i="3"/>
  <c r="AA123" i="3"/>
  <c r="AE123" i="3" s="1"/>
  <c r="AB123" i="3"/>
  <c r="AA280" i="3"/>
  <c r="AE280" i="3" s="1"/>
  <c r="AB280" i="3"/>
  <c r="AA190" i="3"/>
  <c r="AE190" i="3" s="1"/>
  <c r="AB190" i="3"/>
  <c r="AA106" i="3"/>
  <c r="AE106" i="3" s="1"/>
  <c r="AB106" i="3"/>
  <c r="AA146" i="3"/>
  <c r="AE146" i="3" s="1"/>
  <c r="AB146" i="3"/>
  <c r="AA352" i="3"/>
  <c r="AE352" i="3" s="1"/>
  <c r="AB352" i="3"/>
  <c r="AB234" i="3"/>
  <c r="AA234" i="3"/>
  <c r="AE234" i="3" s="1"/>
  <c r="AB138" i="3"/>
  <c r="AA138" i="3"/>
  <c r="AE138" i="3" s="1"/>
  <c r="AB205" i="3"/>
  <c r="AA205" i="3"/>
  <c r="AE205" i="3" s="1"/>
  <c r="AB233" i="3"/>
  <c r="AA233" i="3"/>
  <c r="AE233" i="3" s="1"/>
  <c r="AA22" i="3"/>
  <c r="AE22" i="3" s="1"/>
  <c r="AB22" i="3"/>
  <c r="AB300" i="3"/>
  <c r="AA300" i="3"/>
  <c r="AE300" i="3" s="1"/>
  <c r="AA67" i="3"/>
  <c r="AE67" i="3" s="1"/>
  <c r="AB67" i="3"/>
  <c r="AB92" i="3"/>
  <c r="AA92" i="3"/>
  <c r="AE92" i="3" s="1"/>
  <c r="AB166" i="3"/>
  <c r="AA166" i="3"/>
  <c r="AE166" i="3" s="1"/>
  <c r="AB342" i="3"/>
  <c r="AA342" i="3"/>
  <c r="AE342" i="3" s="1"/>
  <c r="AB104" i="3"/>
  <c r="AA104" i="3"/>
  <c r="AE104" i="3" s="1"/>
  <c r="AB122" i="3"/>
  <c r="AA122" i="3"/>
  <c r="AE122" i="3" s="1"/>
  <c r="AA316" i="3"/>
  <c r="AE316" i="3" s="1"/>
  <c r="AB316" i="3"/>
  <c r="AA347" i="3"/>
  <c r="AE347" i="3" s="1"/>
  <c r="AB347" i="3"/>
  <c r="AB89" i="3"/>
  <c r="AA89" i="3"/>
  <c r="AE89" i="3" s="1"/>
  <c r="AB36" i="3"/>
  <c r="AA36" i="3"/>
  <c r="AE36" i="3" s="1"/>
  <c r="AB215" i="3"/>
  <c r="AA215" i="3"/>
  <c r="AE215" i="3" s="1"/>
  <c r="AA188" i="3"/>
  <c r="AE188" i="3" s="1"/>
  <c r="AB188" i="3"/>
  <c r="AB91" i="3"/>
  <c r="AA91" i="3"/>
  <c r="AE91" i="3" s="1"/>
  <c r="AB271" i="3"/>
  <c r="AA271" i="3"/>
  <c r="AE271" i="3" s="1"/>
  <c r="AB344" i="3"/>
  <c r="AA344" i="3"/>
  <c r="AE344" i="3" s="1"/>
  <c r="AB42" i="3"/>
  <c r="AA42" i="3"/>
  <c r="AE42" i="3" s="1"/>
  <c r="AA229" i="3"/>
  <c r="AE229" i="3" s="1"/>
  <c r="AB229" i="3"/>
  <c r="AA140" i="3"/>
  <c r="AE140" i="3" s="1"/>
  <c r="AB140" i="3"/>
  <c r="AA153" i="3"/>
  <c r="AE153" i="3" s="1"/>
  <c r="AB153" i="3"/>
  <c r="AA254" i="3"/>
  <c r="AE254" i="3" s="1"/>
  <c r="AB254" i="3"/>
  <c r="AB339" i="3"/>
  <c r="AA339" i="3"/>
  <c r="AE339" i="3" s="1"/>
  <c r="AB206" i="3"/>
  <c r="AA206" i="3"/>
  <c r="AE206" i="3" s="1"/>
  <c r="AB27" i="3"/>
  <c r="AA27" i="3"/>
  <c r="AE27" i="3" s="1"/>
  <c r="AA261" i="3"/>
  <c r="AE261" i="3" s="1"/>
  <c r="AB261" i="3"/>
  <c r="AB175" i="3"/>
  <c r="AA175" i="3"/>
  <c r="AE175" i="3" s="1"/>
  <c r="AB86" i="3"/>
  <c r="AA86" i="3"/>
  <c r="AE86" i="3" s="1"/>
  <c r="AA346" i="3"/>
  <c r="AE346" i="3" s="1"/>
  <c r="AB346" i="3"/>
  <c r="AA311" i="3"/>
  <c r="AE311" i="3" s="1"/>
  <c r="AB311" i="3"/>
  <c r="AA173" i="3"/>
  <c r="AE173" i="3" s="1"/>
  <c r="AB173" i="3"/>
  <c r="AA116" i="3"/>
  <c r="AE116" i="3" s="1"/>
  <c r="AB116" i="3"/>
  <c r="AB222" i="3"/>
  <c r="AA222" i="3"/>
  <c r="AE222" i="3" s="1"/>
  <c r="AA315" i="3"/>
  <c r="AE315" i="3" s="1"/>
  <c r="AB315" i="3"/>
  <c r="AA109" i="3"/>
  <c r="AE109" i="3" s="1"/>
  <c r="AB109" i="3"/>
  <c r="AA143" i="3"/>
  <c r="AE143" i="3" s="1"/>
  <c r="AB143" i="3"/>
  <c r="AA283" i="3"/>
  <c r="AE283" i="3" s="1"/>
  <c r="AB283" i="3"/>
  <c r="AA129" i="3"/>
  <c r="AE129" i="3" s="1"/>
  <c r="AB129" i="3"/>
  <c r="AA113" i="3"/>
  <c r="AE113" i="3" s="1"/>
  <c r="AB113" i="3"/>
  <c r="AB292" i="3"/>
  <c r="AA292" i="3"/>
  <c r="AE292" i="3" s="1"/>
  <c r="AA177" i="3"/>
  <c r="AE177" i="3" s="1"/>
  <c r="AB177" i="3"/>
  <c r="AB255" i="3"/>
  <c r="AA255" i="3"/>
  <c r="AE255" i="3" s="1"/>
  <c r="AA194" i="3"/>
  <c r="AE194" i="3" s="1"/>
  <c r="AB194" i="3"/>
  <c r="AB130" i="3"/>
  <c r="AA130" i="3"/>
  <c r="AE130" i="3" s="1"/>
  <c r="AA107" i="3"/>
  <c r="AE107" i="3" s="1"/>
  <c r="AB107" i="3"/>
  <c r="AB239" i="3"/>
  <c r="AA239" i="3"/>
  <c r="AE239" i="3" s="1"/>
  <c r="AA167" i="3"/>
  <c r="AE167" i="3" s="1"/>
  <c r="AB167" i="3"/>
  <c r="AA114" i="3"/>
  <c r="AE114" i="3" s="1"/>
  <c r="AB114" i="3"/>
  <c r="AB247" i="3"/>
  <c r="AA247" i="3"/>
  <c r="AE247" i="3" s="1"/>
  <c r="AA164" i="3"/>
  <c r="AE164" i="3" s="1"/>
  <c r="AB164" i="3"/>
  <c r="AA73" i="3"/>
  <c r="AE73" i="3" s="1"/>
  <c r="AB73" i="3"/>
  <c r="AA338" i="3"/>
  <c r="AE338" i="3" s="1"/>
  <c r="AB338" i="3"/>
  <c r="AB155" i="3"/>
  <c r="AA155" i="3"/>
  <c r="AE155" i="3" s="1"/>
  <c r="AA195" i="3"/>
  <c r="AE195" i="3" s="1"/>
  <c r="AB195" i="3"/>
  <c r="AA332" i="3"/>
  <c r="AE332" i="3" s="1"/>
  <c r="AB332" i="3"/>
  <c r="AA161" i="3"/>
  <c r="AE161" i="3" s="1"/>
  <c r="AB161" i="3"/>
  <c r="AA336" i="3"/>
  <c r="AE336" i="3" s="1"/>
  <c r="AB336" i="3"/>
  <c r="AA288" i="3"/>
  <c r="AE288" i="3" s="1"/>
  <c r="AB288" i="3"/>
  <c r="AA110" i="3"/>
  <c r="AE110" i="3" s="1"/>
  <c r="AB110" i="3"/>
  <c r="AB31" i="3"/>
  <c r="AA31" i="3"/>
  <c r="AE31" i="3" s="1"/>
  <c r="AB256" i="3"/>
  <c r="AA256" i="3"/>
  <c r="AE256" i="3" s="1"/>
  <c r="AB21" i="3"/>
  <c r="AA21" i="3"/>
  <c r="AE21" i="3" s="1"/>
  <c r="AB276" i="3"/>
  <c r="AA276" i="3"/>
  <c r="AE276" i="3" s="1"/>
  <c r="AA40" i="3"/>
  <c r="AE40" i="3" s="1"/>
  <c r="AB40" i="3"/>
  <c r="AT594" i="1"/>
  <c r="AS594" i="1" s="1"/>
  <c r="AR594" i="1" s="1"/>
  <c r="AQ594" i="1" s="1"/>
  <c r="AP594" i="1" s="1"/>
  <c r="AO594" i="1" s="1"/>
  <c r="AN594" i="1" s="1"/>
  <c r="AM594" i="1" s="1"/>
  <c r="AL594" i="1" s="1"/>
  <c r="AT575" i="1"/>
  <c r="AS575" i="1" s="1"/>
  <c r="AR575" i="1" s="1"/>
  <c r="AQ575" i="1" s="1"/>
  <c r="AP575" i="1" s="1"/>
  <c r="AO575" i="1" s="1"/>
  <c r="AN575" i="1" s="1"/>
  <c r="AM575" i="1" s="1"/>
  <c r="AL575" i="1" s="1"/>
  <c r="AT555" i="1"/>
  <c r="AS555" i="1" s="1"/>
  <c r="AR555" i="1" s="1"/>
  <c r="AQ555" i="1" s="1"/>
  <c r="AP555" i="1" s="1"/>
  <c r="AO555" i="1" s="1"/>
  <c r="AN555" i="1" s="1"/>
  <c r="AM555" i="1" s="1"/>
  <c r="AL555" i="1" s="1"/>
  <c r="AT148" i="1"/>
  <c r="AS148" i="1" s="1"/>
  <c r="AR148" i="1" s="1"/>
  <c r="AQ148" i="1" s="1"/>
  <c r="AP148" i="1" s="1"/>
  <c r="AO148" i="1" s="1"/>
  <c r="AN148" i="1" s="1"/>
  <c r="AM148" i="1" s="1"/>
  <c r="AL148" i="1" s="1"/>
  <c r="Z248" i="1"/>
  <c r="G248" i="1"/>
  <c r="G121" i="1"/>
  <c r="Z121" i="1"/>
  <c r="G244" i="1"/>
  <c r="Z244" i="1"/>
  <c r="G272" i="1"/>
  <c r="Z272" i="1"/>
  <c r="AF571" i="1"/>
  <c r="J571" i="1"/>
  <c r="AC571" i="1"/>
  <c r="BL36" i="1"/>
  <c r="BL39" i="1"/>
  <c r="BL42" i="1"/>
  <c r="BL43" i="1"/>
  <c r="BL44" i="1"/>
  <c r="BL51" i="1"/>
  <c r="BL56" i="1"/>
  <c r="BL63" i="1"/>
  <c r="AU99" i="1"/>
  <c r="AU340" i="1"/>
  <c r="AU473" i="1"/>
  <c r="BL55" i="1"/>
  <c r="BL62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227" i="1"/>
  <c r="AU420" i="1"/>
  <c r="AU42" i="1"/>
  <c r="BL54" i="1"/>
  <c r="BL61" i="1"/>
  <c r="AU171" i="1"/>
  <c r="AU453" i="1"/>
  <c r="BL49" i="1"/>
  <c r="BL58" i="1"/>
  <c r="BL59" i="1"/>
  <c r="BL60" i="1"/>
  <c r="AU233" i="1"/>
  <c r="AU324" i="1"/>
  <c r="AU326" i="1"/>
  <c r="AT326" i="1" s="1"/>
  <c r="AS326" i="1" s="1"/>
  <c r="AR326" i="1" s="1"/>
  <c r="AQ326" i="1" s="1"/>
  <c r="AP326" i="1" s="1"/>
  <c r="AO326" i="1" s="1"/>
  <c r="AN326" i="1" s="1"/>
  <c r="AM326" i="1" s="1"/>
  <c r="AL326" i="1" s="1"/>
  <c r="AU374" i="1"/>
  <c r="AU529" i="1"/>
  <c r="BL53" i="1"/>
  <c r="AU69" i="1"/>
  <c r="BL71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U175" i="1"/>
  <c r="AU232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AU254" i="1"/>
  <c r="AU322" i="1"/>
  <c r="AU579" i="1"/>
  <c r="AU641" i="1"/>
  <c r="BL48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BL70" i="1"/>
  <c r="AU81" i="1"/>
  <c r="AU104" i="1"/>
  <c r="AU186" i="1"/>
  <c r="AU335" i="1"/>
  <c r="BL30" i="1"/>
  <c r="BL45" i="1"/>
  <c r="BL64" i="1"/>
  <c r="BL65" i="1"/>
  <c r="BL50" i="1"/>
  <c r="BL57" i="1"/>
  <c r="BL68" i="1"/>
  <c r="AU624" i="1"/>
  <c r="AU620" i="1"/>
  <c r="AU583" i="1"/>
  <c r="AU586" i="1"/>
  <c r="AU501" i="1"/>
  <c r="AT501" i="1" s="1"/>
  <c r="AS501" i="1" s="1"/>
  <c r="AR501" i="1" s="1"/>
  <c r="AQ501" i="1" s="1"/>
  <c r="AP501" i="1" s="1"/>
  <c r="AO501" i="1" s="1"/>
  <c r="AN501" i="1" s="1"/>
  <c r="AM501" i="1" s="1"/>
  <c r="AL501" i="1" s="1"/>
  <c r="AU588" i="1"/>
  <c r="AU485" i="1"/>
  <c r="AU494" i="1"/>
  <c r="AU477" i="1"/>
  <c r="AU611" i="1"/>
  <c r="AT611" i="1" s="1"/>
  <c r="AS611" i="1" s="1"/>
  <c r="AR611" i="1" s="1"/>
  <c r="AQ611" i="1" s="1"/>
  <c r="AP611" i="1" s="1"/>
  <c r="AO611" i="1" s="1"/>
  <c r="AN611" i="1" s="1"/>
  <c r="AM611" i="1" s="1"/>
  <c r="AL611" i="1" s="1"/>
  <c r="AU544" i="1"/>
  <c r="AT544" i="1" s="1"/>
  <c r="AS544" i="1" s="1"/>
  <c r="AR544" i="1" s="1"/>
  <c r="AQ544" i="1" s="1"/>
  <c r="AP544" i="1" s="1"/>
  <c r="AO544" i="1" s="1"/>
  <c r="AN544" i="1" s="1"/>
  <c r="AM544" i="1" s="1"/>
  <c r="AL544" i="1" s="1"/>
  <c r="AU548" i="1"/>
  <c r="AU532" i="1"/>
  <c r="AT532" i="1" s="1"/>
  <c r="AS532" i="1" s="1"/>
  <c r="AR532" i="1" s="1"/>
  <c r="AQ532" i="1" s="1"/>
  <c r="AP532" i="1" s="1"/>
  <c r="AO532" i="1" s="1"/>
  <c r="AN532" i="1" s="1"/>
  <c r="AM532" i="1" s="1"/>
  <c r="AL532" i="1" s="1"/>
  <c r="AU472" i="1"/>
  <c r="AT472" i="1" s="1"/>
  <c r="AS472" i="1" s="1"/>
  <c r="AR472" i="1" s="1"/>
  <c r="AQ472" i="1" s="1"/>
  <c r="AP472" i="1" s="1"/>
  <c r="AO472" i="1" s="1"/>
  <c r="AN472" i="1" s="1"/>
  <c r="AM472" i="1" s="1"/>
  <c r="AL472" i="1" s="1"/>
  <c r="AU491" i="1"/>
  <c r="AU516" i="1"/>
  <c r="AU353" i="1"/>
  <c r="AU418" i="1"/>
  <c r="AU404" i="1"/>
  <c r="AU357" i="1"/>
  <c r="AU412" i="1"/>
  <c r="AU398" i="1"/>
  <c r="AU429" i="1"/>
  <c r="AU316" i="1"/>
  <c r="AU321" i="1"/>
  <c r="AU358" i="1"/>
  <c r="AU334" i="1"/>
  <c r="AT334" i="1" s="1"/>
  <c r="AS334" i="1" s="1"/>
  <c r="AR334" i="1" s="1"/>
  <c r="AQ334" i="1" s="1"/>
  <c r="AP334" i="1" s="1"/>
  <c r="AO334" i="1" s="1"/>
  <c r="AN334" i="1" s="1"/>
  <c r="AM334" i="1" s="1"/>
  <c r="AL334" i="1" s="1"/>
  <c r="AU281" i="1"/>
  <c r="AU276" i="1"/>
  <c r="AT276" i="1" s="1"/>
  <c r="AS276" i="1" s="1"/>
  <c r="AR276" i="1" s="1"/>
  <c r="AQ276" i="1" s="1"/>
  <c r="AP276" i="1" s="1"/>
  <c r="AO276" i="1" s="1"/>
  <c r="AN276" i="1" s="1"/>
  <c r="AM276" i="1" s="1"/>
  <c r="AL276" i="1" s="1"/>
  <c r="AU246" i="1"/>
  <c r="AT246" i="1" s="1"/>
  <c r="AS246" i="1" s="1"/>
  <c r="AR246" i="1" s="1"/>
  <c r="AQ246" i="1" s="1"/>
  <c r="AP246" i="1" s="1"/>
  <c r="AO246" i="1" s="1"/>
  <c r="AN246" i="1" s="1"/>
  <c r="AM246" i="1" s="1"/>
  <c r="AL246" i="1" s="1"/>
  <c r="AU251" i="1"/>
  <c r="AT251" i="1" s="1"/>
  <c r="AS251" i="1" s="1"/>
  <c r="AR251" i="1" s="1"/>
  <c r="AQ251" i="1" s="1"/>
  <c r="AP251" i="1" s="1"/>
  <c r="AO251" i="1" s="1"/>
  <c r="AN251" i="1" s="1"/>
  <c r="AM251" i="1" s="1"/>
  <c r="AL251" i="1" s="1"/>
  <c r="AU212" i="1"/>
  <c r="AU178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U430" i="1"/>
  <c r="BL52" i="1"/>
  <c r="AU131" i="1"/>
  <c r="BL40" i="1"/>
  <c r="BL47" i="1"/>
  <c r="BL67" i="1"/>
  <c r="AU151" i="1"/>
  <c r="BL46" i="1"/>
  <c r="BL69" i="1"/>
  <c r="AU197" i="1"/>
  <c r="BL38" i="1"/>
  <c r="BL66" i="1"/>
  <c r="AU399" i="1"/>
  <c r="AU493" i="1"/>
  <c r="AU568" i="1"/>
  <c r="AT568" i="1" s="1"/>
  <c r="AS568" i="1" s="1"/>
  <c r="AR568" i="1" s="1"/>
  <c r="AQ568" i="1" s="1"/>
  <c r="AP568" i="1" s="1"/>
  <c r="AO568" i="1" s="1"/>
  <c r="AN568" i="1" s="1"/>
  <c r="AM568" i="1" s="1"/>
  <c r="AL568" i="1" s="1"/>
  <c r="AU566" i="1"/>
  <c r="AT566" i="1" s="1"/>
  <c r="AS566" i="1" s="1"/>
  <c r="AR566" i="1" s="1"/>
  <c r="AQ566" i="1" s="1"/>
  <c r="AP566" i="1" s="1"/>
  <c r="AO566" i="1" s="1"/>
  <c r="AN566" i="1" s="1"/>
  <c r="AM566" i="1" s="1"/>
  <c r="AL566" i="1" s="1"/>
  <c r="AU604" i="1"/>
  <c r="AT604" i="1" s="1"/>
  <c r="AS604" i="1" s="1"/>
  <c r="AR604" i="1" s="1"/>
  <c r="AQ604" i="1" s="1"/>
  <c r="AP604" i="1" s="1"/>
  <c r="AO604" i="1" s="1"/>
  <c r="AN604" i="1" s="1"/>
  <c r="AM604" i="1" s="1"/>
  <c r="AL604" i="1" s="1"/>
  <c r="AU628" i="1"/>
  <c r="AU621" i="1"/>
  <c r="AT621" i="1" s="1"/>
  <c r="AS621" i="1" s="1"/>
  <c r="AR621" i="1" s="1"/>
  <c r="AQ621" i="1" s="1"/>
  <c r="AP621" i="1" s="1"/>
  <c r="AO621" i="1" s="1"/>
  <c r="AN621" i="1" s="1"/>
  <c r="AM621" i="1" s="1"/>
  <c r="AL621" i="1" s="1"/>
  <c r="AU551" i="1"/>
  <c r="AU507" i="1"/>
  <c r="AU556" i="1"/>
  <c r="AU508" i="1"/>
  <c r="AT508" i="1" s="1"/>
  <c r="AS508" i="1" s="1"/>
  <c r="AR508" i="1" s="1"/>
  <c r="AQ508" i="1" s="1"/>
  <c r="AP508" i="1" s="1"/>
  <c r="AO508" i="1" s="1"/>
  <c r="AN508" i="1" s="1"/>
  <c r="AM508" i="1" s="1"/>
  <c r="AL508" i="1" s="1"/>
  <c r="AU519" i="1"/>
  <c r="AU590" i="1"/>
  <c r="AU487" i="1"/>
  <c r="AU439" i="1"/>
  <c r="AU471" i="1"/>
  <c r="AU415" i="1"/>
  <c r="AU479" i="1"/>
  <c r="AU413" i="1"/>
  <c r="AU619" i="1"/>
  <c r="AT619" i="1" s="1"/>
  <c r="AS619" i="1" s="1"/>
  <c r="AR619" i="1" s="1"/>
  <c r="AQ619" i="1" s="1"/>
  <c r="AP619" i="1" s="1"/>
  <c r="AO619" i="1" s="1"/>
  <c r="AN619" i="1" s="1"/>
  <c r="AM619" i="1" s="1"/>
  <c r="AL619" i="1" s="1"/>
  <c r="AU536" i="1"/>
  <c r="AU517" i="1"/>
  <c r="AU483" i="1"/>
  <c r="AU569" i="1"/>
  <c r="AT569" i="1" s="1"/>
  <c r="AS569" i="1" s="1"/>
  <c r="AR569" i="1" s="1"/>
  <c r="AQ569" i="1" s="1"/>
  <c r="AP569" i="1" s="1"/>
  <c r="AO569" i="1" s="1"/>
  <c r="AN569" i="1" s="1"/>
  <c r="AM569" i="1" s="1"/>
  <c r="AL569" i="1" s="1"/>
  <c r="AU617" i="1"/>
  <c r="AU558" i="1"/>
  <c r="AU528" i="1"/>
  <c r="AT528" i="1" s="1"/>
  <c r="AS528" i="1" s="1"/>
  <c r="AR528" i="1" s="1"/>
  <c r="AQ528" i="1" s="1"/>
  <c r="AP528" i="1" s="1"/>
  <c r="AO528" i="1" s="1"/>
  <c r="AN528" i="1" s="1"/>
  <c r="AM528" i="1" s="1"/>
  <c r="AL528" i="1" s="1"/>
  <c r="AU577" i="1"/>
  <c r="AU433" i="1"/>
  <c r="AU572" i="1"/>
  <c r="AU437" i="1"/>
  <c r="AU541" i="1"/>
  <c r="AT541" i="1" s="1"/>
  <c r="AS541" i="1" s="1"/>
  <c r="AR541" i="1" s="1"/>
  <c r="AQ541" i="1" s="1"/>
  <c r="AP541" i="1" s="1"/>
  <c r="AO541" i="1" s="1"/>
  <c r="AN541" i="1" s="1"/>
  <c r="AM541" i="1" s="1"/>
  <c r="AL541" i="1" s="1"/>
  <c r="AU606" i="1"/>
  <c r="AU504" i="1"/>
  <c r="AU424" i="1"/>
  <c r="AU441" i="1"/>
  <c r="AU371" i="1"/>
  <c r="AU394" i="1"/>
  <c r="AU333" i="1"/>
  <c r="AU380" i="1"/>
  <c r="AU365" i="1"/>
  <c r="AT365" i="1" s="1"/>
  <c r="AS365" i="1" s="1"/>
  <c r="AR365" i="1" s="1"/>
  <c r="AQ365" i="1" s="1"/>
  <c r="AP365" i="1" s="1"/>
  <c r="AO365" i="1" s="1"/>
  <c r="AN365" i="1" s="1"/>
  <c r="AM365" i="1" s="1"/>
  <c r="AL365" i="1" s="1"/>
  <c r="AU359" i="1"/>
  <c r="AT359" i="1" s="1"/>
  <c r="AS359" i="1" s="1"/>
  <c r="AR359" i="1" s="1"/>
  <c r="AQ359" i="1" s="1"/>
  <c r="AP359" i="1" s="1"/>
  <c r="AO359" i="1" s="1"/>
  <c r="AN359" i="1" s="1"/>
  <c r="AM359" i="1" s="1"/>
  <c r="AL359" i="1" s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U636" i="1"/>
  <c r="AT636" i="1" s="1"/>
  <c r="AS636" i="1" s="1"/>
  <c r="AR636" i="1" s="1"/>
  <c r="AQ636" i="1" s="1"/>
  <c r="AP636" i="1" s="1"/>
  <c r="AO636" i="1" s="1"/>
  <c r="AN636" i="1" s="1"/>
  <c r="AM636" i="1" s="1"/>
  <c r="AL636" i="1" s="1"/>
  <c r="AU459" i="1"/>
  <c r="AT459" i="1" s="1"/>
  <c r="AS459" i="1" s="1"/>
  <c r="AR459" i="1" s="1"/>
  <c r="AQ459" i="1" s="1"/>
  <c r="AP459" i="1" s="1"/>
  <c r="AO459" i="1" s="1"/>
  <c r="AN459" i="1" s="1"/>
  <c r="AM459" i="1" s="1"/>
  <c r="AL459" i="1" s="1"/>
  <c r="AU609" i="1"/>
  <c r="AU613" i="1"/>
  <c r="AT613" i="1" s="1"/>
  <c r="AS613" i="1" s="1"/>
  <c r="AR613" i="1" s="1"/>
  <c r="AQ613" i="1" s="1"/>
  <c r="AP613" i="1" s="1"/>
  <c r="AO613" i="1" s="1"/>
  <c r="AN613" i="1" s="1"/>
  <c r="AM613" i="1" s="1"/>
  <c r="AL613" i="1" s="1"/>
  <c r="AU537" i="1"/>
  <c r="AU581" i="1"/>
  <c r="AU414" i="1"/>
  <c r="AU458" i="1"/>
  <c r="AU506" i="1"/>
  <c r="AU434" i="1"/>
  <c r="AU426" i="1"/>
  <c r="AU407" i="1"/>
  <c r="AT407" i="1" s="1"/>
  <c r="AS407" i="1" s="1"/>
  <c r="AR407" i="1" s="1"/>
  <c r="AQ407" i="1" s="1"/>
  <c r="AP407" i="1" s="1"/>
  <c r="AO407" i="1" s="1"/>
  <c r="AN407" i="1" s="1"/>
  <c r="AM407" i="1" s="1"/>
  <c r="AL407" i="1" s="1"/>
  <c r="AU351" i="1"/>
  <c r="AU423" i="1"/>
  <c r="AT423" i="1" s="1"/>
  <c r="AS423" i="1" s="1"/>
  <c r="AR423" i="1" s="1"/>
  <c r="AQ423" i="1" s="1"/>
  <c r="AP423" i="1" s="1"/>
  <c r="AO423" i="1" s="1"/>
  <c r="AN423" i="1" s="1"/>
  <c r="AM423" i="1" s="1"/>
  <c r="AL423" i="1" s="1"/>
  <c r="AU317" i="1"/>
  <c r="AT317" i="1" s="1"/>
  <c r="AS317" i="1" s="1"/>
  <c r="AR317" i="1" s="1"/>
  <c r="AQ317" i="1" s="1"/>
  <c r="AP317" i="1" s="1"/>
  <c r="AO317" i="1" s="1"/>
  <c r="AN317" i="1" s="1"/>
  <c r="AM317" i="1" s="1"/>
  <c r="AL317" i="1" s="1"/>
  <c r="AU277" i="1"/>
  <c r="AU341" i="1"/>
  <c r="AU314" i="1"/>
  <c r="AT314" i="1" s="1"/>
  <c r="AS314" i="1" s="1"/>
  <c r="AR314" i="1" s="1"/>
  <c r="AQ314" i="1" s="1"/>
  <c r="AP314" i="1" s="1"/>
  <c r="AO314" i="1" s="1"/>
  <c r="AN314" i="1" s="1"/>
  <c r="AM314" i="1" s="1"/>
  <c r="AL314" i="1" s="1"/>
  <c r="AU339" i="1"/>
  <c r="AU301" i="1"/>
  <c r="AU261" i="1"/>
  <c r="AU313" i="1"/>
  <c r="AU185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AU257" i="1"/>
  <c r="AU223" i="1"/>
  <c r="AT223" i="1" s="1"/>
  <c r="AS223" i="1" s="1"/>
  <c r="AR223" i="1" s="1"/>
  <c r="AQ223" i="1" s="1"/>
  <c r="AP223" i="1" s="1"/>
  <c r="AO223" i="1" s="1"/>
  <c r="AN223" i="1" s="1"/>
  <c r="AM223" i="1" s="1"/>
  <c r="AL223" i="1" s="1"/>
  <c r="AU204" i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AU170" i="1"/>
  <c r="AU168" i="1"/>
  <c r="AU180" i="1"/>
  <c r="AU94" i="1"/>
  <c r="AU74" i="1"/>
  <c r="AT74" i="1" s="1"/>
  <c r="AS74" i="1" s="1"/>
  <c r="AR74" i="1" s="1"/>
  <c r="AQ74" i="1" s="1"/>
  <c r="AP74" i="1" s="1"/>
  <c r="AO74" i="1" s="1"/>
  <c r="AN74" i="1" s="1"/>
  <c r="AM74" i="1" s="1"/>
  <c r="AL74" i="1" s="1"/>
  <c r="AU68" i="1"/>
  <c r="AT68" i="1" s="1"/>
  <c r="AS68" i="1" s="1"/>
  <c r="AR68" i="1" s="1"/>
  <c r="AQ68" i="1" s="1"/>
  <c r="AP68" i="1" s="1"/>
  <c r="AO68" i="1" s="1"/>
  <c r="AN68" i="1" s="1"/>
  <c r="AM68" i="1" s="1"/>
  <c r="AL68" i="1" s="1"/>
  <c r="BL37" i="1"/>
  <c r="AU159" i="1"/>
  <c r="AU630" i="1"/>
  <c r="AU580" i="1"/>
  <c r="AU497" i="1"/>
  <c r="AU525" i="1"/>
  <c r="AU546" i="1"/>
  <c r="AT546" i="1" s="1"/>
  <c r="AS546" i="1" s="1"/>
  <c r="AR546" i="1" s="1"/>
  <c r="AQ546" i="1" s="1"/>
  <c r="AP546" i="1" s="1"/>
  <c r="AO546" i="1" s="1"/>
  <c r="AN546" i="1" s="1"/>
  <c r="AM546" i="1" s="1"/>
  <c r="AL546" i="1" s="1"/>
  <c r="AU481" i="1"/>
  <c r="AT481" i="1" s="1"/>
  <c r="AS481" i="1" s="1"/>
  <c r="AR481" i="1" s="1"/>
  <c r="AQ481" i="1" s="1"/>
  <c r="AP481" i="1" s="1"/>
  <c r="AO481" i="1" s="1"/>
  <c r="AN481" i="1" s="1"/>
  <c r="AM481" i="1" s="1"/>
  <c r="AL481" i="1" s="1"/>
  <c r="AU461" i="1"/>
  <c r="AU389" i="1"/>
  <c r="AU392" i="1"/>
  <c r="AU396" i="1"/>
  <c r="AT396" i="1" s="1"/>
  <c r="AS396" i="1" s="1"/>
  <c r="AR396" i="1" s="1"/>
  <c r="AQ396" i="1" s="1"/>
  <c r="AP396" i="1" s="1"/>
  <c r="AO396" i="1" s="1"/>
  <c r="AN396" i="1" s="1"/>
  <c r="AM396" i="1" s="1"/>
  <c r="AL396" i="1" s="1"/>
  <c r="AU361" i="1"/>
  <c r="AU411" i="1"/>
  <c r="AU385" i="1"/>
  <c r="AU327" i="1"/>
  <c r="AU331" i="1"/>
  <c r="AU290" i="1"/>
  <c r="AU231" i="1"/>
  <c r="AU296" i="1"/>
  <c r="AU240" i="1"/>
  <c r="AU488" i="1"/>
  <c r="AU390" i="1"/>
  <c r="AT390" i="1" s="1"/>
  <c r="AS390" i="1" s="1"/>
  <c r="AR390" i="1" s="1"/>
  <c r="AQ390" i="1" s="1"/>
  <c r="AP390" i="1" s="1"/>
  <c r="AO390" i="1" s="1"/>
  <c r="AN390" i="1" s="1"/>
  <c r="AM390" i="1" s="1"/>
  <c r="AL390" i="1" s="1"/>
  <c r="AU377" i="1"/>
  <c r="AU623" i="1"/>
  <c r="AT623" i="1" s="1"/>
  <c r="AS623" i="1" s="1"/>
  <c r="AR623" i="1" s="1"/>
  <c r="AQ623" i="1" s="1"/>
  <c r="AP623" i="1" s="1"/>
  <c r="AO623" i="1" s="1"/>
  <c r="AN623" i="1" s="1"/>
  <c r="AM623" i="1" s="1"/>
  <c r="AL623" i="1" s="1"/>
  <c r="AU450" i="1"/>
  <c r="AU631" i="1"/>
  <c r="AU478" i="1"/>
  <c r="AU447" i="1"/>
  <c r="AU585" i="1"/>
  <c r="AU539" i="1"/>
  <c r="AU406" i="1"/>
  <c r="AT406" i="1" s="1"/>
  <c r="AS406" i="1" s="1"/>
  <c r="AR406" i="1" s="1"/>
  <c r="AQ406" i="1" s="1"/>
  <c r="AP406" i="1" s="1"/>
  <c r="AO406" i="1" s="1"/>
  <c r="AN406" i="1" s="1"/>
  <c r="AM406" i="1" s="1"/>
  <c r="AL406" i="1" s="1"/>
  <c r="AU448" i="1"/>
  <c r="AU464" i="1"/>
  <c r="AU419" i="1"/>
  <c r="AT419" i="1" s="1"/>
  <c r="AS419" i="1" s="1"/>
  <c r="AR419" i="1" s="1"/>
  <c r="AQ419" i="1" s="1"/>
  <c r="AP419" i="1" s="1"/>
  <c r="AO419" i="1" s="1"/>
  <c r="AN419" i="1" s="1"/>
  <c r="AM419" i="1" s="1"/>
  <c r="AL419" i="1" s="1"/>
  <c r="AU468" i="1"/>
  <c r="AT468" i="1" s="1"/>
  <c r="AS468" i="1" s="1"/>
  <c r="AR468" i="1" s="1"/>
  <c r="AQ468" i="1" s="1"/>
  <c r="AP468" i="1" s="1"/>
  <c r="AO468" i="1" s="1"/>
  <c r="AN468" i="1" s="1"/>
  <c r="AM468" i="1" s="1"/>
  <c r="AL468" i="1" s="1"/>
  <c r="AU347" i="1"/>
  <c r="AU336" i="1"/>
  <c r="AT336" i="1" s="1"/>
  <c r="AS336" i="1" s="1"/>
  <c r="AR336" i="1" s="1"/>
  <c r="AQ336" i="1" s="1"/>
  <c r="AP336" i="1" s="1"/>
  <c r="AO336" i="1" s="1"/>
  <c r="AN336" i="1" s="1"/>
  <c r="AM336" i="1" s="1"/>
  <c r="AL336" i="1" s="1"/>
  <c r="AU199" i="1"/>
  <c r="AU210" i="1"/>
  <c r="AT210" i="1" s="1"/>
  <c r="AS210" i="1" s="1"/>
  <c r="AR210" i="1" s="1"/>
  <c r="AQ210" i="1" s="1"/>
  <c r="AP210" i="1" s="1"/>
  <c r="AO210" i="1" s="1"/>
  <c r="AN210" i="1" s="1"/>
  <c r="AM210" i="1" s="1"/>
  <c r="AL210" i="1" s="1"/>
  <c r="AU222" i="1"/>
  <c r="AT222" i="1" s="1"/>
  <c r="AS222" i="1" s="1"/>
  <c r="AR222" i="1" s="1"/>
  <c r="AQ222" i="1" s="1"/>
  <c r="AP222" i="1" s="1"/>
  <c r="AO222" i="1" s="1"/>
  <c r="AN222" i="1" s="1"/>
  <c r="AM222" i="1" s="1"/>
  <c r="AL222" i="1" s="1"/>
  <c r="AU189" i="1"/>
  <c r="AU164" i="1"/>
  <c r="AT164" i="1" s="1"/>
  <c r="AS164" i="1" s="1"/>
  <c r="AR164" i="1" s="1"/>
  <c r="AQ164" i="1" s="1"/>
  <c r="AP164" i="1" s="1"/>
  <c r="AO164" i="1" s="1"/>
  <c r="AN164" i="1" s="1"/>
  <c r="AM164" i="1" s="1"/>
  <c r="AL164" i="1" s="1"/>
  <c r="AU107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AU167" i="1"/>
  <c r="AU86" i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48" i="1"/>
  <c r="AU35" i="1"/>
  <c r="BL41" i="1"/>
  <c r="AU31" i="1"/>
  <c r="AT31" i="1" s="1"/>
  <c r="AS31" i="1" s="1"/>
  <c r="AR31" i="1" s="1"/>
  <c r="AQ31" i="1" s="1"/>
  <c r="AP31" i="1" s="1"/>
  <c r="AO31" i="1" s="1"/>
  <c r="AN31" i="1" s="1"/>
  <c r="AM31" i="1" s="1"/>
  <c r="AL31" i="1" s="1"/>
  <c r="BL33" i="1"/>
  <c r="BL5" i="1"/>
  <c r="BL12" i="1"/>
  <c r="AU627" i="1"/>
  <c r="AT627" i="1" s="1"/>
  <c r="AS627" i="1" s="1"/>
  <c r="AR627" i="1" s="1"/>
  <c r="AQ627" i="1" s="1"/>
  <c r="AP627" i="1" s="1"/>
  <c r="AO627" i="1" s="1"/>
  <c r="AN627" i="1" s="1"/>
  <c r="AM627" i="1" s="1"/>
  <c r="AL627" i="1" s="1"/>
  <c r="AU515" i="1"/>
  <c r="AU445" i="1"/>
  <c r="AU601" i="1"/>
  <c r="AT601" i="1" s="1"/>
  <c r="AS601" i="1" s="1"/>
  <c r="AR601" i="1" s="1"/>
  <c r="AQ601" i="1" s="1"/>
  <c r="AP601" i="1" s="1"/>
  <c r="AO601" i="1" s="1"/>
  <c r="AN601" i="1" s="1"/>
  <c r="AM601" i="1" s="1"/>
  <c r="AL601" i="1" s="1"/>
  <c r="AU530" i="1"/>
  <c r="AT530" i="1" s="1"/>
  <c r="AS530" i="1" s="1"/>
  <c r="AR530" i="1" s="1"/>
  <c r="AQ530" i="1" s="1"/>
  <c r="AP530" i="1" s="1"/>
  <c r="AO530" i="1" s="1"/>
  <c r="AN530" i="1" s="1"/>
  <c r="AM530" i="1" s="1"/>
  <c r="AL530" i="1" s="1"/>
  <c r="AU554" i="1"/>
  <c r="AT554" i="1" s="1"/>
  <c r="AS554" i="1" s="1"/>
  <c r="AR554" i="1" s="1"/>
  <c r="AQ554" i="1" s="1"/>
  <c r="AP554" i="1" s="1"/>
  <c r="AO554" i="1" s="1"/>
  <c r="AN554" i="1" s="1"/>
  <c r="AM554" i="1" s="1"/>
  <c r="AL554" i="1" s="1"/>
  <c r="AU443" i="1"/>
  <c r="AU375" i="1"/>
  <c r="AU367" i="1"/>
  <c r="AT367" i="1" s="1"/>
  <c r="AS367" i="1" s="1"/>
  <c r="AR367" i="1" s="1"/>
  <c r="AQ367" i="1" s="1"/>
  <c r="AP367" i="1" s="1"/>
  <c r="AO367" i="1" s="1"/>
  <c r="AN367" i="1" s="1"/>
  <c r="AM367" i="1" s="1"/>
  <c r="AL367" i="1" s="1"/>
  <c r="AU350" i="1"/>
  <c r="AU329" i="1"/>
  <c r="AU356" i="1"/>
  <c r="AU319" i="1"/>
  <c r="AU294" i="1"/>
  <c r="AT294" i="1" s="1"/>
  <c r="AS294" i="1" s="1"/>
  <c r="AR294" i="1" s="1"/>
  <c r="AQ294" i="1" s="1"/>
  <c r="AP294" i="1" s="1"/>
  <c r="AO294" i="1" s="1"/>
  <c r="AN294" i="1" s="1"/>
  <c r="AM294" i="1" s="1"/>
  <c r="AL294" i="1" s="1"/>
  <c r="AU282" i="1"/>
  <c r="AU250" i="1"/>
  <c r="AU205" i="1"/>
  <c r="AU280" i="1"/>
  <c r="AU216" i="1"/>
  <c r="AU191" i="1"/>
  <c r="AU158" i="1"/>
  <c r="AU149" i="1"/>
  <c r="AU82" i="1"/>
  <c r="AT82" i="1" s="1"/>
  <c r="AS82" i="1" s="1"/>
  <c r="AR82" i="1" s="1"/>
  <c r="AQ82" i="1" s="1"/>
  <c r="AP82" i="1" s="1"/>
  <c r="AO82" i="1" s="1"/>
  <c r="AN82" i="1" s="1"/>
  <c r="AM82" i="1" s="1"/>
  <c r="AL82" i="1" s="1"/>
  <c r="AU75" i="1"/>
  <c r="AU51" i="1"/>
  <c r="AU73" i="1"/>
  <c r="AU63" i="1"/>
  <c r="AT63" i="1" s="1"/>
  <c r="AS63" i="1" s="1"/>
  <c r="AR63" i="1" s="1"/>
  <c r="AQ63" i="1" s="1"/>
  <c r="AP63" i="1" s="1"/>
  <c r="AO63" i="1" s="1"/>
  <c r="AN63" i="1" s="1"/>
  <c r="AM63" i="1" s="1"/>
  <c r="AL63" i="1" s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AU30" i="1"/>
  <c r="BL34" i="1"/>
  <c r="BL22" i="1"/>
  <c r="BL15" i="1"/>
  <c r="BL23" i="1"/>
  <c r="BL19" i="1"/>
  <c r="AU503" i="1"/>
  <c r="AU553" i="1"/>
  <c r="AU559" i="1"/>
  <c r="AU489" i="1"/>
  <c r="AT489" i="1" s="1"/>
  <c r="AS489" i="1" s="1"/>
  <c r="AR489" i="1" s="1"/>
  <c r="AQ489" i="1" s="1"/>
  <c r="AP489" i="1" s="1"/>
  <c r="AO489" i="1" s="1"/>
  <c r="AN489" i="1" s="1"/>
  <c r="AM489" i="1" s="1"/>
  <c r="AL489" i="1" s="1"/>
  <c r="AU570" i="1"/>
  <c r="AU360" i="1"/>
  <c r="AU421" i="1"/>
  <c r="AU514" i="1"/>
  <c r="AU387" i="1"/>
  <c r="AU402" i="1"/>
  <c r="AU400" i="1"/>
  <c r="AT400" i="1" s="1"/>
  <c r="AS400" i="1" s="1"/>
  <c r="AR400" i="1" s="1"/>
  <c r="AQ400" i="1" s="1"/>
  <c r="AP400" i="1" s="1"/>
  <c r="AO400" i="1" s="1"/>
  <c r="AN400" i="1" s="1"/>
  <c r="AM400" i="1" s="1"/>
  <c r="AL400" i="1" s="1"/>
  <c r="AU352" i="1"/>
  <c r="AT352" i="1" s="1"/>
  <c r="AS352" i="1" s="1"/>
  <c r="AR352" i="1" s="1"/>
  <c r="AQ352" i="1" s="1"/>
  <c r="AP352" i="1" s="1"/>
  <c r="AO352" i="1" s="1"/>
  <c r="AN352" i="1" s="1"/>
  <c r="AM352" i="1" s="1"/>
  <c r="AL352" i="1" s="1"/>
  <c r="AU312" i="1"/>
  <c r="AT312" i="1" s="1"/>
  <c r="AS312" i="1" s="1"/>
  <c r="AR312" i="1" s="1"/>
  <c r="AQ312" i="1" s="1"/>
  <c r="AP312" i="1" s="1"/>
  <c r="AO312" i="1" s="1"/>
  <c r="AN312" i="1" s="1"/>
  <c r="AM312" i="1" s="1"/>
  <c r="AL312" i="1" s="1"/>
  <c r="AU305" i="1"/>
  <c r="AU288" i="1"/>
  <c r="AT288" i="1" s="1"/>
  <c r="AS288" i="1" s="1"/>
  <c r="AR288" i="1" s="1"/>
  <c r="AQ288" i="1" s="1"/>
  <c r="AP288" i="1" s="1"/>
  <c r="AO288" i="1" s="1"/>
  <c r="AN288" i="1" s="1"/>
  <c r="AM288" i="1" s="1"/>
  <c r="AL288" i="1" s="1"/>
  <c r="AU206" i="1"/>
  <c r="AU211" i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AU156" i="1"/>
  <c r="AU181" i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AU134" i="1"/>
  <c r="AU111" i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U629" i="1"/>
  <c r="AU622" i="1"/>
  <c r="AU602" i="1"/>
  <c r="AU518" i="1"/>
  <c r="AU452" i="1"/>
  <c r="AU500" i="1"/>
  <c r="AU318" i="1"/>
  <c r="AU315" i="1"/>
  <c r="AU177" i="1"/>
  <c r="AU299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U15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AU132" i="1"/>
  <c r="AT132" i="1" s="1"/>
  <c r="AS132" i="1" s="1"/>
  <c r="AR132" i="1" s="1"/>
  <c r="AQ132" i="1" s="1"/>
  <c r="AP132" i="1" s="1"/>
  <c r="AO132" i="1" s="1"/>
  <c r="AN132" i="1" s="1"/>
  <c r="AM132" i="1" s="1"/>
  <c r="AL132" i="1" s="1"/>
  <c r="AU47" i="1"/>
  <c r="BL26" i="1"/>
  <c r="BL17" i="1"/>
  <c r="BL8" i="1"/>
  <c r="BL14" i="1"/>
  <c r="AU534" i="1"/>
  <c r="AT534" i="1" s="1"/>
  <c r="AS534" i="1" s="1"/>
  <c r="AR534" i="1" s="1"/>
  <c r="AQ534" i="1" s="1"/>
  <c r="AP534" i="1" s="1"/>
  <c r="AO534" i="1" s="1"/>
  <c r="AN534" i="1" s="1"/>
  <c r="AM534" i="1" s="1"/>
  <c r="AL534" i="1" s="1"/>
  <c r="AU409" i="1"/>
  <c r="AU425" i="1"/>
  <c r="AU596" i="1"/>
  <c r="AU435" i="1"/>
  <c r="AU431" i="1"/>
  <c r="AU306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310" i="1"/>
  <c r="AU308" i="1"/>
  <c r="AU228" i="1"/>
  <c r="AU166" i="1"/>
  <c r="AU183" i="1"/>
  <c r="AT183" i="1" s="1"/>
  <c r="AS183" i="1" s="1"/>
  <c r="AR183" i="1" s="1"/>
  <c r="AQ183" i="1" s="1"/>
  <c r="AP183" i="1" s="1"/>
  <c r="AO183" i="1" s="1"/>
  <c r="AN183" i="1" s="1"/>
  <c r="AM183" i="1" s="1"/>
  <c r="AL183" i="1" s="1"/>
  <c r="AU147" i="1"/>
  <c r="AU176" i="1"/>
  <c r="AU143" i="1"/>
  <c r="AU115" i="1"/>
  <c r="AT115" i="1" s="1"/>
  <c r="AS115" i="1" s="1"/>
  <c r="AR115" i="1" s="1"/>
  <c r="AQ115" i="1" s="1"/>
  <c r="AP115" i="1" s="1"/>
  <c r="AO115" i="1" s="1"/>
  <c r="AN115" i="1" s="1"/>
  <c r="AM115" i="1" s="1"/>
  <c r="AL115" i="1" s="1"/>
  <c r="AU122" i="1"/>
  <c r="AU103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U66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AU29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BL31" i="1"/>
  <c r="BL7" i="1"/>
  <c r="BL13" i="1"/>
  <c r="AU417" i="1"/>
  <c r="AU542" i="1"/>
  <c r="AU463" i="1"/>
  <c r="AU564" i="1"/>
  <c r="AU408" i="1"/>
  <c r="AT408" i="1" s="1"/>
  <c r="AS408" i="1" s="1"/>
  <c r="AR408" i="1" s="1"/>
  <c r="AQ408" i="1" s="1"/>
  <c r="AP408" i="1" s="1"/>
  <c r="AO408" i="1" s="1"/>
  <c r="AN408" i="1" s="1"/>
  <c r="AM408" i="1" s="1"/>
  <c r="AL408" i="1" s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AU320" i="1"/>
  <c r="AU297" i="1"/>
  <c r="AU303" i="1"/>
  <c r="AU244" i="1"/>
  <c r="AU213" i="1"/>
  <c r="AU207" i="1"/>
  <c r="AU208" i="1"/>
  <c r="AU128" i="1"/>
  <c r="AU137" i="1"/>
  <c r="AU98" i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BL28" i="1"/>
  <c r="AU552" i="1"/>
  <c r="AT552" i="1" s="1"/>
  <c r="AS552" i="1" s="1"/>
  <c r="AR552" i="1" s="1"/>
  <c r="AQ552" i="1" s="1"/>
  <c r="AP552" i="1" s="1"/>
  <c r="AO552" i="1" s="1"/>
  <c r="AN552" i="1" s="1"/>
  <c r="AM552" i="1" s="1"/>
  <c r="AL552" i="1" s="1"/>
  <c r="AU505" i="1"/>
  <c r="AU618" i="1"/>
  <c r="AT618" i="1" s="1"/>
  <c r="AS618" i="1" s="1"/>
  <c r="AR618" i="1" s="1"/>
  <c r="AQ618" i="1" s="1"/>
  <c r="AP618" i="1" s="1"/>
  <c r="AO618" i="1" s="1"/>
  <c r="AN618" i="1" s="1"/>
  <c r="AM618" i="1" s="1"/>
  <c r="AL618" i="1" s="1"/>
  <c r="AU383" i="1"/>
  <c r="AU342" i="1"/>
  <c r="AU255" i="1"/>
  <c r="AU234" i="1"/>
  <c r="AU120" i="1"/>
  <c r="AU91" i="1"/>
  <c r="AU97" i="1"/>
  <c r="AU67" i="1"/>
  <c r="AU33" i="1"/>
  <c r="BL35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BL4" i="1"/>
  <c r="AU466" i="1"/>
  <c r="AU520" i="1"/>
  <c r="AT520" i="1" s="1"/>
  <c r="AS520" i="1" s="1"/>
  <c r="AR520" i="1" s="1"/>
  <c r="AQ520" i="1" s="1"/>
  <c r="AP520" i="1" s="1"/>
  <c r="AO520" i="1" s="1"/>
  <c r="AN520" i="1" s="1"/>
  <c r="AM520" i="1" s="1"/>
  <c r="AL520" i="1" s="1"/>
  <c r="AU638" i="1"/>
  <c r="AU615" i="1"/>
  <c r="AU422" i="1"/>
  <c r="AU454" i="1"/>
  <c r="AU369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57" i="1"/>
  <c r="AU90" i="1"/>
  <c r="AU36" i="1"/>
  <c r="BL25" i="1"/>
  <c r="AU482" i="1"/>
  <c r="AU323" i="1"/>
  <c r="AU304" i="1"/>
  <c r="AU248" i="1"/>
  <c r="AU214" i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AU172" i="1"/>
  <c r="AU141" i="1"/>
  <c r="AU117" i="1"/>
  <c r="AU105" i="1"/>
  <c r="AU79" i="1"/>
  <c r="AU85" i="1"/>
  <c r="AU88" i="1"/>
  <c r="AU474" i="1"/>
  <c r="AU632" i="1"/>
  <c r="AT632" i="1" s="1"/>
  <c r="AS632" i="1" s="1"/>
  <c r="AR632" i="1" s="1"/>
  <c r="AQ632" i="1" s="1"/>
  <c r="AP632" i="1" s="1"/>
  <c r="AO632" i="1" s="1"/>
  <c r="AN632" i="1" s="1"/>
  <c r="AM632" i="1" s="1"/>
  <c r="AL632" i="1" s="1"/>
  <c r="AU332" i="1"/>
  <c r="AT332" i="1" s="1"/>
  <c r="AS332" i="1" s="1"/>
  <c r="AR332" i="1" s="1"/>
  <c r="AQ332" i="1" s="1"/>
  <c r="AP332" i="1" s="1"/>
  <c r="AO332" i="1" s="1"/>
  <c r="AN332" i="1" s="1"/>
  <c r="AM332" i="1" s="1"/>
  <c r="AL332" i="1" s="1"/>
  <c r="AU382" i="1"/>
  <c r="AU215" i="1"/>
  <c r="AU267" i="1"/>
  <c r="AU271" i="1"/>
  <c r="AU242" i="1"/>
  <c r="AT242" i="1" s="1"/>
  <c r="AS242" i="1" s="1"/>
  <c r="AR242" i="1" s="1"/>
  <c r="AQ242" i="1" s="1"/>
  <c r="AP242" i="1" s="1"/>
  <c r="AO242" i="1" s="1"/>
  <c r="AN242" i="1" s="1"/>
  <c r="AM242" i="1" s="1"/>
  <c r="AL242" i="1" s="1"/>
  <c r="AU230" i="1"/>
  <c r="AT230" i="1" s="1"/>
  <c r="AS230" i="1" s="1"/>
  <c r="AR230" i="1" s="1"/>
  <c r="AQ230" i="1" s="1"/>
  <c r="AP230" i="1" s="1"/>
  <c r="AO230" i="1" s="1"/>
  <c r="AN230" i="1" s="1"/>
  <c r="AM230" i="1" s="1"/>
  <c r="AL230" i="1" s="1"/>
  <c r="AU129" i="1"/>
  <c r="AU162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AU126" i="1"/>
  <c r="AU83" i="1"/>
  <c r="AU645" i="1"/>
  <c r="AU549" i="1"/>
  <c r="AU605" i="1"/>
  <c r="AT605" i="1" s="1"/>
  <c r="AS605" i="1" s="1"/>
  <c r="AR605" i="1" s="1"/>
  <c r="AQ605" i="1" s="1"/>
  <c r="AP605" i="1" s="1"/>
  <c r="AO605" i="1" s="1"/>
  <c r="AN605" i="1" s="1"/>
  <c r="AM605" i="1" s="1"/>
  <c r="AL605" i="1" s="1"/>
  <c r="AU561" i="1"/>
  <c r="AT561" i="1" s="1"/>
  <c r="AS561" i="1" s="1"/>
  <c r="AR561" i="1" s="1"/>
  <c r="AQ561" i="1" s="1"/>
  <c r="AP561" i="1" s="1"/>
  <c r="AO561" i="1" s="1"/>
  <c r="AN561" i="1" s="1"/>
  <c r="AM561" i="1" s="1"/>
  <c r="AL561" i="1" s="1"/>
  <c r="AU560" i="1"/>
  <c r="AU484" i="1"/>
  <c r="AU292" i="1"/>
  <c r="AU302" i="1"/>
  <c r="AU298" i="1"/>
  <c r="AU101" i="1"/>
  <c r="AU52" i="1"/>
  <c r="AU49" i="1"/>
  <c r="AU40" i="1"/>
  <c r="BL10" i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BL11" i="1"/>
  <c r="AU378" i="1"/>
  <c r="AU307" i="1"/>
  <c r="AU259" i="1"/>
  <c r="AU60" i="1"/>
  <c r="AU38" i="1"/>
  <c r="BL2" i="1"/>
  <c r="BL32" i="1"/>
  <c r="BL18" i="1"/>
  <c r="AU300" i="1"/>
  <c r="AT300" i="1" s="1"/>
  <c r="AS300" i="1" s="1"/>
  <c r="AR300" i="1" s="1"/>
  <c r="AQ300" i="1" s="1"/>
  <c r="AP300" i="1" s="1"/>
  <c r="AO300" i="1" s="1"/>
  <c r="AN300" i="1" s="1"/>
  <c r="AM300" i="1" s="1"/>
  <c r="AL300" i="1" s="1"/>
  <c r="AU89" i="1"/>
  <c r="AU58" i="1"/>
  <c r="AU41" i="1"/>
  <c r="BL27" i="1"/>
  <c r="AU22" i="1"/>
  <c r="BL24" i="1"/>
  <c r="AU592" i="1"/>
  <c r="AU562" i="1"/>
  <c r="AT562" i="1" s="1"/>
  <c r="AS562" i="1" s="1"/>
  <c r="AR562" i="1" s="1"/>
  <c r="AQ562" i="1" s="1"/>
  <c r="AP562" i="1" s="1"/>
  <c r="AO562" i="1" s="1"/>
  <c r="AN562" i="1" s="1"/>
  <c r="AM562" i="1" s="1"/>
  <c r="AL562" i="1" s="1"/>
  <c r="AU593" i="1"/>
  <c r="AU220" i="1"/>
  <c r="AT220" i="1" s="1"/>
  <c r="AS220" i="1" s="1"/>
  <c r="AR220" i="1" s="1"/>
  <c r="AQ220" i="1" s="1"/>
  <c r="AP220" i="1" s="1"/>
  <c r="AO220" i="1" s="1"/>
  <c r="AN220" i="1" s="1"/>
  <c r="AM220" i="1" s="1"/>
  <c r="AL220" i="1" s="1"/>
  <c r="AU55" i="1"/>
  <c r="BL29" i="1"/>
  <c r="BL20" i="1"/>
  <c r="AU523" i="1"/>
  <c r="AU118" i="1"/>
  <c r="AT118" i="1" s="1"/>
  <c r="AS118" i="1" s="1"/>
  <c r="AR118" i="1" s="1"/>
  <c r="AQ118" i="1" s="1"/>
  <c r="AP118" i="1" s="1"/>
  <c r="AO118" i="1" s="1"/>
  <c r="AN118" i="1" s="1"/>
  <c r="AM118" i="1" s="1"/>
  <c r="AL118" i="1" s="1"/>
  <c r="AU93" i="1"/>
  <c r="AU26" i="1"/>
  <c r="BL16" i="1"/>
  <c r="BL9" i="1"/>
  <c r="AU612" i="1"/>
  <c r="AU416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43" i="1"/>
  <c r="AU50" i="1"/>
  <c r="BL6" i="1"/>
  <c r="AU456" i="1"/>
  <c r="BL21" i="1"/>
  <c r="AU364" i="1"/>
  <c r="AT364" i="1" s="1"/>
  <c r="AS364" i="1" s="1"/>
  <c r="AR364" i="1" s="1"/>
  <c r="AQ364" i="1" s="1"/>
  <c r="AP364" i="1" s="1"/>
  <c r="AO364" i="1" s="1"/>
  <c r="AN364" i="1" s="1"/>
  <c r="AM364" i="1" s="1"/>
  <c r="AL364" i="1" s="1"/>
  <c r="AU325" i="1"/>
  <c r="BL3" i="1"/>
  <c r="AU527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AU23" i="1"/>
  <c r="AU225" i="1"/>
  <c r="AU639" i="1"/>
  <c r="AU533" i="1"/>
  <c r="AU589" i="1"/>
  <c r="AU607" i="1"/>
  <c r="AU540" i="1"/>
  <c r="AU642" i="1"/>
  <c r="AU467" i="1"/>
  <c r="AU403" i="1"/>
  <c r="AU268" i="1"/>
  <c r="AT268" i="1" s="1"/>
  <c r="AS268" i="1" s="1"/>
  <c r="AR268" i="1" s="1"/>
  <c r="AQ268" i="1" s="1"/>
  <c r="AP268" i="1" s="1"/>
  <c r="AO268" i="1" s="1"/>
  <c r="AN268" i="1" s="1"/>
  <c r="AM268" i="1" s="1"/>
  <c r="AL268" i="1" s="1"/>
  <c r="AU295" i="1"/>
  <c r="AU201" i="1"/>
  <c r="AT201" i="1" s="1"/>
  <c r="AS201" i="1" s="1"/>
  <c r="AR201" i="1" s="1"/>
  <c r="AQ201" i="1" s="1"/>
  <c r="AP201" i="1" s="1"/>
  <c r="AO201" i="1" s="1"/>
  <c r="AN201" i="1" s="1"/>
  <c r="AM201" i="1" s="1"/>
  <c r="AL201" i="1" s="1"/>
  <c r="AK201" i="1" s="1"/>
  <c r="AU182" i="1"/>
  <c r="AU114" i="1"/>
  <c r="AU27" i="1"/>
  <c r="AU192" i="1"/>
  <c r="AU108" i="1"/>
  <c r="AU28" i="1"/>
  <c r="AU243" i="1"/>
  <c r="AU161" i="1"/>
  <c r="AT161" i="1" s="1"/>
  <c r="AS161" i="1" s="1"/>
  <c r="AR161" i="1" s="1"/>
  <c r="AQ161" i="1" s="1"/>
  <c r="AP161" i="1" s="1"/>
  <c r="AO161" i="1" s="1"/>
  <c r="AN161" i="1" s="1"/>
  <c r="AM161" i="1" s="1"/>
  <c r="AL161" i="1" s="1"/>
  <c r="AU65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125" i="1"/>
  <c r="AU576" i="1"/>
  <c r="AU640" i="1"/>
  <c r="AT640" i="1" s="1"/>
  <c r="AS640" i="1" s="1"/>
  <c r="AR640" i="1" s="1"/>
  <c r="AQ640" i="1" s="1"/>
  <c r="AP640" i="1" s="1"/>
  <c r="AO640" i="1" s="1"/>
  <c r="AN640" i="1" s="1"/>
  <c r="AM640" i="1" s="1"/>
  <c r="AL640" i="1" s="1"/>
  <c r="AU597" i="1"/>
  <c r="AU449" i="1"/>
  <c r="AU524" i="1"/>
  <c r="AU578" i="1"/>
  <c r="AU343" i="1"/>
  <c r="AU391" i="1"/>
  <c r="AT391" i="1" s="1"/>
  <c r="AS391" i="1" s="1"/>
  <c r="AR391" i="1" s="1"/>
  <c r="AQ391" i="1" s="1"/>
  <c r="AP391" i="1" s="1"/>
  <c r="AO391" i="1" s="1"/>
  <c r="AN391" i="1" s="1"/>
  <c r="AM391" i="1" s="1"/>
  <c r="AL391" i="1" s="1"/>
  <c r="AU345" i="1"/>
  <c r="AU235" i="1"/>
  <c r="AU241" i="1"/>
  <c r="AU309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184" i="1"/>
  <c r="AU196" i="1"/>
  <c r="AU80" i="1"/>
  <c r="AU238" i="1"/>
  <c r="AU616" i="1"/>
  <c r="AU626" i="1"/>
  <c r="AU263" i="1"/>
  <c r="AU366" i="1"/>
  <c r="AT366" i="1" s="1"/>
  <c r="AS366" i="1" s="1"/>
  <c r="AR366" i="1" s="1"/>
  <c r="AQ366" i="1" s="1"/>
  <c r="AP366" i="1" s="1"/>
  <c r="AO366" i="1" s="1"/>
  <c r="AN366" i="1" s="1"/>
  <c r="AM366" i="1" s="1"/>
  <c r="AL366" i="1" s="1"/>
  <c r="AU386" i="1"/>
  <c r="AU266" i="1"/>
  <c r="AU512" i="1"/>
  <c r="AU376" i="1"/>
  <c r="AU44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AI113" i="1" s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AU71" i="1"/>
  <c r="AU635" i="1"/>
  <c r="AU511" i="1"/>
  <c r="AU584" i="1"/>
  <c r="AU490" i="1"/>
  <c r="AU495" i="1"/>
  <c r="AU574" i="1"/>
  <c r="AU608" i="1"/>
  <c r="AT608" i="1" s="1"/>
  <c r="AS608" i="1" s="1"/>
  <c r="AR608" i="1" s="1"/>
  <c r="AQ608" i="1" s="1"/>
  <c r="AP608" i="1" s="1"/>
  <c r="AO608" i="1" s="1"/>
  <c r="AN608" i="1" s="1"/>
  <c r="AM608" i="1" s="1"/>
  <c r="AL608" i="1" s="1"/>
  <c r="AK608" i="1" s="1"/>
  <c r="AU513" i="1"/>
  <c r="AT513" i="1" s="1"/>
  <c r="AS513" i="1" s="1"/>
  <c r="AR513" i="1" s="1"/>
  <c r="AQ513" i="1" s="1"/>
  <c r="AP513" i="1" s="1"/>
  <c r="AO513" i="1" s="1"/>
  <c r="AN513" i="1" s="1"/>
  <c r="AM513" i="1" s="1"/>
  <c r="AL513" i="1" s="1"/>
  <c r="AU475" i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AU106" i="1"/>
  <c r="AU226" i="1"/>
  <c r="AT226" i="1" s="1"/>
  <c r="AS226" i="1" s="1"/>
  <c r="AR226" i="1" s="1"/>
  <c r="AQ226" i="1" s="1"/>
  <c r="AP226" i="1" s="1"/>
  <c r="AO226" i="1" s="1"/>
  <c r="AN226" i="1" s="1"/>
  <c r="AM226" i="1" s="1"/>
  <c r="AL226" i="1" s="1"/>
  <c r="AU195" i="1"/>
  <c r="AT195" i="1" s="1"/>
  <c r="AS195" i="1" s="1"/>
  <c r="AR195" i="1" s="1"/>
  <c r="AQ195" i="1" s="1"/>
  <c r="AP195" i="1" s="1"/>
  <c r="AO195" i="1" s="1"/>
  <c r="AN195" i="1" s="1"/>
  <c r="AM195" i="1" s="1"/>
  <c r="AL195" i="1" s="1"/>
  <c r="AU625" i="1"/>
  <c r="AT625" i="1" s="1"/>
  <c r="AS625" i="1" s="1"/>
  <c r="AR625" i="1" s="1"/>
  <c r="AQ625" i="1" s="1"/>
  <c r="AP625" i="1" s="1"/>
  <c r="AO625" i="1" s="1"/>
  <c r="AN625" i="1" s="1"/>
  <c r="AM625" i="1" s="1"/>
  <c r="AL625" i="1" s="1"/>
  <c r="AU270" i="1"/>
  <c r="AT270" i="1" s="1"/>
  <c r="AS270" i="1" s="1"/>
  <c r="AR270" i="1" s="1"/>
  <c r="AQ270" i="1" s="1"/>
  <c r="AP270" i="1" s="1"/>
  <c r="AO270" i="1" s="1"/>
  <c r="AN270" i="1" s="1"/>
  <c r="AM270" i="1" s="1"/>
  <c r="AL270" i="1" s="1"/>
  <c r="AU344" i="1"/>
  <c r="AU146" i="1"/>
  <c r="AU600" i="1"/>
  <c r="AU538" i="1"/>
  <c r="AU486" i="1"/>
  <c r="AU603" i="1"/>
  <c r="AT603" i="1" s="1"/>
  <c r="AS603" i="1" s="1"/>
  <c r="AR603" i="1" s="1"/>
  <c r="AQ603" i="1" s="1"/>
  <c r="AP603" i="1" s="1"/>
  <c r="AO603" i="1" s="1"/>
  <c r="AN603" i="1" s="1"/>
  <c r="AM603" i="1" s="1"/>
  <c r="AL603" i="1" s="1"/>
  <c r="AU135" i="1"/>
  <c r="AU348" i="1"/>
  <c r="AT348" i="1" s="1"/>
  <c r="AS348" i="1" s="1"/>
  <c r="AR348" i="1" s="1"/>
  <c r="AQ348" i="1" s="1"/>
  <c r="AP348" i="1" s="1"/>
  <c r="AO348" i="1" s="1"/>
  <c r="AN348" i="1" s="1"/>
  <c r="AM348" i="1" s="1"/>
  <c r="AL348" i="1" s="1"/>
  <c r="AI348" i="1" s="1"/>
  <c r="AU496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AU260" i="1"/>
  <c r="AT260" i="1" s="1"/>
  <c r="AS260" i="1" s="1"/>
  <c r="AR260" i="1" s="1"/>
  <c r="AQ260" i="1" s="1"/>
  <c r="AP260" i="1" s="1"/>
  <c r="AO260" i="1" s="1"/>
  <c r="AN260" i="1" s="1"/>
  <c r="AM260" i="1" s="1"/>
  <c r="AL260" i="1" s="1"/>
  <c r="AU45" i="1"/>
  <c r="AT45" i="1" s="1"/>
  <c r="AS45" i="1" s="1"/>
  <c r="AR45" i="1" s="1"/>
  <c r="AQ45" i="1" s="1"/>
  <c r="AP45" i="1" s="1"/>
  <c r="AO45" i="1" s="1"/>
  <c r="AN45" i="1" s="1"/>
  <c r="AM45" i="1" s="1"/>
  <c r="AL45" i="1" s="1"/>
  <c r="AI45" i="1" s="1"/>
  <c r="AU152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AU275" i="1"/>
  <c r="AT275" i="1" s="1"/>
  <c r="AS275" i="1" s="1"/>
  <c r="AR275" i="1" s="1"/>
  <c r="AQ275" i="1" s="1"/>
  <c r="AP275" i="1" s="1"/>
  <c r="AO275" i="1" s="1"/>
  <c r="AN275" i="1" s="1"/>
  <c r="AM275" i="1" s="1"/>
  <c r="AL275" i="1" s="1"/>
  <c r="AU219" i="1"/>
  <c r="AT219" i="1" s="1"/>
  <c r="AS219" i="1" s="1"/>
  <c r="AR219" i="1" s="1"/>
  <c r="AQ219" i="1" s="1"/>
  <c r="AP219" i="1" s="1"/>
  <c r="AO219" i="1" s="1"/>
  <c r="AN219" i="1" s="1"/>
  <c r="AM219" i="1" s="1"/>
  <c r="AL219" i="1" s="1"/>
  <c r="AU634" i="1"/>
  <c r="AU476" i="1"/>
  <c r="AU393" i="1"/>
  <c r="AU595" i="1"/>
  <c r="AT595" i="1" s="1"/>
  <c r="AS595" i="1" s="1"/>
  <c r="AR595" i="1" s="1"/>
  <c r="AQ595" i="1" s="1"/>
  <c r="AP595" i="1" s="1"/>
  <c r="AO595" i="1" s="1"/>
  <c r="AN595" i="1" s="1"/>
  <c r="AM595" i="1" s="1"/>
  <c r="AL595" i="1" s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AI200" i="1" s="1"/>
  <c r="AU355" i="1"/>
  <c r="AU3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AU188" i="1"/>
  <c r="AU368" i="1"/>
  <c r="AU283" i="1"/>
  <c r="AT283" i="1" s="1"/>
  <c r="AS283" i="1" s="1"/>
  <c r="AR283" i="1" s="1"/>
  <c r="AQ283" i="1" s="1"/>
  <c r="AP283" i="1" s="1"/>
  <c r="AO283" i="1" s="1"/>
  <c r="AN283" i="1" s="1"/>
  <c r="AM283" i="1" s="1"/>
  <c r="AL283" i="1" s="1"/>
  <c r="AU363" i="1"/>
  <c r="AT363" i="1" s="1"/>
  <c r="AS363" i="1" s="1"/>
  <c r="AR363" i="1" s="1"/>
  <c r="AQ363" i="1" s="1"/>
  <c r="AP363" i="1" s="1"/>
  <c r="AO363" i="1" s="1"/>
  <c r="AN363" i="1" s="1"/>
  <c r="AM363" i="1" s="1"/>
  <c r="AL363" i="1" s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AU54" i="1"/>
  <c r="AU502" i="1"/>
  <c r="AU273" i="1"/>
  <c r="AU531" i="1"/>
  <c r="AT531" i="1" s="1"/>
  <c r="AS531" i="1" s="1"/>
  <c r="AR531" i="1" s="1"/>
  <c r="AQ531" i="1" s="1"/>
  <c r="AP531" i="1" s="1"/>
  <c r="AO531" i="1" s="1"/>
  <c r="AN531" i="1" s="1"/>
  <c r="AM531" i="1" s="1"/>
  <c r="AL531" i="1" s="1"/>
  <c r="AI531" i="1" s="1"/>
  <c r="AU293" i="1"/>
  <c r="AU100" i="1"/>
  <c r="AU262" i="1"/>
  <c r="AT262" i="1" s="1"/>
  <c r="AS262" i="1" s="1"/>
  <c r="AR262" i="1" s="1"/>
  <c r="AQ262" i="1" s="1"/>
  <c r="AP262" i="1" s="1"/>
  <c r="AO262" i="1" s="1"/>
  <c r="AN262" i="1" s="1"/>
  <c r="AM262" i="1" s="1"/>
  <c r="AL262" i="1" s="1"/>
  <c r="AJ262" i="1" s="1"/>
  <c r="AU256" i="1"/>
  <c r="AU116" i="1"/>
  <c r="AU428" i="1"/>
  <c r="AU279" i="1"/>
  <c r="AT279" i="1" s="1"/>
  <c r="AS279" i="1" s="1"/>
  <c r="AR279" i="1" s="1"/>
  <c r="AQ279" i="1" s="1"/>
  <c r="AP279" i="1" s="1"/>
  <c r="AO279" i="1" s="1"/>
  <c r="AN279" i="1" s="1"/>
  <c r="AM279" i="1" s="1"/>
  <c r="AL279" i="1" s="1"/>
  <c r="AU193" i="1"/>
  <c r="AU209" i="1"/>
  <c r="AU455" i="1"/>
  <c r="AU291" i="1"/>
  <c r="AU388" i="1"/>
  <c r="AU155" i="1"/>
  <c r="AT155" i="1" s="1"/>
  <c r="AS155" i="1" s="1"/>
  <c r="AR155" i="1" s="1"/>
  <c r="AQ155" i="1" s="1"/>
  <c r="AP155" i="1" s="1"/>
  <c r="AO155" i="1" s="1"/>
  <c r="AN155" i="1" s="1"/>
  <c r="AM155" i="1" s="1"/>
  <c r="AL155" i="1" s="1"/>
  <c r="AU61" i="1"/>
  <c r="G290" i="1"/>
  <c r="Z290" i="1"/>
  <c r="AT64" i="1"/>
  <c r="AS64" i="1" s="1"/>
  <c r="AR64" i="1" s="1"/>
  <c r="AQ64" i="1" s="1"/>
  <c r="AP64" i="1" s="1"/>
  <c r="AO64" i="1" s="1"/>
  <c r="AN64" i="1" s="1"/>
  <c r="AM64" i="1" s="1"/>
  <c r="AL64" i="1" s="1"/>
  <c r="AT56" i="1"/>
  <c r="AS56" i="1" s="1"/>
  <c r="AR56" i="1" s="1"/>
  <c r="AQ56" i="1" s="1"/>
  <c r="AP56" i="1" s="1"/>
  <c r="AO56" i="1" s="1"/>
  <c r="AN56" i="1" s="1"/>
  <c r="AM56" i="1" s="1"/>
  <c r="AL56" i="1" s="1"/>
  <c r="AT163" i="1"/>
  <c r="AS163" i="1" s="1"/>
  <c r="AR163" i="1" s="1"/>
  <c r="AQ163" i="1" s="1"/>
  <c r="AP163" i="1" s="1"/>
  <c r="AO163" i="1" s="1"/>
  <c r="AN163" i="1" s="1"/>
  <c r="AM163" i="1" s="1"/>
  <c r="AL163" i="1" s="1"/>
  <c r="AK573" i="1"/>
  <c r="AI573" i="1"/>
  <c r="AJ573" i="1"/>
  <c r="AT427" i="1"/>
  <c r="AS427" i="1" s="1"/>
  <c r="AR427" i="1" s="1"/>
  <c r="AQ427" i="1" s="1"/>
  <c r="AP427" i="1" s="1"/>
  <c r="AO427" i="1" s="1"/>
  <c r="AN427" i="1" s="1"/>
  <c r="AM427" i="1" s="1"/>
  <c r="AL427" i="1" s="1"/>
  <c r="Z246" i="1"/>
  <c r="G246" i="1"/>
  <c r="G227" i="1"/>
  <c r="Z227" i="1"/>
  <c r="I217" i="1"/>
  <c r="U217" i="1"/>
  <c r="AC217" i="1"/>
  <c r="AF217" i="1"/>
  <c r="AT337" i="1"/>
  <c r="AS337" i="1" s="1"/>
  <c r="AR337" i="1" s="1"/>
  <c r="AQ337" i="1" s="1"/>
  <c r="AP337" i="1" s="1"/>
  <c r="AO337" i="1" s="1"/>
  <c r="AN337" i="1" s="1"/>
  <c r="AM337" i="1" s="1"/>
  <c r="AL337" i="1" s="1"/>
  <c r="AT165" i="1"/>
  <c r="AS165" i="1" s="1"/>
  <c r="AR165" i="1" s="1"/>
  <c r="AQ165" i="1" s="1"/>
  <c r="AP165" i="1" s="1"/>
  <c r="AO165" i="1" s="1"/>
  <c r="AN165" i="1" s="1"/>
  <c r="AM165" i="1" s="1"/>
  <c r="AL165" i="1" s="1"/>
  <c r="AT460" i="1"/>
  <c r="AS460" i="1" s="1"/>
  <c r="AR460" i="1" s="1"/>
  <c r="AQ460" i="1" s="1"/>
  <c r="AP460" i="1" s="1"/>
  <c r="AO460" i="1" s="1"/>
  <c r="AN460" i="1" s="1"/>
  <c r="AM460" i="1" s="1"/>
  <c r="AL460" i="1" s="1"/>
  <c r="G155" i="1"/>
  <c r="Z155" i="1"/>
  <c r="G253" i="1"/>
  <c r="Z253" i="1"/>
  <c r="G233" i="1"/>
  <c r="Z233" i="1"/>
  <c r="Z231" i="1"/>
  <c r="G231" i="1"/>
  <c r="AT457" i="1"/>
  <c r="AS457" i="1" s="1"/>
  <c r="AR457" i="1" s="1"/>
  <c r="AQ457" i="1" s="1"/>
  <c r="AP457" i="1" s="1"/>
  <c r="AO457" i="1" s="1"/>
  <c r="AN457" i="1" s="1"/>
  <c r="AM457" i="1" s="1"/>
  <c r="AL457" i="1" s="1"/>
  <c r="Z486" i="1"/>
  <c r="G486" i="1"/>
  <c r="AF117" i="1"/>
  <c r="J117" i="1"/>
  <c r="AC117" i="1"/>
  <c r="AJ217" i="1"/>
  <c r="AK217" i="1"/>
  <c r="AI217" i="1"/>
  <c r="Z448" i="1"/>
  <c r="G448" i="1"/>
  <c r="AT169" i="1"/>
  <c r="AS169" i="1" s="1"/>
  <c r="AR169" i="1" s="1"/>
  <c r="AQ169" i="1" s="1"/>
  <c r="AP169" i="1" s="1"/>
  <c r="AO169" i="1" s="1"/>
  <c r="AN169" i="1" s="1"/>
  <c r="AM169" i="1" s="1"/>
  <c r="AL169" i="1" s="1"/>
  <c r="AF271" i="1"/>
  <c r="I271" i="1"/>
  <c r="AC271" i="1"/>
  <c r="AT521" i="1"/>
  <c r="AS521" i="1" s="1"/>
  <c r="AR521" i="1" s="1"/>
  <c r="AQ521" i="1" s="1"/>
  <c r="AP521" i="1" s="1"/>
  <c r="AO521" i="1" s="1"/>
  <c r="AN521" i="1" s="1"/>
  <c r="AM521" i="1" s="1"/>
  <c r="AL521" i="1" s="1"/>
  <c r="AT565" i="1"/>
  <c r="AS565" i="1" s="1"/>
  <c r="AR565" i="1" s="1"/>
  <c r="AQ565" i="1" s="1"/>
  <c r="AP565" i="1" s="1"/>
  <c r="AO565" i="1" s="1"/>
  <c r="AN565" i="1" s="1"/>
  <c r="AM565" i="1" s="1"/>
  <c r="AL565" i="1" s="1"/>
  <c r="AT278" i="1"/>
  <c r="AS278" i="1" s="1"/>
  <c r="AR278" i="1" s="1"/>
  <c r="AQ278" i="1" s="1"/>
  <c r="AP278" i="1" s="1"/>
  <c r="AO278" i="1" s="1"/>
  <c r="AN278" i="1" s="1"/>
  <c r="AM278" i="1" s="1"/>
  <c r="AL278" i="1" s="1"/>
  <c r="Z101" i="1"/>
  <c r="G101" i="1"/>
  <c r="Z281" i="1"/>
  <c r="G281" i="1"/>
  <c r="AT274" i="1"/>
  <c r="AS274" i="1" s="1"/>
  <c r="AR274" i="1" s="1"/>
  <c r="AQ274" i="1" s="1"/>
  <c r="AP274" i="1" s="1"/>
  <c r="AO274" i="1" s="1"/>
  <c r="AN274" i="1" s="1"/>
  <c r="AM274" i="1" s="1"/>
  <c r="AL274" i="1" s="1"/>
  <c r="AT95" i="1"/>
  <c r="AS95" i="1" s="1"/>
  <c r="AR95" i="1" s="1"/>
  <c r="AQ95" i="1" s="1"/>
  <c r="AP95" i="1" s="1"/>
  <c r="AO95" i="1" s="1"/>
  <c r="AN95" i="1" s="1"/>
  <c r="AM95" i="1" s="1"/>
  <c r="AL95" i="1" s="1"/>
  <c r="Z242" i="1"/>
  <c r="G242" i="1"/>
  <c r="G367" i="1"/>
  <c r="Z367" i="1"/>
  <c r="AT173" i="1"/>
  <c r="AS173" i="1" s="1"/>
  <c r="AR173" i="1" s="1"/>
  <c r="AQ173" i="1" s="1"/>
  <c r="AP173" i="1" s="1"/>
  <c r="AO173" i="1" s="1"/>
  <c r="AN173" i="1" s="1"/>
  <c r="AM173" i="1" s="1"/>
  <c r="AL173" i="1" s="1"/>
  <c r="AT354" i="1"/>
  <c r="AS354" i="1" s="1"/>
  <c r="AR354" i="1" s="1"/>
  <c r="AQ354" i="1" s="1"/>
  <c r="AP354" i="1" s="1"/>
  <c r="AO354" i="1" s="1"/>
  <c r="AN354" i="1" s="1"/>
  <c r="AM354" i="1" s="1"/>
  <c r="AL354" i="1" s="1"/>
  <c r="AT190" i="1"/>
  <c r="AS190" i="1" s="1"/>
  <c r="AR190" i="1" s="1"/>
  <c r="AQ190" i="1" s="1"/>
  <c r="AP190" i="1" s="1"/>
  <c r="AO190" i="1" s="1"/>
  <c r="AN190" i="1" s="1"/>
  <c r="AM190" i="1" s="1"/>
  <c r="AL190" i="1" s="1"/>
  <c r="Z164" i="1"/>
  <c r="G164" i="1"/>
  <c r="AT381" i="1"/>
  <c r="AS381" i="1" s="1"/>
  <c r="AR381" i="1" s="1"/>
  <c r="AQ381" i="1" s="1"/>
  <c r="AP381" i="1" s="1"/>
  <c r="AO381" i="1" s="1"/>
  <c r="AN381" i="1" s="1"/>
  <c r="AM381" i="1" s="1"/>
  <c r="AL381" i="1" s="1"/>
  <c r="AT545" i="1"/>
  <c r="AS545" i="1" s="1"/>
  <c r="AR545" i="1" s="1"/>
  <c r="AQ545" i="1" s="1"/>
  <c r="AP545" i="1" s="1"/>
  <c r="AO545" i="1" s="1"/>
  <c r="AN545" i="1" s="1"/>
  <c r="AM545" i="1" s="1"/>
  <c r="AL545" i="1" s="1"/>
  <c r="G222" i="1"/>
  <c r="Z222" i="1"/>
  <c r="AT265" i="1"/>
  <c r="AS265" i="1" s="1"/>
  <c r="AR265" i="1" s="1"/>
  <c r="AQ265" i="1" s="1"/>
  <c r="AP265" i="1" s="1"/>
  <c r="AO265" i="1" s="1"/>
  <c r="AN265" i="1" s="1"/>
  <c r="AM265" i="1" s="1"/>
  <c r="AL265" i="1" s="1"/>
  <c r="AT410" i="1"/>
  <c r="AS410" i="1" s="1"/>
  <c r="AR410" i="1" s="1"/>
  <c r="AQ410" i="1" s="1"/>
  <c r="AP410" i="1" s="1"/>
  <c r="AO410" i="1" s="1"/>
  <c r="AN410" i="1" s="1"/>
  <c r="AM410" i="1" s="1"/>
  <c r="AL410" i="1" s="1"/>
  <c r="AK462" i="1"/>
  <c r="AI462" i="1"/>
  <c r="AJ462" i="1"/>
  <c r="AT370" i="1"/>
  <c r="AS370" i="1" s="1"/>
  <c r="AR370" i="1" s="1"/>
  <c r="AQ370" i="1" s="1"/>
  <c r="AP370" i="1" s="1"/>
  <c r="AO370" i="1" s="1"/>
  <c r="AN370" i="1" s="1"/>
  <c r="AM370" i="1" s="1"/>
  <c r="AL370" i="1" s="1"/>
  <c r="AT127" i="1"/>
  <c r="AS127" i="1" s="1"/>
  <c r="AR127" i="1" s="1"/>
  <c r="AQ127" i="1" s="1"/>
  <c r="AP127" i="1" s="1"/>
  <c r="AO127" i="1" s="1"/>
  <c r="AN127" i="1" s="1"/>
  <c r="AM127" i="1" s="1"/>
  <c r="AL127" i="1" s="1"/>
  <c r="Z103" i="1"/>
  <c r="G103" i="1"/>
  <c r="AT440" i="1"/>
  <c r="AS440" i="1" s="1"/>
  <c r="AR440" i="1" s="1"/>
  <c r="AQ440" i="1" s="1"/>
  <c r="AP440" i="1" s="1"/>
  <c r="AO440" i="1" s="1"/>
  <c r="AN440" i="1" s="1"/>
  <c r="AM440" i="1" s="1"/>
  <c r="AL440" i="1" s="1"/>
  <c r="Z185" i="1"/>
  <c r="G185" i="1"/>
  <c r="Z166" i="1"/>
  <c r="G166" i="1"/>
  <c r="G255" i="1"/>
  <c r="Z255" i="1"/>
  <c r="AU123" i="1"/>
  <c r="Z123" i="1"/>
  <c r="G123" i="1"/>
  <c r="G304" i="1"/>
  <c r="Z304" i="1"/>
  <c r="AF125" i="1"/>
  <c r="AC125" i="1"/>
  <c r="I125" i="1"/>
  <c r="AT522" i="1"/>
  <c r="AS522" i="1" s="1"/>
  <c r="AR522" i="1" s="1"/>
  <c r="AQ522" i="1" s="1"/>
  <c r="AP522" i="1" s="1"/>
  <c r="AO522" i="1" s="1"/>
  <c r="AN522" i="1" s="1"/>
  <c r="AM522" i="1" s="1"/>
  <c r="AL522" i="1" s="1"/>
  <c r="AT543" i="1"/>
  <c r="AS543" i="1" s="1"/>
  <c r="AR543" i="1" s="1"/>
  <c r="AQ543" i="1" s="1"/>
  <c r="AP543" i="1" s="1"/>
  <c r="AO543" i="1" s="1"/>
  <c r="AN543" i="1" s="1"/>
  <c r="AM543" i="1" s="1"/>
  <c r="AL543" i="1" s="1"/>
  <c r="AT498" i="1"/>
  <c r="AS498" i="1" s="1"/>
  <c r="AR498" i="1" s="1"/>
  <c r="AQ498" i="1" s="1"/>
  <c r="AP498" i="1" s="1"/>
  <c r="AO498" i="1" s="1"/>
  <c r="AN498" i="1" s="1"/>
  <c r="AM498" i="1" s="1"/>
  <c r="AL498" i="1" s="1"/>
  <c r="AT372" i="1"/>
  <c r="AS372" i="1" s="1"/>
  <c r="AR372" i="1" s="1"/>
  <c r="AQ372" i="1" s="1"/>
  <c r="AP372" i="1" s="1"/>
  <c r="AO372" i="1" s="1"/>
  <c r="AN372" i="1" s="1"/>
  <c r="AM372" i="1" s="1"/>
  <c r="AL372" i="1" s="1"/>
  <c r="AT133" i="1"/>
  <c r="AS133" i="1" s="1"/>
  <c r="AR133" i="1" s="1"/>
  <c r="AQ133" i="1" s="1"/>
  <c r="AP133" i="1" s="1"/>
  <c r="AO133" i="1" s="1"/>
  <c r="AN133" i="1" s="1"/>
  <c r="AM133" i="1" s="1"/>
  <c r="AL133" i="1" s="1"/>
  <c r="Z189" i="1"/>
  <c r="G189" i="1"/>
  <c r="Z46" i="1"/>
  <c r="G46" i="1"/>
  <c r="AF512" i="1"/>
  <c r="AC512" i="1"/>
  <c r="K512" i="1"/>
  <c r="I218" i="1"/>
  <c r="AF218" i="1"/>
  <c r="AC218" i="1"/>
  <c r="G87" i="1"/>
  <c r="Z87" i="1"/>
  <c r="Z26" i="1"/>
  <c r="G26" i="1"/>
  <c r="AT247" i="1"/>
  <c r="AS247" i="1" s="1"/>
  <c r="AR247" i="1" s="1"/>
  <c r="AQ247" i="1" s="1"/>
  <c r="AP247" i="1" s="1"/>
  <c r="AO247" i="1" s="1"/>
  <c r="AN247" i="1" s="1"/>
  <c r="AM247" i="1" s="1"/>
  <c r="AL247" i="1" s="1"/>
  <c r="AT287" i="1"/>
  <c r="AS287" i="1" s="1"/>
  <c r="AR287" i="1" s="1"/>
  <c r="AQ287" i="1" s="1"/>
  <c r="AP287" i="1" s="1"/>
  <c r="AO287" i="1" s="1"/>
  <c r="AN287" i="1" s="1"/>
  <c r="AM287" i="1" s="1"/>
  <c r="AL287" i="1" s="1"/>
  <c r="I340" i="1"/>
  <c r="AC340" i="1"/>
  <c r="AF340" i="1"/>
  <c r="G235" i="1"/>
  <c r="Z235" i="1"/>
  <c r="AT547" i="1"/>
  <c r="AS547" i="1" s="1"/>
  <c r="AR547" i="1" s="1"/>
  <c r="AQ547" i="1" s="1"/>
  <c r="AP547" i="1" s="1"/>
  <c r="AO547" i="1" s="1"/>
  <c r="AN547" i="1" s="1"/>
  <c r="AM547" i="1" s="1"/>
  <c r="AL547" i="1" s="1"/>
  <c r="AI563" i="1"/>
  <c r="AH563" i="1" s="1"/>
  <c r="AK563" i="1"/>
  <c r="AJ563" i="1"/>
  <c r="AT614" i="1"/>
  <c r="AS614" i="1" s="1"/>
  <c r="AR614" i="1" s="1"/>
  <c r="AQ614" i="1" s="1"/>
  <c r="AP614" i="1" s="1"/>
  <c r="AO614" i="1" s="1"/>
  <c r="AN614" i="1" s="1"/>
  <c r="AM614" i="1" s="1"/>
  <c r="AL614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F138" i="1"/>
  <c r="J138" i="1"/>
  <c r="AC138" i="1"/>
  <c r="AC104" i="1"/>
  <c r="AF104" i="1"/>
  <c r="I104" i="1"/>
  <c r="Z200" i="1"/>
  <c r="G200" i="1"/>
  <c r="AT346" i="1"/>
  <c r="AS346" i="1" s="1"/>
  <c r="AR346" i="1" s="1"/>
  <c r="AQ346" i="1" s="1"/>
  <c r="AP346" i="1" s="1"/>
  <c r="AO346" i="1" s="1"/>
  <c r="AN346" i="1" s="1"/>
  <c r="AM346" i="1" s="1"/>
  <c r="AL346" i="1" s="1"/>
  <c r="AK348" i="1"/>
  <c r="AJ348" i="1"/>
  <c r="AI262" i="1"/>
  <c r="AJ200" i="1"/>
  <c r="AJ142" i="1"/>
  <c r="AI142" i="1"/>
  <c r="AH142" i="1" s="1"/>
  <c r="AK142" i="1"/>
  <c r="AK160" i="1"/>
  <c r="AJ160" i="1"/>
  <c r="AI160" i="1"/>
  <c r="AJ25" i="1"/>
  <c r="AK25" i="1"/>
  <c r="AI25" i="1"/>
  <c r="AJ608" i="1"/>
  <c r="AI608" i="1"/>
  <c r="AT157" i="1"/>
  <c r="AS157" i="1" s="1"/>
  <c r="AR157" i="1" s="1"/>
  <c r="AQ157" i="1" s="1"/>
  <c r="AP157" i="1" s="1"/>
  <c r="AO157" i="1" s="1"/>
  <c r="AN157" i="1" s="1"/>
  <c r="AM157" i="1" s="1"/>
  <c r="AL157" i="1" s="1"/>
  <c r="AC637" i="1"/>
  <c r="AF637" i="1"/>
  <c r="K637" i="1"/>
  <c r="I370" i="1"/>
  <c r="AC370" i="1"/>
  <c r="AF370" i="1"/>
  <c r="I258" i="1"/>
  <c r="AF258" i="1"/>
  <c r="AC258" i="1"/>
  <c r="AT78" i="1"/>
  <c r="AS78" i="1" s="1"/>
  <c r="AR78" i="1" s="1"/>
  <c r="AQ78" i="1" s="1"/>
  <c r="AP78" i="1" s="1"/>
  <c r="AO78" i="1" s="1"/>
  <c r="AN78" i="1" s="1"/>
  <c r="AM78" i="1" s="1"/>
  <c r="AL78" i="1" s="1"/>
  <c r="AF579" i="1"/>
  <c r="AC579" i="1"/>
  <c r="K579" i="1"/>
  <c r="AC475" i="1"/>
  <c r="K475" i="1"/>
  <c r="AF475" i="1"/>
  <c r="AF397" i="1"/>
  <c r="AC397" i="1"/>
  <c r="K397" i="1"/>
  <c r="AC373" i="1"/>
  <c r="AF373" i="1"/>
  <c r="I373" i="1"/>
  <c r="AT285" i="1"/>
  <c r="AS285" i="1" s="1"/>
  <c r="AR285" i="1" s="1"/>
  <c r="AQ285" i="1" s="1"/>
  <c r="AP285" i="1" s="1"/>
  <c r="AO285" i="1" s="1"/>
  <c r="AN285" i="1" s="1"/>
  <c r="AM285" i="1" s="1"/>
  <c r="AL285" i="1" s="1"/>
  <c r="AC239" i="1"/>
  <c r="AF239" i="1"/>
  <c r="I239" i="1"/>
  <c r="K470" i="1"/>
  <c r="AF470" i="1"/>
  <c r="AC470" i="1"/>
  <c r="K647" i="1"/>
  <c r="AC36" i="1"/>
  <c r="U36" i="1"/>
  <c r="AF381" i="1"/>
  <c r="I381" i="1"/>
  <c r="AC381" i="1"/>
  <c r="J137" i="1"/>
  <c r="AF137" i="1"/>
  <c r="AC137" i="1"/>
  <c r="AC202" i="1"/>
  <c r="U202" i="1"/>
  <c r="AF613" i="1"/>
  <c r="AC613" i="1"/>
  <c r="K613" i="1"/>
  <c r="K401" i="1"/>
  <c r="AF401" i="1"/>
  <c r="AC401" i="1"/>
  <c r="AF641" i="1"/>
  <c r="K641" i="1"/>
  <c r="AC641" i="1"/>
  <c r="AT397" i="1"/>
  <c r="AS397" i="1" s="1"/>
  <c r="AR397" i="1" s="1"/>
  <c r="AQ397" i="1" s="1"/>
  <c r="AP397" i="1" s="1"/>
  <c r="AO397" i="1" s="1"/>
  <c r="AN397" i="1" s="1"/>
  <c r="AM397" i="1" s="1"/>
  <c r="AL397" i="1" s="1"/>
  <c r="AT258" i="1"/>
  <c r="AS258" i="1" s="1"/>
  <c r="AR258" i="1" s="1"/>
  <c r="AQ258" i="1" s="1"/>
  <c r="AP258" i="1" s="1"/>
  <c r="AO258" i="1" s="1"/>
  <c r="AN258" i="1" s="1"/>
  <c r="AM258" i="1" s="1"/>
  <c r="AL258" i="1" s="1"/>
  <c r="AT311" i="1"/>
  <c r="AS311" i="1" s="1"/>
  <c r="AR311" i="1" s="1"/>
  <c r="AQ311" i="1" s="1"/>
  <c r="AP311" i="1" s="1"/>
  <c r="AO311" i="1" s="1"/>
  <c r="AN311" i="1" s="1"/>
  <c r="AM311" i="1" s="1"/>
  <c r="AL311" i="1" s="1"/>
  <c r="K499" i="1"/>
  <c r="AC499" i="1"/>
  <c r="AF499" i="1"/>
  <c r="AF643" i="1"/>
  <c r="AC362" i="1"/>
  <c r="AF362" i="1"/>
  <c r="I362" i="1"/>
  <c r="AT59" i="1"/>
  <c r="AS59" i="1" s="1"/>
  <c r="AR59" i="1" s="1"/>
  <c r="AQ59" i="1" s="1"/>
  <c r="AP59" i="1" s="1"/>
  <c r="AO59" i="1" s="1"/>
  <c r="AN59" i="1" s="1"/>
  <c r="AM59" i="1" s="1"/>
  <c r="AL59" i="1" s="1"/>
  <c r="AF363" i="1"/>
  <c r="I363" i="1"/>
  <c r="AC363" i="1"/>
  <c r="AF221" i="1"/>
  <c r="AC221" i="1"/>
  <c r="I221" i="1"/>
  <c r="AT582" i="1"/>
  <c r="AS582" i="1" s="1"/>
  <c r="AR582" i="1" s="1"/>
  <c r="AQ582" i="1" s="1"/>
  <c r="AP582" i="1" s="1"/>
  <c r="AO582" i="1" s="1"/>
  <c r="AN582" i="1" s="1"/>
  <c r="AM582" i="1" s="1"/>
  <c r="AL582" i="1" s="1"/>
  <c r="K633" i="1"/>
  <c r="AC633" i="1"/>
  <c r="AF633" i="1"/>
  <c r="AT499" i="1"/>
  <c r="AS499" i="1" s="1"/>
  <c r="AR499" i="1" s="1"/>
  <c r="AQ499" i="1" s="1"/>
  <c r="AP499" i="1" s="1"/>
  <c r="AO499" i="1" s="1"/>
  <c r="AN499" i="1" s="1"/>
  <c r="AM499" i="1" s="1"/>
  <c r="AL499" i="1" s="1"/>
  <c r="AT637" i="1"/>
  <c r="AS637" i="1"/>
  <c r="AR637" i="1" s="1"/>
  <c r="AQ637" i="1" s="1"/>
  <c r="AP637" i="1" s="1"/>
  <c r="AO637" i="1" s="1"/>
  <c r="AN637" i="1" s="1"/>
  <c r="AM637" i="1" s="1"/>
  <c r="AL637" i="1" s="1"/>
  <c r="AF168" i="1"/>
  <c r="AC168" i="1"/>
  <c r="I168" i="1"/>
  <c r="K477" i="1"/>
  <c r="AC477" i="1"/>
  <c r="AF477" i="1"/>
  <c r="AT405" i="1"/>
  <c r="AS405" i="1" s="1"/>
  <c r="AR405" i="1" s="1"/>
  <c r="AQ405" i="1" s="1"/>
  <c r="AP405" i="1" s="1"/>
  <c r="AO405" i="1" s="1"/>
  <c r="AN405" i="1" s="1"/>
  <c r="AM405" i="1" s="1"/>
  <c r="AL405" i="1" s="1"/>
  <c r="AT202" i="1"/>
  <c r="AS202" i="1" s="1"/>
  <c r="AR202" i="1" s="1"/>
  <c r="AQ202" i="1" s="1"/>
  <c r="AP202" i="1" s="1"/>
  <c r="AO202" i="1" s="1"/>
  <c r="AN202" i="1" s="1"/>
  <c r="AM202" i="1" s="1"/>
  <c r="AL202" i="1" s="1"/>
  <c r="J78" i="1"/>
  <c r="AF78" i="1"/>
  <c r="AC78" i="1"/>
  <c r="AT436" i="1"/>
  <c r="AS436" i="1" s="1"/>
  <c r="AR436" i="1" s="1"/>
  <c r="AQ436" i="1" s="1"/>
  <c r="AP436" i="1" s="1"/>
  <c r="AO436" i="1" s="1"/>
  <c r="AN436" i="1" s="1"/>
  <c r="AM436" i="1" s="1"/>
  <c r="AL436" i="1" s="1"/>
  <c r="AT535" i="1"/>
  <c r="AS535" i="1" s="1"/>
  <c r="AR535" i="1" s="1"/>
  <c r="AQ535" i="1" s="1"/>
  <c r="AP535" i="1" s="1"/>
  <c r="AO535" i="1" s="1"/>
  <c r="AN535" i="1" s="1"/>
  <c r="AM535" i="1" s="1"/>
  <c r="AL535" i="1" s="1"/>
  <c r="AH567" i="1"/>
  <c r="AT550" i="1"/>
  <c r="AS550" i="1" s="1"/>
  <c r="AR550" i="1" s="1"/>
  <c r="AQ550" i="1" s="1"/>
  <c r="AP550" i="1" s="1"/>
  <c r="AO550" i="1" s="1"/>
  <c r="AN550" i="1" s="1"/>
  <c r="AM550" i="1" s="1"/>
  <c r="AL550" i="1" s="1"/>
  <c r="AF379" i="1"/>
  <c r="I379" i="1"/>
  <c r="AC379" i="1"/>
  <c r="I252" i="1"/>
  <c r="AC252" i="1"/>
  <c r="AF252" i="1"/>
  <c r="Z480" i="1"/>
  <c r="G480" i="1"/>
  <c r="AU480" i="1"/>
  <c r="AC505" i="1"/>
  <c r="K505" i="1"/>
  <c r="AF505" i="1"/>
  <c r="AU153" i="1"/>
  <c r="G153" i="1"/>
  <c r="Z153" i="1"/>
  <c r="AC278" i="1"/>
  <c r="I278" i="1"/>
  <c r="AF278" i="1"/>
  <c r="AC139" i="1"/>
  <c r="AF139" i="1"/>
  <c r="I139" i="1"/>
  <c r="AF184" i="1"/>
  <c r="AC184" i="1"/>
  <c r="I184" i="1"/>
  <c r="AT140" i="1"/>
  <c r="AS140" i="1" s="1"/>
  <c r="AR140" i="1" s="1"/>
  <c r="AQ140" i="1" s="1"/>
  <c r="AP140" i="1" s="1"/>
  <c r="AO140" i="1" s="1"/>
  <c r="AN140" i="1" s="1"/>
  <c r="AM140" i="1" s="1"/>
  <c r="AL140" i="1" s="1"/>
  <c r="AF610" i="1"/>
  <c r="AC610" i="1"/>
  <c r="K610" i="1"/>
  <c r="AT451" i="1"/>
  <c r="AS451" i="1" s="1"/>
  <c r="AR451" i="1" s="1"/>
  <c r="AQ451" i="1" s="1"/>
  <c r="AP451" i="1" s="1"/>
  <c r="AO451" i="1" s="1"/>
  <c r="AN451" i="1" s="1"/>
  <c r="AM451" i="1" s="1"/>
  <c r="AL451" i="1" s="1"/>
  <c r="AT442" i="1"/>
  <c r="AS442" i="1" s="1"/>
  <c r="AR442" i="1" s="1"/>
  <c r="AQ442" i="1" s="1"/>
  <c r="AP442" i="1" s="1"/>
  <c r="AO442" i="1" s="1"/>
  <c r="AN442" i="1" s="1"/>
  <c r="AM442" i="1" s="1"/>
  <c r="AL442" i="1" s="1"/>
  <c r="AF647" i="1"/>
  <c r="AT272" i="1"/>
  <c r="AS272" i="1" s="1"/>
  <c r="AR272" i="1" s="1"/>
  <c r="AQ272" i="1" s="1"/>
  <c r="AP272" i="1" s="1"/>
  <c r="AO272" i="1" s="1"/>
  <c r="AN272" i="1" s="1"/>
  <c r="AM272" i="1" s="1"/>
  <c r="AL272" i="1" s="1"/>
  <c r="AT362" i="1"/>
  <c r="AS362" i="1" s="1"/>
  <c r="AR362" i="1" s="1"/>
  <c r="AQ362" i="1" s="1"/>
  <c r="AP362" i="1" s="1"/>
  <c r="AO362" i="1" s="1"/>
  <c r="AN362" i="1" s="1"/>
  <c r="AM362" i="1" s="1"/>
  <c r="AL362" i="1" s="1"/>
  <c r="AF102" i="1"/>
  <c r="AC102" i="1"/>
  <c r="I102" i="1"/>
  <c r="H34" i="1"/>
  <c r="AC34" i="1"/>
  <c r="I195" i="1"/>
  <c r="AC195" i="1"/>
  <c r="AF195" i="1"/>
  <c r="AC395" i="1"/>
  <c r="K395" i="1"/>
  <c r="AF395" i="1"/>
  <c r="AF289" i="1"/>
  <c r="I289" i="1"/>
  <c r="AC289" i="1"/>
  <c r="AC599" i="1"/>
  <c r="K599" i="1"/>
  <c r="AF599" i="1"/>
  <c r="AU224" i="1"/>
  <c r="G224" i="1"/>
  <c r="Z224" i="1"/>
  <c r="AT469" i="1"/>
  <c r="AS469" i="1" s="1"/>
  <c r="AR469" i="1" s="1"/>
  <c r="AQ469" i="1" s="1"/>
  <c r="AP469" i="1" s="1"/>
  <c r="AO469" i="1" s="1"/>
  <c r="AN469" i="1" s="1"/>
  <c r="AM469" i="1" s="1"/>
  <c r="AL469" i="1" s="1"/>
  <c r="Z130" i="1"/>
  <c r="G130" i="1"/>
  <c r="AU130" i="1"/>
  <c r="AT444" i="1"/>
  <c r="AS444" i="1" s="1"/>
  <c r="AR444" i="1" s="1"/>
  <c r="AQ444" i="1" s="1"/>
  <c r="AP444" i="1" s="1"/>
  <c r="AO444" i="1" s="1"/>
  <c r="AN444" i="1" s="1"/>
  <c r="AM444" i="1" s="1"/>
  <c r="AL444" i="1" s="1"/>
  <c r="AT218" i="1"/>
  <c r="AS218" i="1" s="1"/>
  <c r="AR218" i="1" s="1"/>
  <c r="AQ218" i="1" s="1"/>
  <c r="AP218" i="1" s="1"/>
  <c r="AO218" i="1" s="1"/>
  <c r="AN218" i="1" s="1"/>
  <c r="AM218" i="1" s="1"/>
  <c r="AL218" i="1" s="1"/>
  <c r="AC140" i="1"/>
  <c r="I140" i="1"/>
  <c r="AF140" i="1"/>
  <c r="AT102" i="1"/>
  <c r="AS102" i="1" s="1"/>
  <c r="AR102" i="1" s="1"/>
  <c r="AQ102" i="1" s="1"/>
  <c r="AP102" i="1" s="1"/>
  <c r="AO102" i="1" s="1"/>
  <c r="AN102" i="1" s="1"/>
  <c r="AM102" i="1" s="1"/>
  <c r="AL102" i="1" s="1"/>
  <c r="AT221" i="1"/>
  <c r="AS221" i="1" s="1"/>
  <c r="AR221" i="1" s="1"/>
  <c r="AQ221" i="1" s="1"/>
  <c r="AP221" i="1" s="1"/>
  <c r="AO221" i="1" s="1"/>
  <c r="AN221" i="1" s="1"/>
  <c r="AM221" i="1" s="1"/>
  <c r="AL221" i="1" s="1"/>
  <c r="AT289" i="1"/>
  <c r="AS289" i="1" s="1"/>
  <c r="AR289" i="1" s="1"/>
  <c r="AQ289" i="1" s="1"/>
  <c r="AP289" i="1" s="1"/>
  <c r="AO289" i="1" s="1"/>
  <c r="AN289" i="1" s="1"/>
  <c r="AM289" i="1" s="1"/>
  <c r="AL289" i="1" s="1"/>
  <c r="AT591" i="1"/>
  <c r="AS591" i="1" s="1"/>
  <c r="AR591" i="1" s="1"/>
  <c r="AQ591" i="1" s="1"/>
  <c r="AP591" i="1" s="1"/>
  <c r="AO591" i="1" s="1"/>
  <c r="AN591" i="1" s="1"/>
  <c r="AM591" i="1" s="1"/>
  <c r="AL591" i="1" s="1"/>
  <c r="AC275" i="1"/>
  <c r="AF275" i="1"/>
  <c r="I275" i="1"/>
  <c r="AT379" i="1"/>
  <c r="AS379" i="1" s="1"/>
  <c r="AR379" i="1" s="1"/>
  <c r="AQ379" i="1" s="1"/>
  <c r="AP379" i="1" s="1"/>
  <c r="AO379" i="1" s="1"/>
  <c r="AN379" i="1" s="1"/>
  <c r="AM379" i="1" s="1"/>
  <c r="AL379" i="1" s="1"/>
  <c r="I220" i="1"/>
  <c r="AF220" i="1"/>
  <c r="AC220" i="1"/>
  <c r="J116" i="1"/>
  <c r="AF116" i="1"/>
  <c r="AC116" i="1"/>
  <c r="AT252" i="1"/>
  <c r="AS252" i="1" s="1"/>
  <c r="AR252" i="1" s="1"/>
  <c r="AQ252" i="1" s="1"/>
  <c r="AP252" i="1" s="1"/>
  <c r="AO252" i="1" s="1"/>
  <c r="AN252" i="1" s="1"/>
  <c r="AM252" i="1" s="1"/>
  <c r="AL252" i="1" s="1"/>
  <c r="AT465" i="1"/>
  <c r="AS465" i="1" s="1"/>
  <c r="AR465" i="1" s="1"/>
  <c r="AQ465" i="1" s="1"/>
  <c r="AP465" i="1" s="1"/>
  <c r="AO465" i="1" s="1"/>
  <c r="AN465" i="1" s="1"/>
  <c r="AM465" i="1" s="1"/>
  <c r="AL465" i="1" s="1"/>
  <c r="AT395" i="1"/>
  <c r="AS395" i="1" s="1"/>
  <c r="AR395" i="1" s="1"/>
  <c r="AQ395" i="1" s="1"/>
  <c r="AP395" i="1" s="1"/>
  <c r="AO395" i="1" s="1"/>
  <c r="AN395" i="1" s="1"/>
  <c r="AM395" i="1" s="1"/>
  <c r="AL395" i="1" s="1"/>
  <c r="AF536" i="1"/>
  <c r="K536" i="1"/>
  <c r="AC536" i="1"/>
  <c r="AT438" i="1"/>
  <c r="AS438" i="1" s="1"/>
  <c r="AR438" i="1" s="1"/>
  <c r="AQ438" i="1" s="1"/>
  <c r="AP438" i="1" s="1"/>
  <c r="AO438" i="1" s="1"/>
  <c r="AN438" i="1" s="1"/>
  <c r="AM438" i="1" s="1"/>
  <c r="AL438" i="1" s="1"/>
  <c r="AT470" i="1"/>
  <c r="AS470" i="1" s="1"/>
  <c r="AR470" i="1" s="1"/>
  <c r="AQ470" i="1" s="1"/>
  <c r="AP470" i="1" s="1"/>
  <c r="AO470" i="1" s="1"/>
  <c r="AN470" i="1" s="1"/>
  <c r="AM470" i="1" s="1"/>
  <c r="AL470" i="1" s="1"/>
  <c r="AT599" i="1"/>
  <c r="AS599" i="1" s="1"/>
  <c r="AR599" i="1" s="1"/>
  <c r="AQ599" i="1" s="1"/>
  <c r="AP599" i="1" s="1"/>
  <c r="AO599" i="1" s="1"/>
  <c r="AN599" i="1" s="1"/>
  <c r="AM599" i="1" s="1"/>
  <c r="AL599" i="1" s="1"/>
  <c r="AC405" i="1"/>
  <c r="K405" i="1"/>
  <c r="AF405" i="1"/>
  <c r="AF469" i="1"/>
  <c r="AC469" i="1"/>
  <c r="K469" i="1"/>
  <c r="AT526" i="1"/>
  <c r="AS526" i="1" s="1"/>
  <c r="AR526" i="1" s="1"/>
  <c r="AQ526" i="1" s="1"/>
  <c r="AP526" i="1" s="1"/>
  <c r="AO526" i="1" s="1"/>
  <c r="AN526" i="1" s="1"/>
  <c r="AM526" i="1" s="1"/>
  <c r="AL526" i="1" s="1"/>
  <c r="AJ446" i="1"/>
  <c r="AK446" i="1"/>
  <c r="AF145" i="1"/>
  <c r="I145" i="1"/>
  <c r="AC145" i="1"/>
  <c r="C16" i="1"/>
  <c r="D18" i="1" s="1"/>
  <c r="O643" i="1"/>
  <c r="O647" i="1"/>
  <c r="O644" i="1"/>
  <c r="O646" i="1"/>
  <c r="O374" i="1"/>
  <c r="O585" i="1"/>
  <c r="O215" i="1"/>
  <c r="O599" i="1"/>
  <c r="O29" i="1"/>
  <c r="O46" i="1"/>
  <c r="O243" i="1"/>
  <c r="O414" i="1"/>
  <c r="O170" i="1"/>
  <c r="O550" i="1"/>
  <c r="O411" i="1"/>
  <c r="O299" i="1"/>
  <c r="O287" i="1"/>
  <c r="O154" i="1"/>
  <c r="O160" i="1"/>
  <c r="O293" i="1"/>
  <c r="O543" i="1"/>
  <c r="O425" i="1"/>
  <c r="O200" i="1"/>
  <c r="O341" i="1"/>
  <c r="O549" i="1"/>
  <c r="O110" i="1"/>
  <c r="O114" i="1"/>
  <c r="O432" i="1"/>
  <c r="O35" i="1"/>
  <c r="O304" i="1"/>
  <c r="O428" i="1"/>
  <c r="O191" i="1"/>
  <c r="O393" i="1"/>
  <c r="O582" i="1"/>
  <c r="O108" i="1"/>
  <c r="O306" i="1"/>
  <c r="O568" i="1"/>
  <c r="O614" i="1"/>
  <c r="O621" i="1"/>
  <c r="O162" i="1"/>
  <c r="O571" i="1"/>
  <c r="O523" i="1"/>
  <c r="O120" i="1"/>
  <c r="O239" i="1"/>
  <c r="O577" i="1"/>
  <c r="O631" i="1"/>
  <c r="O488" i="1"/>
  <c r="O558" i="1"/>
  <c r="O602" i="1"/>
  <c r="O106" i="1"/>
  <c r="O98" i="1"/>
  <c r="O182" i="1"/>
  <c r="O279" i="1"/>
  <c r="O640" i="1"/>
  <c r="O245" i="1"/>
  <c r="O591" i="1"/>
  <c r="O406" i="1"/>
  <c r="O606" i="1"/>
  <c r="O637" i="1"/>
  <c r="O338" i="1"/>
  <c r="O601" i="1"/>
  <c r="O40" i="1"/>
  <c r="O500" i="1"/>
  <c r="O155" i="1"/>
  <c r="O129" i="1"/>
  <c r="O254" i="1"/>
  <c r="O78" i="1"/>
  <c r="O218" i="1"/>
  <c r="O117" i="1"/>
  <c r="O23" i="1"/>
  <c r="O99" i="1"/>
  <c r="O404" i="1"/>
  <c r="O113" i="1"/>
  <c r="O194" i="1"/>
  <c r="O65" i="1"/>
  <c r="O471" i="1"/>
  <c r="O132" i="1"/>
  <c r="O418" i="1"/>
  <c r="O569" i="1"/>
  <c r="O44" i="1"/>
  <c r="O369" i="1"/>
  <c r="O152" i="1"/>
  <c r="O356" i="1"/>
  <c r="O308" i="1"/>
  <c r="O403" i="1"/>
  <c r="O140" i="1"/>
  <c r="O372" i="1"/>
  <c r="O378" i="1"/>
  <c r="O444" i="1"/>
  <c r="O545" i="1"/>
  <c r="O204" i="1"/>
  <c r="O303" i="1"/>
  <c r="O473" i="1"/>
  <c r="O77" i="1"/>
  <c r="O452" i="1"/>
  <c r="O505" i="1"/>
  <c r="O207" i="1"/>
  <c r="O305" i="1"/>
  <c r="O111" i="1"/>
  <c r="O105" i="1"/>
  <c r="O365" i="1"/>
  <c r="O212" i="1"/>
  <c r="O335" i="1"/>
  <c r="O97" i="1"/>
  <c r="O157" i="1"/>
  <c r="O453" i="1"/>
  <c r="O139" i="1"/>
  <c r="O634" i="1"/>
  <c r="O342" i="1"/>
  <c r="O141" i="1"/>
  <c r="O158" i="1"/>
  <c r="O346" i="1"/>
  <c r="O528" i="1"/>
  <c r="O514" i="1"/>
  <c r="O409" i="1"/>
  <c r="O227" i="1"/>
  <c r="O186" i="1"/>
  <c r="O556" i="1"/>
  <c r="O273" i="1"/>
  <c r="O484" i="1"/>
  <c r="O575" i="1"/>
  <c r="O330" i="1"/>
  <c r="O645" i="1"/>
  <c r="O102" i="1"/>
  <c r="O311" i="1"/>
  <c r="O487" i="1"/>
  <c r="O244" i="1"/>
  <c r="O633" i="1"/>
  <c r="O172" i="1"/>
  <c r="O630" i="1"/>
  <c r="O149" i="1"/>
  <c r="O328" i="1"/>
  <c r="O288" i="1"/>
  <c r="O586" i="1"/>
  <c r="O196" i="1"/>
  <c r="O164" i="1"/>
  <c r="O435" i="1"/>
  <c r="O133" i="1"/>
  <c r="O331" i="1"/>
  <c r="O507" i="1"/>
  <c r="O563" i="1"/>
  <c r="O364" i="1"/>
  <c r="O470" i="1"/>
  <c r="O76" i="1"/>
  <c r="O300" i="1"/>
  <c r="O96" i="1"/>
  <c r="O281" i="1"/>
  <c r="O269" i="1"/>
  <c r="O317" i="1"/>
  <c r="O228" i="1"/>
  <c r="O53" i="1"/>
  <c r="O445" i="1"/>
  <c r="O192" i="1"/>
  <c r="O429" i="1"/>
  <c r="O584" i="1"/>
  <c r="O615" i="1"/>
  <c r="O322" i="1"/>
  <c r="O388" i="1"/>
  <c r="O332" i="1"/>
  <c r="O151" i="1"/>
  <c r="O450" i="1"/>
  <c r="O246" i="1"/>
  <c r="O385" i="1"/>
  <c r="O574" i="1"/>
  <c r="O255" i="1"/>
  <c r="O253" i="1"/>
  <c r="O229" i="1"/>
  <c r="O394" i="1"/>
  <c r="O481" i="1"/>
  <c r="O525" i="1"/>
  <c r="O395" i="1"/>
  <c r="O382" i="1"/>
  <c r="O138" i="1"/>
  <c r="O190" i="1"/>
  <c r="O82" i="1"/>
  <c r="O240" i="1"/>
  <c r="O594" i="1"/>
  <c r="O292" i="1"/>
  <c r="O48" i="1"/>
  <c r="O405" i="1"/>
  <c r="O325" i="1"/>
  <c r="O327" i="1"/>
  <c r="O309" i="1"/>
  <c r="O285" i="1"/>
  <c r="O26" i="1"/>
  <c r="O153" i="1"/>
  <c r="O370" i="1"/>
  <c r="O262" i="1"/>
  <c r="O333" i="1"/>
  <c r="C15" i="1"/>
  <c r="O565" i="1"/>
  <c r="O137" i="1"/>
  <c r="O587" i="1"/>
  <c r="O223" i="1"/>
  <c r="O257" i="1"/>
  <c r="O250" i="1"/>
  <c r="O459" i="1"/>
  <c r="O475" i="1"/>
  <c r="O275" i="1"/>
  <c r="O510" i="1"/>
  <c r="O527" i="1"/>
  <c r="O202" i="1"/>
  <c r="O50" i="1"/>
  <c r="O265" i="1"/>
  <c r="O548" i="1"/>
  <c r="O360" i="1"/>
  <c r="O351" i="1"/>
  <c r="O72" i="1"/>
  <c r="O526" i="1"/>
  <c r="O434" i="1"/>
  <c r="O417" i="1"/>
  <c r="O268" i="1"/>
  <c r="O336" i="1"/>
  <c r="O214" i="1"/>
  <c r="O171" i="1"/>
  <c r="O590" i="1"/>
  <c r="O616" i="1"/>
  <c r="O167" i="1"/>
  <c r="O532" i="1"/>
  <c r="O183" i="1"/>
  <c r="O427" i="1"/>
  <c r="O294" i="1"/>
  <c r="O121" i="1"/>
  <c r="O367" i="1"/>
  <c r="O603" i="1"/>
  <c r="O130" i="1"/>
  <c r="O198" i="1"/>
  <c r="O493" i="1"/>
  <c r="O449" i="1"/>
  <c r="O348" i="1"/>
  <c r="O261" i="1"/>
  <c r="O316" i="1"/>
  <c r="O483" i="1"/>
  <c r="O598" i="1"/>
  <c r="O103" i="1"/>
  <c r="O464" i="1"/>
  <c r="O441" i="1"/>
  <c r="O478" i="1"/>
  <c r="O375" i="1"/>
  <c r="O249" i="1"/>
  <c r="O486" i="1"/>
  <c r="O533" i="1"/>
  <c r="O147" i="1"/>
  <c r="O439" i="1"/>
  <c r="O242" i="1"/>
  <c r="O337" i="1"/>
  <c r="O467" i="1"/>
  <c r="O376" i="1"/>
  <c r="O499" i="1"/>
  <c r="O368" i="1"/>
  <c r="O407" i="1"/>
  <c r="O318" i="1"/>
  <c r="O513" i="1"/>
  <c r="O213" i="1"/>
  <c r="O401" i="1"/>
  <c r="O80" i="1"/>
  <c r="O622" i="1"/>
  <c r="O570" i="1"/>
  <c r="O104" i="1"/>
  <c r="O216" i="1"/>
  <c r="O81" i="1"/>
  <c r="O451" i="1"/>
  <c r="O347" i="1"/>
  <c r="O38" i="1"/>
  <c r="O421" i="1"/>
  <c r="O177" i="1"/>
  <c r="O557" i="1"/>
  <c r="O174" i="1"/>
  <c r="O284" i="1"/>
  <c r="O32" i="1"/>
  <c r="O419" i="1"/>
  <c r="O199" i="1"/>
  <c r="O75" i="1"/>
  <c r="O536" i="1"/>
  <c r="O144" i="1"/>
  <c r="O234" i="1"/>
  <c r="O515" i="1"/>
  <c r="O482" i="1"/>
  <c r="O600" i="1"/>
  <c r="O632" i="1"/>
  <c r="O611" i="1"/>
  <c r="O498" i="1"/>
  <c r="O353" i="1"/>
  <c r="O579" i="1"/>
  <c r="O546" i="1"/>
  <c r="O463" i="1"/>
  <c r="O283" i="1"/>
  <c r="O176" i="1"/>
  <c r="O56" i="1"/>
  <c r="O410" i="1"/>
  <c r="O566" i="1"/>
  <c r="O492" i="1"/>
  <c r="O241" i="1"/>
  <c r="O326" i="1"/>
  <c r="O74" i="1"/>
  <c r="O69" i="1"/>
  <c r="O209" i="1"/>
  <c r="O408" i="1"/>
  <c r="O381" i="1"/>
  <c r="O225" i="1"/>
  <c r="O578" i="1"/>
  <c r="O559" i="1"/>
  <c r="O115" i="1"/>
  <c r="O639" i="1"/>
  <c r="O94" i="1"/>
  <c r="O472" i="1"/>
  <c r="O480" i="1"/>
  <c r="O64" i="1"/>
  <c r="O61" i="1"/>
  <c r="O267" i="1"/>
  <c r="O383" i="1"/>
  <c r="O260" i="1"/>
  <c r="O358" i="1"/>
  <c r="O501" i="1"/>
  <c r="O175" i="1"/>
  <c r="O247" i="1"/>
  <c r="O433" i="1"/>
  <c r="O123" i="1"/>
  <c r="O518" i="1"/>
  <c r="O373" i="1"/>
  <c r="O143" i="1"/>
  <c r="O258" i="1"/>
  <c r="O442" i="1"/>
  <c r="O552" i="1"/>
  <c r="O47" i="1"/>
  <c r="O168" i="1"/>
  <c r="O118" i="1"/>
  <c r="O270" i="1"/>
  <c r="O581" i="1"/>
  <c r="O461" i="1"/>
  <c r="O319" i="1"/>
  <c r="O520" i="1"/>
  <c r="O159" i="1"/>
  <c r="O278" i="1"/>
  <c r="O361" i="1"/>
  <c r="O60" i="1"/>
  <c r="O156" i="1"/>
  <c r="O42" i="1"/>
  <c r="O310" i="1"/>
  <c r="O136" i="1"/>
  <c r="O290" i="1"/>
  <c r="O30" i="1"/>
  <c r="O334" i="1"/>
  <c r="O454" i="1"/>
  <c r="O256" i="1"/>
  <c r="O430" i="1"/>
  <c r="O266" i="1"/>
  <c r="O173" i="1"/>
  <c r="O220" i="1"/>
  <c r="O329" i="1"/>
  <c r="O344" i="1"/>
  <c r="O323" i="1"/>
  <c r="O181" i="1"/>
  <c r="O238" i="1"/>
  <c r="O119" i="1"/>
  <c r="O55" i="1"/>
  <c r="O354" i="1"/>
  <c r="O366" i="1"/>
  <c r="O221" i="1"/>
  <c r="O564" i="1"/>
  <c r="O314" i="1"/>
  <c r="O37" i="1"/>
  <c r="O67" i="1"/>
  <c r="O595" i="1"/>
  <c r="O201" i="1"/>
  <c r="O145" i="1"/>
  <c r="O21" i="1"/>
  <c r="O301" i="1"/>
  <c r="O88" i="1"/>
  <c r="O124" i="1"/>
  <c r="O150" i="1"/>
  <c r="O400" i="1"/>
  <c r="O93" i="1"/>
  <c r="O477" i="1"/>
  <c r="O437" i="1"/>
  <c r="O83" i="1"/>
  <c r="O70" i="1"/>
  <c r="O613" i="1"/>
  <c r="O205" i="1"/>
  <c r="O51" i="1"/>
  <c r="O85" i="1"/>
  <c r="O36" i="1"/>
  <c r="O298" i="1"/>
  <c r="O62" i="1"/>
  <c r="O307" i="1"/>
  <c r="O456" i="1"/>
  <c r="O638" i="1"/>
  <c r="O529" i="1"/>
  <c r="O27" i="1"/>
  <c r="O538" i="1"/>
  <c r="O555" i="1"/>
  <c r="O59" i="1"/>
  <c r="O165" i="1"/>
  <c r="O540" i="1"/>
  <c r="O24" i="1"/>
  <c r="O508" i="1"/>
  <c r="O479" i="1"/>
  <c r="O447" i="1"/>
  <c r="O57" i="1"/>
  <c r="O226" i="1"/>
  <c r="O426" i="1"/>
  <c r="O33" i="1"/>
  <c r="O195" i="1"/>
  <c r="O297" i="1"/>
  <c r="O90" i="1"/>
  <c r="O206" i="1"/>
  <c r="O624" i="1"/>
  <c r="O390" i="1"/>
  <c r="O122" i="1"/>
  <c r="O49" i="1"/>
  <c r="O86" i="1"/>
  <c r="O345" i="1"/>
  <c r="O642" i="1"/>
  <c r="O189" i="1"/>
  <c r="O274" i="1"/>
  <c r="O272" i="1"/>
  <c r="O605" i="1"/>
  <c r="O31" i="1"/>
  <c r="O355" i="1"/>
  <c r="O178" i="1"/>
  <c r="O359" i="1"/>
  <c r="O87" i="1"/>
  <c r="O413" i="1"/>
  <c r="O431" i="1"/>
  <c r="O573" i="1"/>
  <c r="O109" i="1"/>
  <c r="O68" i="1"/>
  <c r="O22" i="1"/>
  <c r="O503" i="1"/>
  <c r="O185" i="1"/>
  <c r="O457" i="1"/>
  <c r="O628" i="1"/>
  <c r="O469" i="1"/>
  <c r="O458" i="1"/>
  <c r="O424" i="1"/>
  <c r="O125" i="1"/>
  <c r="O180" i="1"/>
  <c r="O521" i="1"/>
  <c r="O511" i="1"/>
  <c r="O302" i="1"/>
  <c r="O491" i="1"/>
  <c r="O377" i="1"/>
  <c r="O235" i="1"/>
  <c r="O188" i="1"/>
  <c r="O135" i="1"/>
  <c r="O509" i="1"/>
  <c r="O506" i="1"/>
  <c r="O25" i="1"/>
  <c r="O277" i="1"/>
  <c r="O446" i="1"/>
  <c r="O387" i="1"/>
  <c r="O363" i="1"/>
  <c r="O517" i="1"/>
  <c r="O627" i="1"/>
  <c r="O489" i="1"/>
  <c r="O562" i="1"/>
  <c r="O224" i="1"/>
  <c r="O420" i="1"/>
  <c r="O127" i="1"/>
  <c r="O237" i="1"/>
  <c r="O415" i="1"/>
  <c r="O362" i="1"/>
  <c r="O230" i="1"/>
  <c r="O589" i="1"/>
  <c r="O560" i="1"/>
  <c r="O597" i="1"/>
  <c r="O58" i="1"/>
  <c r="O607" i="1"/>
  <c r="O161" i="1"/>
  <c r="O462" i="1"/>
  <c r="O438" i="1"/>
  <c r="O466" i="1"/>
  <c r="O422" i="1"/>
  <c r="O79" i="1"/>
  <c r="O412" i="1"/>
  <c r="O187" i="1"/>
  <c r="O398" i="1"/>
  <c r="O636" i="1"/>
  <c r="O134" i="1"/>
  <c r="O340" i="1"/>
  <c r="O465" i="1"/>
  <c r="O41" i="1"/>
  <c r="O66" i="1"/>
  <c r="O146" i="1"/>
  <c r="O496" i="1"/>
  <c r="O276" i="1"/>
  <c r="O289" i="1"/>
  <c r="O583" i="1"/>
  <c r="O107" i="1"/>
  <c r="O371" i="1"/>
  <c r="O296" i="1"/>
  <c r="O468" i="1"/>
  <c r="O45" i="1"/>
  <c r="O612" i="1"/>
  <c r="O490" i="1"/>
  <c r="O423" i="1"/>
  <c r="O485" i="1"/>
  <c r="O380" i="1"/>
  <c r="O497" i="1"/>
  <c r="O179" i="1"/>
  <c r="O596" i="1"/>
  <c r="O131" i="1"/>
  <c r="O389" i="1"/>
  <c r="O101" i="1"/>
  <c r="O248" i="1"/>
  <c r="O259" i="1"/>
  <c r="O231" i="1"/>
  <c r="O39" i="1"/>
  <c r="O384" i="1"/>
  <c r="O203" i="1"/>
  <c r="O554" i="1"/>
  <c r="O592" i="1"/>
  <c r="O208" i="1"/>
  <c r="O539" i="1"/>
  <c r="O460" i="1"/>
  <c r="O217" i="1"/>
  <c r="O63" i="1"/>
  <c r="O524" i="1"/>
  <c r="O282" i="1"/>
  <c r="O399" i="1"/>
  <c r="O251" i="1"/>
  <c r="O350" i="1"/>
  <c r="O73" i="1"/>
  <c r="O236" i="1"/>
  <c r="O128" i="1"/>
  <c r="O142" i="1"/>
  <c r="O116" i="1"/>
  <c r="O184" i="1"/>
  <c r="O232" i="1"/>
  <c r="O609" i="1"/>
  <c r="O166" i="1"/>
  <c r="O588" i="1"/>
  <c r="O440" i="1"/>
  <c r="O416" i="1"/>
  <c r="O537" i="1"/>
  <c r="O502" i="1"/>
  <c r="O541" i="1"/>
  <c r="O402" i="1"/>
  <c r="O620" i="1"/>
  <c r="O252" i="1"/>
  <c r="O313" i="1"/>
  <c r="O321" i="1"/>
  <c r="O504" i="1"/>
  <c r="O641" i="1"/>
  <c r="O531" i="1"/>
  <c r="O112" i="1"/>
  <c r="O52" i="1"/>
  <c r="O211" i="1"/>
  <c r="O512" i="1"/>
  <c r="O544" i="1"/>
  <c r="O572" i="1"/>
  <c r="O312" i="1"/>
  <c r="O280" i="1"/>
  <c r="O71" i="1"/>
  <c r="O54" i="1"/>
  <c r="O553" i="1"/>
  <c r="O629" i="1"/>
  <c r="O315" i="1"/>
  <c r="O608" i="1"/>
  <c r="O443" i="1"/>
  <c r="O542" i="1"/>
  <c r="O604" i="1"/>
  <c r="O551" i="1"/>
  <c r="O391" i="1"/>
  <c r="O295" i="1"/>
  <c r="O534" i="1"/>
  <c r="O163" i="1"/>
  <c r="O100" i="1"/>
  <c r="O148" i="1"/>
  <c r="O343" i="1"/>
  <c r="O379" i="1"/>
  <c r="O448" i="1"/>
  <c r="O617" i="1"/>
  <c r="O210" i="1"/>
  <c r="O91" i="1"/>
  <c r="O324" i="1"/>
  <c r="O197" i="1"/>
  <c r="O580" i="1"/>
  <c r="O222" i="1"/>
  <c r="O495" i="1"/>
  <c r="O392" i="1"/>
  <c r="O169" i="1"/>
  <c r="O126" i="1"/>
  <c r="O623" i="1"/>
  <c r="O92" i="1"/>
  <c r="O635" i="1"/>
  <c r="O547" i="1"/>
  <c r="O233" i="1"/>
  <c r="O516" i="1"/>
  <c r="O535" i="1"/>
  <c r="O561" i="1"/>
  <c r="O349" i="1"/>
  <c r="O619" i="1"/>
  <c r="O474" i="1"/>
  <c r="O286" i="1"/>
  <c r="O436" i="1"/>
  <c r="O494" i="1"/>
  <c r="O264" i="1"/>
  <c r="O618" i="1"/>
  <c r="O28" i="1"/>
  <c r="O396" i="1"/>
  <c r="O530" i="1"/>
  <c r="O263" i="1"/>
  <c r="O89" i="1"/>
  <c r="O193" i="1"/>
  <c r="O576" i="1"/>
  <c r="O84" i="1"/>
  <c r="O95" i="1"/>
  <c r="O476" i="1"/>
  <c r="O352" i="1"/>
  <c r="O339" i="1"/>
  <c r="O386" i="1"/>
  <c r="O593" i="1"/>
  <c r="O567" i="1"/>
  <c r="O219" i="1"/>
  <c r="O34" i="1"/>
  <c r="O291" i="1"/>
  <c r="O625" i="1"/>
  <c r="O455" i="1"/>
  <c r="O522" i="1"/>
  <c r="O626" i="1"/>
  <c r="O519" i="1"/>
  <c r="O397" i="1"/>
  <c r="O357" i="1"/>
  <c r="O320" i="1"/>
  <c r="O610" i="1"/>
  <c r="O43" i="1"/>
  <c r="O271" i="1"/>
  <c r="AT644" i="1"/>
  <c r="AS644" i="1" s="1"/>
  <c r="AR644" i="1" s="1"/>
  <c r="AQ644" i="1" s="1"/>
  <c r="AP644" i="1" s="1"/>
  <c r="AO644" i="1" s="1"/>
  <c r="AN644" i="1" s="1"/>
  <c r="AM644" i="1" s="1"/>
  <c r="AL644" i="1" s="1"/>
  <c r="AT646" i="1"/>
  <c r="AS646" i="1" s="1"/>
  <c r="AR646" i="1" s="1"/>
  <c r="AQ646" i="1" s="1"/>
  <c r="AP646" i="1" s="1"/>
  <c r="AO646" i="1" s="1"/>
  <c r="AN646" i="1" s="1"/>
  <c r="AM646" i="1" s="1"/>
  <c r="AL646" i="1" s="1"/>
  <c r="AT643" i="1"/>
  <c r="AS643" i="1" s="1"/>
  <c r="AR643" i="1" s="1"/>
  <c r="AQ643" i="1" s="1"/>
  <c r="AP643" i="1" s="1"/>
  <c r="AO643" i="1" s="1"/>
  <c r="AN643" i="1" s="1"/>
  <c r="AM643" i="1" s="1"/>
  <c r="AL643" i="1" s="1"/>
  <c r="C18" i="3"/>
  <c r="F18" i="3"/>
  <c r="F19" i="3" s="1"/>
  <c r="AK531" i="1" l="1"/>
  <c r="AI201" i="1"/>
  <c r="AJ201" i="1"/>
  <c r="AI650" i="1"/>
  <c r="AH650" i="1" s="1"/>
  <c r="AJ650" i="1"/>
  <c r="AK650" i="1"/>
  <c r="AJ648" i="1"/>
  <c r="AK648" i="1"/>
  <c r="AI648" i="1"/>
  <c r="AC432" i="1"/>
  <c r="AJ531" i="1"/>
  <c r="AH531" i="1" s="1"/>
  <c r="AK492" i="1"/>
  <c r="AH510" i="1"/>
  <c r="AF126" i="1"/>
  <c r="I126" i="1"/>
  <c r="AC126" i="1"/>
  <c r="AJ492" i="1"/>
  <c r="AH492" i="1" s="1"/>
  <c r="AB492" i="1" s="1"/>
  <c r="AC133" i="1"/>
  <c r="I133" i="1"/>
  <c r="AF133" i="1"/>
  <c r="AK45" i="1"/>
  <c r="I392" i="1"/>
  <c r="AF392" i="1"/>
  <c r="AC392" i="1"/>
  <c r="AF149" i="1"/>
  <c r="AC149" i="1"/>
  <c r="I149" i="1"/>
  <c r="AF174" i="1"/>
  <c r="AC174" i="1"/>
  <c r="I174" i="1"/>
  <c r="J47" i="1"/>
  <c r="AF47" i="1"/>
  <c r="AC47" i="1"/>
  <c r="AJ45" i="1"/>
  <c r="J432" i="1"/>
  <c r="AH217" i="1"/>
  <c r="AC99" i="1"/>
  <c r="AF99" i="1"/>
  <c r="I99" i="1"/>
  <c r="BB73" i="1"/>
  <c r="BA73" i="1"/>
  <c r="AZ73" i="1" s="1"/>
  <c r="AX73" i="1" s="1"/>
  <c r="I206" i="1"/>
  <c r="AF206" i="1"/>
  <c r="AC206" i="1"/>
  <c r="I372" i="1"/>
  <c r="AC372" i="1"/>
  <c r="AF372" i="1"/>
  <c r="AF268" i="1"/>
  <c r="I268" i="1"/>
  <c r="AC268" i="1"/>
  <c r="AF389" i="1"/>
  <c r="AC389" i="1"/>
  <c r="K389" i="1"/>
  <c r="AF216" i="1"/>
  <c r="AC216" i="1"/>
  <c r="I216" i="1"/>
  <c r="AC181" i="1"/>
  <c r="AF181" i="1"/>
  <c r="I181" i="1"/>
  <c r="AS150" i="1"/>
  <c r="AR150" i="1" s="1"/>
  <c r="AQ150" i="1" s="1"/>
  <c r="AP150" i="1" s="1"/>
  <c r="AO150" i="1" s="1"/>
  <c r="AN150" i="1" s="1"/>
  <c r="AM150" i="1" s="1"/>
  <c r="AL150" i="1" s="1"/>
  <c r="AC232" i="1"/>
  <c r="AF232" i="1"/>
  <c r="I232" i="1"/>
  <c r="I378" i="1"/>
  <c r="AC378" i="1"/>
  <c r="AF378" i="1"/>
  <c r="AF263" i="1"/>
  <c r="I263" i="1"/>
  <c r="AC263" i="1"/>
  <c r="AF240" i="1"/>
  <c r="I240" i="1"/>
  <c r="AC240" i="1"/>
  <c r="AI509" i="1"/>
  <c r="AH509" i="1" s="1"/>
  <c r="AB509" i="1" s="1"/>
  <c r="AK113" i="1"/>
  <c r="AK200" i="1"/>
  <c r="AS198" i="1"/>
  <c r="AR198" i="1" s="1"/>
  <c r="AQ198" i="1" s="1"/>
  <c r="AP198" i="1" s="1"/>
  <c r="AO198" i="1" s="1"/>
  <c r="AN198" i="1" s="1"/>
  <c r="AM198" i="1" s="1"/>
  <c r="AL198" i="1" s="1"/>
  <c r="AJ198" i="1" s="1"/>
  <c r="AH45" i="1"/>
  <c r="I291" i="1"/>
  <c r="AC291" i="1"/>
  <c r="AF291" i="1"/>
  <c r="I286" i="1"/>
  <c r="AC286" i="1"/>
  <c r="AF286" i="1"/>
  <c r="AF96" i="1"/>
  <c r="AC96" i="1"/>
  <c r="J96" i="1"/>
  <c r="I86" i="1"/>
  <c r="AC86" i="1"/>
  <c r="AF86" i="1"/>
  <c r="K424" i="1"/>
  <c r="AC424" i="1"/>
  <c r="AF424" i="1"/>
  <c r="AJ509" i="1"/>
  <c r="AJ113" i="1"/>
  <c r="AC194" i="1"/>
  <c r="I194" i="1"/>
  <c r="AF194" i="1"/>
  <c r="AC415" i="1"/>
  <c r="K415" i="1"/>
  <c r="AF415" i="1"/>
  <c r="AC299" i="1"/>
  <c r="AF299" i="1"/>
  <c r="I299" i="1"/>
  <c r="AF330" i="1"/>
  <c r="I330" i="1"/>
  <c r="AC330" i="1"/>
  <c r="AF400" i="1"/>
  <c r="K400" i="1"/>
  <c r="AC400" i="1"/>
  <c r="AK262" i="1"/>
  <c r="AC169" i="1"/>
  <c r="I169" i="1"/>
  <c r="AF169" i="1"/>
  <c r="AC111" i="1"/>
  <c r="I111" i="1"/>
  <c r="AF111" i="1"/>
  <c r="AF128" i="1"/>
  <c r="H128" i="1"/>
  <c r="AC128" i="1"/>
  <c r="I346" i="1"/>
  <c r="AC346" i="1"/>
  <c r="AF346" i="1"/>
  <c r="AC80" i="1"/>
  <c r="I80" i="1"/>
  <c r="AF80" i="1"/>
  <c r="H32" i="1"/>
  <c r="AC32" i="1"/>
  <c r="AC148" i="1"/>
  <c r="I148" i="1"/>
  <c r="AF148" i="1"/>
  <c r="AI95" i="1"/>
  <c r="AK95" i="1"/>
  <c r="AJ95" i="1"/>
  <c r="BA77" i="1"/>
  <c r="AZ77" i="1" s="1"/>
  <c r="AX77" i="1" s="1"/>
  <c r="BB77" i="1"/>
  <c r="AH160" i="1"/>
  <c r="AF71" i="1"/>
  <c r="AC71" i="1"/>
  <c r="I71" i="1"/>
  <c r="BK75" i="1"/>
  <c r="BJ75" i="1" s="1"/>
  <c r="BI75" i="1" s="1"/>
  <c r="BH75" i="1" s="1"/>
  <c r="BG75" i="1" s="1"/>
  <c r="BF75" i="1" s="1"/>
  <c r="BE75" i="1" s="1"/>
  <c r="BD75" i="1" s="1"/>
  <c r="BC75" i="1" s="1"/>
  <c r="BK74" i="1"/>
  <c r="BJ74" i="1" s="1"/>
  <c r="BI74" i="1" s="1"/>
  <c r="BH74" i="1" s="1"/>
  <c r="BG74" i="1" s="1"/>
  <c r="BF74" i="1" s="1"/>
  <c r="BE74" i="1" s="1"/>
  <c r="BD74" i="1" s="1"/>
  <c r="BC74" i="1" s="1"/>
  <c r="K391" i="1"/>
  <c r="AF391" i="1"/>
  <c r="AC391" i="1"/>
  <c r="BK80" i="1"/>
  <c r="BJ80" i="1" s="1"/>
  <c r="BI80" i="1" s="1"/>
  <c r="BH80" i="1" s="1"/>
  <c r="BG80" i="1" s="1"/>
  <c r="BF80" i="1" s="1"/>
  <c r="BE80" i="1" s="1"/>
  <c r="BD80" i="1" s="1"/>
  <c r="BC80" i="1" s="1"/>
  <c r="AF66" i="1"/>
  <c r="AC66" i="1"/>
  <c r="J66" i="1"/>
  <c r="AF408" i="1"/>
  <c r="AC408" i="1"/>
  <c r="K408" i="1"/>
  <c r="AC41" i="1"/>
  <c r="H41" i="1"/>
  <c r="I219" i="1"/>
  <c r="AF219" i="1"/>
  <c r="AC219" i="1"/>
  <c r="AF494" i="1"/>
  <c r="K494" i="1"/>
  <c r="AC494" i="1"/>
  <c r="AF282" i="1"/>
  <c r="AC282" i="1"/>
  <c r="I282" i="1"/>
  <c r="AF146" i="1"/>
  <c r="AC146" i="1"/>
  <c r="J146" i="1"/>
  <c r="I277" i="1"/>
  <c r="AC277" i="1"/>
  <c r="AF277" i="1"/>
  <c r="AC207" i="1"/>
  <c r="I207" i="1"/>
  <c r="AF207" i="1"/>
  <c r="AC179" i="1"/>
  <c r="I179" i="1"/>
  <c r="AF179" i="1"/>
  <c r="I156" i="1"/>
  <c r="AF156" i="1"/>
  <c r="AC156" i="1"/>
  <c r="AF237" i="1"/>
  <c r="I237" i="1"/>
  <c r="AC237" i="1"/>
  <c r="K468" i="1"/>
  <c r="AF468" i="1"/>
  <c r="AC468" i="1"/>
  <c r="BK72" i="1"/>
  <c r="BJ72" i="1" s="1"/>
  <c r="BI72" i="1" s="1"/>
  <c r="BH72" i="1" s="1"/>
  <c r="BG72" i="1" s="1"/>
  <c r="BF72" i="1" s="1"/>
  <c r="BE72" i="1" s="1"/>
  <c r="BD72" i="1" s="1"/>
  <c r="BC72" i="1" s="1"/>
  <c r="AC297" i="1"/>
  <c r="AF297" i="1"/>
  <c r="I297" i="1"/>
  <c r="AH200" i="1"/>
  <c r="AF317" i="1"/>
  <c r="AC317" i="1"/>
  <c r="I317" i="1"/>
  <c r="AF422" i="1"/>
  <c r="AC422" i="1"/>
  <c r="K422" i="1"/>
  <c r="AF338" i="1"/>
  <c r="AC338" i="1"/>
  <c r="I338" i="1"/>
  <c r="AC350" i="1"/>
  <c r="AF350" i="1"/>
  <c r="I350" i="1"/>
  <c r="AF214" i="1"/>
  <c r="AC214" i="1"/>
  <c r="I214" i="1"/>
  <c r="AC141" i="1"/>
  <c r="I141" i="1"/>
  <c r="AF141" i="1"/>
  <c r="AF358" i="1"/>
  <c r="I358" i="1"/>
  <c r="AC358" i="1"/>
  <c r="J434" i="1"/>
  <c r="AF434" i="1"/>
  <c r="AC434" i="1"/>
  <c r="AF81" i="1"/>
  <c r="I81" i="1"/>
  <c r="AC81" i="1"/>
  <c r="AF110" i="1"/>
  <c r="AC110" i="1"/>
  <c r="I110" i="1"/>
  <c r="J114" i="1"/>
  <c r="AF114" i="1"/>
  <c r="AC114" i="1"/>
  <c r="AF292" i="1"/>
  <c r="I292" i="1"/>
  <c r="AC292" i="1"/>
  <c r="I151" i="1"/>
  <c r="AF151" i="1"/>
  <c r="AC151" i="1"/>
  <c r="BK81" i="1"/>
  <c r="BJ81" i="1" s="1"/>
  <c r="BI81" i="1" s="1"/>
  <c r="BH81" i="1" s="1"/>
  <c r="BG81" i="1" s="1"/>
  <c r="BF81" i="1" s="1"/>
  <c r="BE81" i="1" s="1"/>
  <c r="BD81" i="1" s="1"/>
  <c r="BC81" i="1" s="1"/>
  <c r="AT571" i="1"/>
  <c r="AS571" i="1" s="1"/>
  <c r="AR571" i="1"/>
  <c r="AQ571" i="1" s="1"/>
  <c r="AP571" i="1" s="1"/>
  <c r="AO571" i="1" s="1"/>
  <c r="AN571" i="1" s="1"/>
  <c r="AM571" i="1" s="1"/>
  <c r="AL571" i="1" s="1"/>
  <c r="AC55" i="1"/>
  <c r="AF55" i="1"/>
  <c r="J55" i="1"/>
  <c r="AC396" i="1"/>
  <c r="K396" i="1"/>
  <c r="AF396" i="1"/>
  <c r="AC31" i="1"/>
  <c r="H31" i="1"/>
  <c r="F16" i="1"/>
  <c r="F18" i="1" s="1"/>
  <c r="AZ78" i="1"/>
  <c r="AX78" i="1" s="1"/>
  <c r="AZ79" i="1"/>
  <c r="AX79" i="1" s="1"/>
  <c r="AZ76" i="1"/>
  <c r="AX76" i="1" s="1"/>
  <c r="AJ649" i="1"/>
  <c r="AK649" i="1"/>
  <c r="AI649" i="1"/>
  <c r="AC11" i="3"/>
  <c r="AI410" i="1"/>
  <c r="AH410" i="1" s="1"/>
  <c r="AA410" i="1" s="1"/>
  <c r="AE410" i="1" s="1"/>
  <c r="AJ410" i="1"/>
  <c r="AK410" i="1"/>
  <c r="AK247" i="1"/>
  <c r="AJ247" i="1"/>
  <c r="AI247" i="1"/>
  <c r="AI372" i="1"/>
  <c r="AJ372" i="1"/>
  <c r="AK372" i="1"/>
  <c r="AI127" i="1"/>
  <c r="AJ127" i="1"/>
  <c r="AK127" i="1"/>
  <c r="AJ72" i="1"/>
  <c r="AK72" i="1"/>
  <c r="AI72" i="1"/>
  <c r="AI173" i="1"/>
  <c r="AK173" i="1"/>
  <c r="AJ173" i="1"/>
  <c r="AJ557" i="1"/>
  <c r="AK557" i="1"/>
  <c r="AI557" i="1"/>
  <c r="AK498" i="1"/>
  <c r="AJ498" i="1"/>
  <c r="AI498" i="1"/>
  <c r="AI265" i="1"/>
  <c r="AK265" i="1"/>
  <c r="AJ265" i="1"/>
  <c r="AJ457" i="1"/>
  <c r="AI457" i="1"/>
  <c r="AK457" i="1"/>
  <c r="AI198" i="1"/>
  <c r="AK163" i="1"/>
  <c r="AI163" i="1"/>
  <c r="AJ163" i="1"/>
  <c r="AI614" i="1"/>
  <c r="AK614" i="1"/>
  <c r="AJ614" i="1"/>
  <c r="AK598" i="1"/>
  <c r="AI598" i="1"/>
  <c r="AJ598" i="1"/>
  <c r="AI328" i="1"/>
  <c r="AJ328" i="1"/>
  <c r="AK328" i="1"/>
  <c r="AJ148" i="1"/>
  <c r="AI148" i="1"/>
  <c r="AK148" i="1"/>
  <c r="AK190" i="1"/>
  <c r="AI190" i="1"/>
  <c r="AJ190" i="1"/>
  <c r="AK460" i="1"/>
  <c r="AJ460" i="1"/>
  <c r="AI460" i="1"/>
  <c r="AI56" i="1"/>
  <c r="AJ56" i="1"/>
  <c r="AK56" i="1"/>
  <c r="AK384" i="1"/>
  <c r="AI384" i="1"/>
  <c r="AJ384" i="1"/>
  <c r="AI543" i="1"/>
  <c r="AJ543" i="1"/>
  <c r="AK543" i="1"/>
  <c r="AI432" i="1"/>
  <c r="AK432" i="1"/>
  <c r="AJ432" i="1"/>
  <c r="AH432" i="1" s="1"/>
  <c r="AI545" i="1"/>
  <c r="AJ545" i="1"/>
  <c r="AK545" i="1"/>
  <c r="AJ278" i="1"/>
  <c r="AI278" i="1"/>
  <c r="AK278" i="1"/>
  <c r="AK169" i="1"/>
  <c r="AJ169" i="1"/>
  <c r="AI169" i="1"/>
  <c r="AH169" i="1" s="1"/>
  <c r="AI587" i="1"/>
  <c r="AJ587" i="1"/>
  <c r="AK587" i="1"/>
  <c r="AI555" i="1"/>
  <c r="AJ555" i="1"/>
  <c r="AK555" i="1"/>
  <c r="AI264" i="1"/>
  <c r="AK264" i="1"/>
  <c r="AJ264" i="1"/>
  <c r="AJ440" i="1"/>
  <c r="AI440" i="1"/>
  <c r="AK440" i="1"/>
  <c r="AK381" i="1"/>
  <c r="AJ381" i="1"/>
  <c r="AI381" i="1"/>
  <c r="AK565" i="1"/>
  <c r="AI565" i="1"/>
  <c r="AJ565" i="1"/>
  <c r="AK249" i="1"/>
  <c r="AI249" i="1"/>
  <c r="AJ249" i="1"/>
  <c r="AK165" i="1"/>
  <c r="AI165" i="1"/>
  <c r="AJ165" i="1"/>
  <c r="AI427" i="1"/>
  <c r="AJ427" i="1"/>
  <c r="AK427" i="1"/>
  <c r="AJ337" i="1"/>
  <c r="AK337" i="1"/>
  <c r="AI337" i="1"/>
  <c r="AK133" i="1"/>
  <c r="AI133" i="1"/>
  <c r="AJ133" i="1"/>
  <c r="AJ274" i="1"/>
  <c r="AI274" i="1"/>
  <c r="AK274" i="1"/>
  <c r="AK521" i="1"/>
  <c r="AJ521" i="1"/>
  <c r="AI521" i="1"/>
  <c r="AK594" i="1"/>
  <c r="AI594" i="1"/>
  <c r="AJ594" i="1"/>
  <c r="AF123" i="1"/>
  <c r="AC123" i="1"/>
  <c r="I123" i="1"/>
  <c r="I164" i="1"/>
  <c r="AC164" i="1"/>
  <c r="AF164" i="1"/>
  <c r="I233" i="1"/>
  <c r="AC233" i="1"/>
  <c r="AF233" i="1"/>
  <c r="AF290" i="1"/>
  <c r="I290" i="1"/>
  <c r="AC290" i="1"/>
  <c r="AJ279" i="1"/>
  <c r="AI279" i="1"/>
  <c r="AK279" i="1"/>
  <c r="AT273" i="1"/>
  <c r="AS273" i="1" s="1"/>
  <c r="AR273" i="1" s="1"/>
  <c r="AQ273" i="1" s="1"/>
  <c r="AP273" i="1" s="1"/>
  <c r="AO273" i="1" s="1"/>
  <c r="AN273" i="1" s="1"/>
  <c r="AM273" i="1" s="1"/>
  <c r="AL273" i="1" s="1"/>
  <c r="AJ112" i="1"/>
  <c r="AK112" i="1"/>
  <c r="AI112" i="1"/>
  <c r="AI219" i="1"/>
  <c r="AK219" i="1"/>
  <c r="AJ219" i="1"/>
  <c r="AK270" i="1"/>
  <c r="AJ270" i="1"/>
  <c r="AI270" i="1"/>
  <c r="AK144" i="1"/>
  <c r="AJ144" i="1"/>
  <c r="AI144" i="1"/>
  <c r="AT263" i="1"/>
  <c r="AS263" i="1" s="1"/>
  <c r="AR263" i="1" s="1"/>
  <c r="AQ263" i="1" s="1"/>
  <c r="AP263" i="1" s="1"/>
  <c r="AO263" i="1" s="1"/>
  <c r="AN263" i="1" s="1"/>
  <c r="AM263" i="1" s="1"/>
  <c r="AL263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449" i="1"/>
  <c r="AS449" i="1" s="1"/>
  <c r="AR449" i="1" s="1"/>
  <c r="AQ449" i="1" s="1"/>
  <c r="AP449" i="1" s="1"/>
  <c r="AO449" i="1" s="1"/>
  <c r="AN449" i="1" s="1"/>
  <c r="AM449" i="1" s="1"/>
  <c r="AL449" i="1" s="1"/>
  <c r="AT243" i="1"/>
  <c r="AS243" i="1" s="1"/>
  <c r="AR243" i="1" s="1"/>
  <c r="AQ243" i="1" s="1"/>
  <c r="AP243" i="1" s="1"/>
  <c r="AO243" i="1" s="1"/>
  <c r="AN243" i="1" s="1"/>
  <c r="AM243" i="1" s="1"/>
  <c r="AL243" i="1" s="1"/>
  <c r="AT295" i="1"/>
  <c r="AS295" i="1" s="1"/>
  <c r="AR295" i="1" s="1"/>
  <c r="AQ295" i="1" s="1"/>
  <c r="AP295" i="1" s="1"/>
  <c r="AO295" i="1" s="1"/>
  <c r="AN295" i="1" s="1"/>
  <c r="AM295" i="1" s="1"/>
  <c r="AL295" i="1" s="1"/>
  <c r="AT533" i="1"/>
  <c r="AS533" i="1" s="1"/>
  <c r="AR533" i="1" s="1"/>
  <c r="AQ533" i="1" s="1"/>
  <c r="AP533" i="1" s="1"/>
  <c r="AO533" i="1" s="1"/>
  <c r="AN533" i="1" s="1"/>
  <c r="AM533" i="1" s="1"/>
  <c r="AL533" i="1" s="1"/>
  <c r="AJ364" i="1"/>
  <c r="AI364" i="1"/>
  <c r="AK364" i="1"/>
  <c r="AT612" i="1"/>
  <c r="AS612" i="1" s="1"/>
  <c r="AR612" i="1" s="1"/>
  <c r="AQ612" i="1" s="1"/>
  <c r="AP612" i="1" s="1"/>
  <c r="AO612" i="1" s="1"/>
  <c r="AN612" i="1" s="1"/>
  <c r="AM612" i="1" s="1"/>
  <c r="AL612" i="1" s="1"/>
  <c r="BK29" i="1"/>
  <c r="BJ29" i="1" s="1"/>
  <c r="BI29" i="1" s="1"/>
  <c r="BH29" i="1" s="1"/>
  <c r="BG29" i="1" s="1"/>
  <c r="BF29" i="1" s="1"/>
  <c r="BE29" i="1" s="1"/>
  <c r="BD29" i="1" s="1"/>
  <c r="BC29" i="1" s="1"/>
  <c r="BK27" i="1"/>
  <c r="BJ27" i="1" s="1"/>
  <c r="BI27" i="1" s="1"/>
  <c r="BH27" i="1" s="1"/>
  <c r="BG27" i="1" s="1"/>
  <c r="BF27" i="1" s="1"/>
  <c r="BE27" i="1" s="1"/>
  <c r="BD27" i="1" s="1"/>
  <c r="BC27" i="1" s="1"/>
  <c r="AT38" i="1"/>
  <c r="AS38" i="1" s="1"/>
  <c r="AR38" i="1" s="1"/>
  <c r="AQ38" i="1" s="1"/>
  <c r="AP38" i="1" s="1"/>
  <c r="AO38" i="1" s="1"/>
  <c r="AN38" i="1" s="1"/>
  <c r="AM38" i="1" s="1"/>
  <c r="AL38" i="1" s="1"/>
  <c r="AT40" i="1"/>
  <c r="AS40" i="1" s="1"/>
  <c r="AR40" i="1" s="1"/>
  <c r="AQ40" i="1" s="1"/>
  <c r="AP40" i="1" s="1"/>
  <c r="AO40" i="1" s="1"/>
  <c r="AN40" i="1" s="1"/>
  <c r="AM40" i="1" s="1"/>
  <c r="AL40" i="1" s="1"/>
  <c r="AT560" i="1"/>
  <c r="AS560" i="1" s="1"/>
  <c r="AR560" i="1" s="1"/>
  <c r="AQ560" i="1" s="1"/>
  <c r="AP560" i="1" s="1"/>
  <c r="AO560" i="1" s="1"/>
  <c r="AN560" i="1" s="1"/>
  <c r="AM560" i="1" s="1"/>
  <c r="AL560" i="1" s="1"/>
  <c r="AT162" i="1"/>
  <c r="AS162" i="1" s="1"/>
  <c r="AR162" i="1" s="1"/>
  <c r="AQ162" i="1" s="1"/>
  <c r="AP162" i="1" s="1"/>
  <c r="AO162" i="1" s="1"/>
  <c r="AN162" i="1" s="1"/>
  <c r="AM162" i="1" s="1"/>
  <c r="AL162" i="1" s="1"/>
  <c r="AJ332" i="1"/>
  <c r="AI332" i="1"/>
  <c r="AK332" i="1"/>
  <c r="AT141" i="1"/>
  <c r="AS141" i="1" s="1"/>
  <c r="AR141" i="1" s="1"/>
  <c r="AQ141" i="1" s="1"/>
  <c r="AP141" i="1" s="1"/>
  <c r="AO141" i="1" s="1"/>
  <c r="AN141" i="1" s="1"/>
  <c r="AM141" i="1" s="1"/>
  <c r="AL141" i="1" s="1"/>
  <c r="BK25" i="1"/>
  <c r="BJ25" i="1" s="1"/>
  <c r="BI25" i="1" s="1"/>
  <c r="BH25" i="1" s="1"/>
  <c r="BG25" i="1" s="1"/>
  <c r="BF25" i="1" s="1"/>
  <c r="BE25" i="1" s="1"/>
  <c r="BD25" i="1" s="1"/>
  <c r="BC25" i="1" s="1"/>
  <c r="AT615" i="1"/>
  <c r="AS615" i="1" s="1"/>
  <c r="AR615" i="1" s="1"/>
  <c r="AQ615" i="1" s="1"/>
  <c r="AP615" i="1" s="1"/>
  <c r="AO615" i="1" s="1"/>
  <c r="AN615" i="1" s="1"/>
  <c r="AM615" i="1" s="1"/>
  <c r="AL615" i="1" s="1"/>
  <c r="AT67" i="1"/>
  <c r="AS67" i="1" s="1"/>
  <c r="AR67" i="1" s="1"/>
  <c r="AQ67" i="1" s="1"/>
  <c r="AP67" i="1" s="1"/>
  <c r="AO67" i="1" s="1"/>
  <c r="AN67" i="1" s="1"/>
  <c r="AM67" i="1" s="1"/>
  <c r="AL67" i="1" s="1"/>
  <c r="AK618" i="1"/>
  <c r="AI618" i="1"/>
  <c r="AJ618" i="1"/>
  <c r="AT128" i="1"/>
  <c r="AS128" i="1" s="1"/>
  <c r="AR128" i="1" s="1"/>
  <c r="AQ128" i="1" s="1"/>
  <c r="AP128" i="1" s="1"/>
  <c r="AO128" i="1" s="1"/>
  <c r="AN128" i="1" s="1"/>
  <c r="AM128" i="1" s="1"/>
  <c r="AL128" i="1" s="1"/>
  <c r="AJ338" i="1"/>
  <c r="AK338" i="1"/>
  <c r="AI338" i="1"/>
  <c r="BK31" i="1"/>
  <c r="BJ31" i="1" s="1"/>
  <c r="BI31" i="1" s="1"/>
  <c r="BH31" i="1" s="1"/>
  <c r="BG31" i="1" s="1"/>
  <c r="BF31" i="1" s="1"/>
  <c r="BE31" i="1" s="1"/>
  <c r="BD31" i="1" s="1"/>
  <c r="BC31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T308" i="1"/>
  <c r="AS308" i="1" s="1"/>
  <c r="AR308" i="1" s="1"/>
  <c r="AQ308" i="1" s="1"/>
  <c r="AP308" i="1" s="1"/>
  <c r="AO308" i="1" s="1"/>
  <c r="AN308" i="1" s="1"/>
  <c r="AM308" i="1" s="1"/>
  <c r="AL308" i="1" s="1"/>
  <c r="AT409" i="1"/>
  <c r="AS409" i="1" s="1"/>
  <c r="AR409" i="1" s="1"/>
  <c r="AQ409" i="1" s="1"/>
  <c r="AP409" i="1" s="1"/>
  <c r="AO409" i="1" s="1"/>
  <c r="AN409" i="1" s="1"/>
  <c r="AM409" i="1" s="1"/>
  <c r="AL409" i="1" s="1"/>
  <c r="AK174" i="1"/>
  <c r="AI174" i="1"/>
  <c r="AJ174" i="1"/>
  <c r="AT452" i="1"/>
  <c r="AS452" i="1" s="1"/>
  <c r="AR452" i="1" s="1"/>
  <c r="AQ452" i="1" s="1"/>
  <c r="AP452" i="1" s="1"/>
  <c r="AO452" i="1" s="1"/>
  <c r="AN452" i="1" s="1"/>
  <c r="AM452" i="1" s="1"/>
  <c r="AL452" i="1" s="1"/>
  <c r="AJ312" i="1"/>
  <c r="AI312" i="1"/>
  <c r="AK312" i="1"/>
  <c r="AT570" i="1"/>
  <c r="AS570" i="1" s="1"/>
  <c r="AR570" i="1" s="1"/>
  <c r="AQ570" i="1" s="1"/>
  <c r="AP570" i="1" s="1"/>
  <c r="AO570" i="1" s="1"/>
  <c r="AN570" i="1" s="1"/>
  <c r="AM570" i="1" s="1"/>
  <c r="AL570" i="1" s="1"/>
  <c r="BK22" i="1"/>
  <c r="BJ22" i="1" s="1"/>
  <c r="BI22" i="1" s="1"/>
  <c r="BH22" i="1" s="1"/>
  <c r="BG22" i="1" s="1"/>
  <c r="BF22" i="1" s="1"/>
  <c r="BE22" i="1" s="1"/>
  <c r="BD22" i="1" s="1"/>
  <c r="BC22" i="1" s="1"/>
  <c r="AI82" i="1"/>
  <c r="AK82" i="1"/>
  <c r="AJ82" i="1"/>
  <c r="AT282" i="1"/>
  <c r="AS282" i="1" s="1"/>
  <c r="AR282" i="1" s="1"/>
  <c r="AQ282" i="1" s="1"/>
  <c r="AP282" i="1" s="1"/>
  <c r="AO282" i="1" s="1"/>
  <c r="AN282" i="1" s="1"/>
  <c r="AM282" i="1" s="1"/>
  <c r="AL282" i="1" s="1"/>
  <c r="AT443" i="1"/>
  <c r="AS443" i="1" s="1"/>
  <c r="AR443" i="1" s="1"/>
  <c r="AQ443" i="1" s="1"/>
  <c r="AP443" i="1" s="1"/>
  <c r="AO443" i="1" s="1"/>
  <c r="AN443" i="1" s="1"/>
  <c r="AM443" i="1" s="1"/>
  <c r="AL443" i="1" s="1"/>
  <c r="BK5" i="1"/>
  <c r="BJ5" i="1" s="1"/>
  <c r="BI5" i="1" s="1"/>
  <c r="BH5" i="1" s="1"/>
  <c r="BG5" i="1" s="1"/>
  <c r="BF5" i="1" s="1"/>
  <c r="BE5" i="1" s="1"/>
  <c r="BD5" i="1" s="1"/>
  <c r="BC5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K336" i="1"/>
  <c r="AJ336" i="1"/>
  <c r="AI336" i="1"/>
  <c r="AT585" i="1"/>
  <c r="AS585" i="1" s="1"/>
  <c r="AR585" i="1" s="1"/>
  <c r="AQ585" i="1" s="1"/>
  <c r="AP585" i="1" s="1"/>
  <c r="AO585" i="1" s="1"/>
  <c r="AN585" i="1" s="1"/>
  <c r="AM585" i="1" s="1"/>
  <c r="AL585" i="1" s="1"/>
  <c r="AT488" i="1"/>
  <c r="AS488" i="1" s="1"/>
  <c r="AR488" i="1" s="1"/>
  <c r="AQ488" i="1" s="1"/>
  <c r="AP488" i="1" s="1"/>
  <c r="AO488" i="1" s="1"/>
  <c r="AN488" i="1" s="1"/>
  <c r="AM488" i="1" s="1"/>
  <c r="AL488" i="1" s="1"/>
  <c r="AT411" i="1"/>
  <c r="AS411" i="1" s="1"/>
  <c r="AR411" i="1" s="1"/>
  <c r="AQ411" i="1" s="1"/>
  <c r="AP411" i="1" s="1"/>
  <c r="AO411" i="1" s="1"/>
  <c r="AN411" i="1" s="1"/>
  <c r="AM411" i="1" s="1"/>
  <c r="AL411" i="1" s="1"/>
  <c r="AT525" i="1"/>
  <c r="AS525" i="1" s="1"/>
  <c r="AR525" i="1" s="1"/>
  <c r="AQ525" i="1" s="1"/>
  <c r="AP525" i="1" s="1"/>
  <c r="AO525" i="1" s="1"/>
  <c r="AN525" i="1" s="1"/>
  <c r="AM525" i="1" s="1"/>
  <c r="AL525" i="1" s="1"/>
  <c r="AT94" i="1"/>
  <c r="AS94" i="1" s="1"/>
  <c r="AR94" i="1" s="1"/>
  <c r="AQ94" i="1" s="1"/>
  <c r="AP94" i="1" s="1"/>
  <c r="AO94" i="1" s="1"/>
  <c r="AN94" i="1" s="1"/>
  <c r="AM94" i="1" s="1"/>
  <c r="AL94" i="1" s="1"/>
  <c r="AI229" i="1"/>
  <c r="AJ229" i="1"/>
  <c r="AH229" i="1" s="1"/>
  <c r="AK229" i="1"/>
  <c r="AT277" i="1"/>
  <c r="AS277" i="1" s="1"/>
  <c r="AR277" i="1" s="1"/>
  <c r="AQ277" i="1" s="1"/>
  <c r="AP277" i="1" s="1"/>
  <c r="AO277" i="1" s="1"/>
  <c r="AN277" i="1" s="1"/>
  <c r="AM277" i="1" s="1"/>
  <c r="AL277" i="1" s="1"/>
  <c r="AT458" i="1"/>
  <c r="AS458" i="1" s="1"/>
  <c r="AR458" i="1" s="1"/>
  <c r="AQ458" i="1" s="1"/>
  <c r="AP458" i="1" s="1"/>
  <c r="AO458" i="1" s="1"/>
  <c r="AN458" i="1" s="1"/>
  <c r="AM458" i="1" s="1"/>
  <c r="AL458" i="1" s="1"/>
  <c r="AK349" i="1"/>
  <c r="AI349" i="1"/>
  <c r="AJ349" i="1"/>
  <c r="AT424" i="1"/>
  <c r="AS424" i="1"/>
  <c r="AR424" i="1" s="1"/>
  <c r="AQ424" i="1" s="1"/>
  <c r="AP424" i="1" s="1"/>
  <c r="AO424" i="1" s="1"/>
  <c r="AN424" i="1" s="1"/>
  <c r="AM424" i="1" s="1"/>
  <c r="AL424" i="1" s="1"/>
  <c r="AJ528" i="1"/>
  <c r="AI528" i="1"/>
  <c r="AK528" i="1"/>
  <c r="AT413" i="1"/>
  <c r="AS413" i="1" s="1"/>
  <c r="AR413" i="1" s="1"/>
  <c r="AQ413" i="1" s="1"/>
  <c r="AP413" i="1" s="1"/>
  <c r="AO413" i="1" s="1"/>
  <c r="AN413" i="1" s="1"/>
  <c r="AM413" i="1" s="1"/>
  <c r="AL413" i="1" s="1"/>
  <c r="AJ508" i="1"/>
  <c r="AK508" i="1"/>
  <c r="AI508" i="1"/>
  <c r="AI568" i="1"/>
  <c r="AJ568" i="1"/>
  <c r="AK568" i="1"/>
  <c r="AT151" i="1"/>
  <c r="AS151" i="1" s="1"/>
  <c r="AR151" i="1" s="1"/>
  <c r="AQ151" i="1" s="1"/>
  <c r="AP151" i="1" s="1"/>
  <c r="AO151" i="1" s="1"/>
  <c r="AN151" i="1" s="1"/>
  <c r="AM151" i="1" s="1"/>
  <c r="AL151" i="1" s="1"/>
  <c r="AT178" i="1"/>
  <c r="AS178" i="1" s="1"/>
  <c r="AR178" i="1" s="1"/>
  <c r="AQ178" i="1" s="1"/>
  <c r="AP178" i="1" s="1"/>
  <c r="AO178" i="1" s="1"/>
  <c r="AN178" i="1" s="1"/>
  <c r="AM178" i="1" s="1"/>
  <c r="AL178" i="1" s="1"/>
  <c r="AT321" i="1"/>
  <c r="AS321" i="1" s="1"/>
  <c r="AR321" i="1" s="1"/>
  <c r="AQ321" i="1" s="1"/>
  <c r="AP321" i="1" s="1"/>
  <c r="AO321" i="1" s="1"/>
  <c r="AN321" i="1" s="1"/>
  <c r="AM321" i="1" s="1"/>
  <c r="AL321" i="1" s="1"/>
  <c r="AT353" i="1"/>
  <c r="AS353" i="1"/>
  <c r="AR353" i="1" s="1"/>
  <c r="AQ353" i="1" s="1"/>
  <c r="AP353" i="1" s="1"/>
  <c r="AO353" i="1" s="1"/>
  <c r="AN353" i="1" s="1"/>
  <c r="AM353" i="1" s="1"/>
  <c r="AL353" i="1" s="1"/>
  <c r="AT477" i="1"/>
  <c r="AS477" i="1" s="1"/>
  <c r="AR477" i="1" s="1"/>
  <c r="AQ477" i="1" s="1"/>
  <c r="AP477" i="1" s="1"/>
  <c r="AO477" i="1" s="1"/>
  <c r="AN477" i="1" s="1"/>
  <c r="AM477" i="1" s="1"/>
  <c r="AL477" i="1" s="1"/>
  <c r="AT624" i="1"/>
  <c r="AS624" i="1" s="1"/>
  <c r="AR624" i="1" s="1"/>
  <c r="AQ624" i="1" s="1"/>
  <c r="AP624" i="1" s="1"/>
  <c r="AO624" i="1" s="1"/>
  <c r="AN624" i="1" s="1"/>
  <c r="AM624" i="1" s="1"/>
  <c r="AL624" i="1" s="1"/>
  <c r="AT335" i="1"/>
  <c r="AS335" i="1" s="1"/>
  <c r="AR335" i="1" s="1"/>
  <c r="AQ335" i="1" s="1"/>
  <c r="AP335" i="1" s="1"/>
  <c r="AO335" i="1" s="1"/>
  <c r="AN335" i="1" s="1"/>
  <c r="AM335" i="1" s="1"/>
  <c r="AL335" i="1" s="1"/>
  <c r="AT579" i="1"/>
  <c r="AS579" i="1" s="1"/>
  <c r="AR579" i="1" s="1"/>
  <c r="AQ579" i="1" s="1"/>
  <c r="AP579" i="1" s="1"/>
  <c r="AO579" i="1" s="1"/>
  <c r="AN579" i="1" s="1"/>
  <c r="AM579" i="1" s="1"/>
  <c r="AL579" i="1" s="1"/>
  <c r="AT69" i="1"/>
  <c r="AS69" i="1" s="1"/>
  <c r="AR69" i="1" s="1"/>
  <c r="AQ69" i="1" s="1"/>
  <c r="AP69" i="1" s="1"/>
  <c r="AO69" i="1" s="1"/>
  <c r="AN69" i="1" s="1"/>
  <c r="AM69" i="1" s="1"/>
  <c r="AL69" i="1" s="1"/>
  <c r="BK59" i="1"/>
  <c r="BJ59" i="1" s="1"/>
  <c r="BI59" i="1" s="1"/>
  <c r="BH59" i="1" s="1"/>
  <c r="BG59" i="1" s="1"/>
  <c r="BF59" i="1" s="1"/>
  <c r="BE59" i="1" s="1"/>
  <c r="BD59" i="1" s="1"/>
  <c r="BC59" i="1" s="1"/>
  <c r="AT420" i="1"/>
  <c r="AS420" i="1" s="1"/>
  <c r="AR420" i="1" s="1"/>
  <c r="AQ420" i="1" s="1"/>
  <c r="AP420" i="1" s="1"/>
  <c r="AO420" i="1" s="1"/>
  <c r="AN420" i="1" s="1"/>
  <c r="AM420" i="1" s="1"/>
  <c r="AL420" i="1" s="1"/>
  <c r="BK63" i="1"/>
  <c r="BJ63" i="1" s="1"/>
  <c r="BI63" i="1" s="1"/>
  <c r="BH63" i="1" s="1"/>
  <c r="BG63" i="1" s="1"/>
  <c r="BF63" i="1" s="1"/>
  <c r="BE63" i="1" s="1"/>
  <c r="BD63" i="1" s="1"/>
  <c r="BC63" i="1" s="1"/>
  <c r="AC46" i="1"/>
  <c r="AF46" i="1"/>
  <c r="J46" i="1"/>
  <c r="AF185" i="1"/>
  <c r="AC185" i="1"/>
  <c r="I185" i="1"/>
  <c r="AF222" i="1"/>
  <c r="I222" i="1"/>
  <c r="U222" i="1"/>
  <c r="AC222" i="1"/>
  <c r="I281" i="1"/>
  <c r="AC281" i="1"/>
  <c r="AF281" i="1"/>
  <c r="AT61" i="1"/>
  <c r="AS61" i="1" s="1"/>
  <c r="AR61" i="1" s="1"/>
  <c r="AQ61" i="1" s="1"/>
  <c r="AP61" i="1" s="1"/>
  <c r="AO61" i="1" s="1"/>
  <c r="AN61" i="1" s="1"/>
  <c r="AM61" i="1" s="1"/>
  <c r="AL61" i="1" s="1"/>
  <c r="AT428" i="1"/>
  <c r="AS428" i="1" s="1"/>
  <c r="AR428" i="1" s="1"/>
  <c r="AQ428" i="1" s="1"/>
  <c r="AP428" i="1" s="1"/>
  <c r="AO428" i="1" s="1"/>
  <c r="AN428" i="1" s="1"/>
  <c r="AM428" i="1" s="1"/>
  <c r="AL428" i="1" s="1"/>
  <c r="AT502" i="1"/>
  <c r="AS502" i="1" s="1"/>
  <c r="AR502" i="1" s="1"/>
  <c r="AQ502" i="1" s="1"/>
  <c r="AP502" i="1" s="1"/>
  <c r="AO502" i="1" s="1"/>
  <c r="AN502" i="1" s="1"/>
  <c r="AM502" i="1" s="1"/>
  <c r="AL502" i="1" s="1"/>
  <c r="AT32" i="1"/>
  <c r="AS32" i="1" s="1"/>
  <c r="AR32" i="1" s="1"/>
  <c r="AQ32" i="1" s="1"/>
  <c r="AP32" i="1" s="1"/>
  <c r="AO32" i="1" s="1"/>
  <c r="AN32" i="1" s="1"/>
  <c r="AM32" i="1" s="1"/>
  <c r="AL32" i="1" s="1"/>
  <c r="AK275" i="1"/>
  <c r="AI275" i="1"/>
  <c r="AJ275" i="1"/>
  <c r="AT135" i="1"/>
  <c r="AS135" i="1" s="1"/>
  <c r="AR135" i="1" s="1"/>
  <c r="AQ135" i="1" s="1"/>
  <c r="AP135" i="1" s="1"/>
  <c r="AO135" i="1" s="1"/>
  <c r="AN135" i="1" s="1"/>
  <c r="AM135" i="1" s="1"/>
  <c r="AL135" i="1" s="1"/>
  <c r="AK625" i="1"/>
  <c r="AJ625" i="1"/>
  <c r="AI625" i="1"/>
  <c r="AT574" i="1"/>
  <c r="AS574" i="1" s="1"/>
  <c r="AR574" i="1" s="1"/>
  <c r="AQ574" i="1" s="1"/>
  <c r="AP574" i="1" s="1"/>
  <c r="AO574" i="1" s="1"/>
  <c r="AN574" i="1" s="1"/>
  <c r="AM574" i="1" s="1"/>
  <c r="AL574" i="1" s="1"/>
  <c r="AT626" i="1"/>
  <c r="AS626" i="1" s="1"/>
  <c r="AR626" i="1" s="1"/>
  <c r="AQ626" i="1" s="1"/>
  <c r="AP626" i="1" s="1"/>
  <c r="AO626" i="1" s="1"/>
  <c r="AN626" i="1" s="1"/>
  <c r="AM626" i="1" s="1"/>
  <c r="AL626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597" i="1"/>
  <c r="AS597" i="1" s="1"/>
  <c r="AR597" i="1" s="1"/>
  <c r="AQ597" i="1" s="1"/>
  <c r="AP597" i="1" s="1"/>
  <c r="AO597" i="1" s="1"/>
  <c r="AN597" i="1" s="1"/>
  <c r="AM597" i="1" s="1"/>
  <c r="AL597" i="1" s="1"/>
  <c r="AT28" i="1"/>
  <c r="AS28" i="1"/>
  <c r="AR28" i="1" s="1"/>
  <c r="AQ28" i="1" s="1"/>
  <c r="AP28" i="1" s="1"/>
  <c r="AO28" i="1" s="1"/>
  <c r="AN28" i="1" s="1"/>
  <c r="AM28" i="1" s="1"/>
  <c r="AL28" i="1" s="1"/>
  <c r="AJ268" i="1"/>
  <c r="AK268" i="1"/>
  <c r="AI268" i="1"/>
  <c r="AT639" i="1"/>
  <c r="AS639" i="1" s="1"/>
  <c r="AR639" i="1" s="1"/>
  <c r="AQ639" i="1" s="1"/>
  <c r="AP639" i="1" s="1"/>
  <c r="AO639" i="1" s="1"/>
  <c r="AN639" i="1" s="1"/>
  <c r="AM639" i="1" s="1"/>
  <c r="AL639" i="1" s="1"/>
  <c r="BK21" i="1"/>
  <c r="BJ21" i="1" s="1"/>
  <c r="BI21" i="1" s="1"/>
  <c r="BH21" i="1" s="1"/>
  <c r="BG21" i="1" s="1"/>
  <c r="BF21" i="1" s="1"/>
  <c r="BE21" i="1" s="1"/>
  <c r="BD21" i="1" s="1"/>
  <c r="BC21" i="1" s="1"/>
  <c r="BK9" i="1"/>
  <c r="BJ9" i="1" s="1"/>
  <c r="BI9" i="1" s="1"/>
  <c r="BH9" i="1" s="1"/>
  <c r="BG9" i="1" s="1"/>
  <c r="BF9" i="1" s="1"/>
  <c r="BE9" i="1" s="1"/>
  <c r="BD9" i="1" s="1"/>
  <c r="BC9" i="1" s="1"/>
  <c r="AT55" i="1"/>
  <c r="AS55" i="1" s="1"/>
  <c r="AR55" i="1" s="1"/>
  <c r="AQ55" i="1" s="1"/>
  <c r="AP55" i="1" s="1"/>
  <c r="AO55" i="1" s="1"/>
  <c r="AN55" i="1" s="1"/>
  <c r="AM55" i="1" s="1"/>
  <c r="AL55" i="1" s="1"/>
  <c r="AT41" i="1"/>
  <c r="AS41" i="1" s="1"/>
  <c r="AR41" i="1" s="1"/>
  <c r="AQ41" i="1" s="1"/>
  <c r="AP41" i="1" s="1"/>
  <c r="AO41" i="1" s="1"/>
  <c r="AN41" i="1" s="1"/>
  <c r="AM41" i="1" s="1"/>
  <c r="AL41" i="1" s="1"/>
  <c r="AT60" i="1"/>
  <c r="AS60" i="1" s="1"/>
  <c r="AR60" i="1" s="1"/>
  <c r="AQ60" i="1" s="1"/>
  <c r="AP60" i="1" s="1"/>
  <c r="AO60" i="1" s="1"/>
  <c r="AN60" i="1" s="1"/>
  <c r="AM60" i="1" s="1"/>
  <c r="AL60" i="1" s="1"/>
  <c r="AT49" i="1"/>
  <c r="AS49" i="1" s="1"/>
  <c r="AR49" i="1" s="1"/>
  <c r="AQ49" i="1" s="1"/>
  <c r="AP49" i="1" s="1"/>
  <c r="AO49" i="1" s="1"/>
  <c r="AN49" i="1" s="1"/>
  <c r="AM49" i="1" s="1"/>
  <c r="AL49" i="1" s="1"/>
  <c r="AJ561" i="1"/>
  <c r="AI561" i="1"/>
  <c r="AK561" i="1"/>
  <c r="AT129" i="1"/>
  <c r="AS129" i="1" s="1"/>
  <c r="AR129" i="1" s="1"/>
  <c r="AQ129" i="1" s="1"/>
  <c r="AP129" i="1" s="1"/>
  <c r="AO129" i="1" s="1"/>
  <c r="AN129" i="1" s="1"/>
  <c r="AM129" i="1" s="1"/>
  <c r="AL129" i="1" s="1"/>
  <c r="AJ632" i="1"/>
  <c r="AI632" i="1"/>
  <c r="AK632" i="1"/>
  <c r="AT172" i="1"/>
  <c r="AS172" i="1" s="1"/>
  <c r="AR172" i="1" s="1"/>
  <c r="AQ172" i="1" s="1"/>
  <c r="AP172" i="1" s="1"/>
  <c r="AO172" i="1" s="1"/>
  <c r="AN172" i="1" s="1"/>
  <c r="AM172" i="1" s="1"/>
  <c r="AL172" i="1" s="1"/>
  <c r="AT36" i="1"/>
  <c r="AS36" i="1" s="1"/>
  <c r="AR36" i="1" s="1"/>
  <c r="AQ36" i="1" s="1"/>
  <c r="AP36" i="1" s="1"/>
  <c r="AO36" i="1" s="1"/>
  <c r="AN36" i="1" s="1"/>
  <c r="AM36" i="1" s="1"/>
  <c r="AL36" i="1" s="1"/>
  <c r="AT638" i="1"/>
  <c r="AS638" i="1" s="1"/>
  <c r="AR638" i="1" s="1"/>
  <c r="AQ638" i="1" s="1"/>
  <c r="AP638" i="1" s="1"/>
  <c r="AO638" i="1" s="1"/>
  <c r="AN638" i="1" s="1"/>
  <c r="AM638" i="1" s="1"/>
  <c r="AL638" i="1" s="1"/>
  <c r="AT97" i="1"/>
  <c r="AS97" i="1" s="1"/>
  <c r="AR97" i="1" s="1"/>
  <c r="AQ97" i="1" s="1"/>
  <c r="AP97" i="1" s="1"/>
  <c r="AO97" i="1" s="1"/>
  <c r="AN97" i="1" s="1"/>
  <c r="AM97" i="1" s="1"/>
  <c r="AL97" i="1" s="1"/>
  <c r="AT505" i="1"/>
  <c r="AS505" i="1" s="1"/>
  <c r="AR505" i="1" s="1"/>
  <c r="AQ505" i="1" s="1"/>
  <c r="AP505" i="1" s="1"/>
  <c r="AO505" i="1" s="1"/>
  <c r="AN505" i="1" s="1"/>
  <c r="AM505" i="1" s="1"/>
  <c r="AL505" i="1" s="1"/>
  <c r="AT208" i="1"/>
  <c r="AS208" i="1" s="1"/>
  <c r="AR208" i="1" s="1"/>
  <c r="AQ208" i="1"/>
  <c r="AP208" i="1" s="1"/>
  <c r="AO208" i="1" s="1"/>
  <c r="AN208" i="1" s="1"/>
  <c r="AM208" i="1" s="1"/>
  <c r="AL208" i="1" s="1"/>
  <c r="AI408" i="1"/>
  <c r="AJ408" i="1"/>
  <c r="AK408" i="1"/>
  <c r="AI37" i="1"/>
  <c r="AJ37" i="1"/>
  <c r="AK37" i="1"/>
  <c r="AI115" i="1"/>
  <c r="AJ115" i="1"/>
  <c r="AK115" i="1"/>
  <c r="AT310" i="1"/>
  <c r="AS310" i="1" s="1"/>
  <c r="AR310" i="1" s="1"/>
  <c r="AQ310" i="1" s="1"/>
  <c r="AP310" i="1" s="1"/>
  <c r="AO310" i="1" s="1"/>
  <c r="AN310" i="1" s="1"/>
  <c r="AM310" i="1" s="1"/>
  <c r="AL310" i="1" s="1"/>
  <c r="AI534" i="1"/>
  <c r="AK534" i="1"/>
  <c r="AJ534" i="1"/>
  <c r="AT154" i="1"/>
  <c r="AS154" i="1" s="1"/>
  <c r="AR154" i="1" s="1"/>
  <c r="AQ154" i="1" s="1"/>
  <c r="AP154" i="1" s="1"/>
  <c r="AO154" i="1" s="1"/>
  <c r="AN154" i="1" s="1"/>
  <c r="AM154" i="1" s="1"/>
  <c r="AL154" i="1" s="1"/>
  <c r="AT518" i="1"/>
  <c r="AS518" i="1" s="1"/>
  <c r="AR518" i="1" s="1"/>
  <c r="AQ518" i="1" s="1"/>
  <c r="AP518" i="1" s="1"/>
  <c r="AO518" i="1" s="1"/>
  <c r="AN518" i="1" s="1"/>
  <c r="AM518" i="1" s="1"/>
  <c r="AL518" i="1" s="1"/>
  <c r="AT181" i="1"/>
  <c r="AS181" i="1" s="1"/>
  <c r="AR181" i="1" s="1"/>
  <c r="AQ181" i="1" s="1"/>
  <c r="AP181" i="1" s="1"/>
  <c r="AO181" i="1" s="1"/>
  <c r="AN181" i="1" s="1"/>
  <c r="AM181" i="1" s="1"/>
  <c r="AL181" i="1" s="1"/>
  <c r="AK352" i="1"/>
  <c r="AI352" i="1"/>
  <c r="AJ352" i="1"/>
  <c r="AI489" i="1"/>
  <c r="AK489" i="1"/>
  <c r="AJ489" i="1"/>
  <c r="BK34" i="1"/>
  <c r="BJ34" i="1" s="1"/>
  <c r="BI34" i="1" s="1"/>
  <c r="BH34" i="1" s="1"/>
  <c r="BG34" i="1" s="1"/>
  <c r="BF34" i="1" s="1"/>
  <c r="BE34" i="1" s="1"/>
  <c r="BD34" i="1" s="1"/>
  <c r="BC34" i="1" s="1"/>
  <c r="AT149" i="1"/>
  <c r="AS149" i="1" s="1"/>
  <c r="AR149" i="1" s="1"/>
  <c r="AQ149" i="1" s="1"/>
  <c r="AP149" i="1" s="1"/>
  <c r="AO149" i="1" s="1"/>
  <c r="AN149" i="1" s="1"/>
  <c r="AM149" i="1" s="1"/>
  <c r="AL149" i="1" s="1"/>
  <c r="AI294" i="1"/>
  <c r="AK294" i="1"/>
  <c r="AJ294" i="1"/>
  <c r="AK554" i="1"/>
  <c r="AJ554" i="1"/>
  <c r="AI554" i="1"/>
  <c r="BK33" i="1"/>
  <c r="BJ33" i="1" s="1"/>
  <c r="BI33" i="1" s="1"/>
  <c r="BH33" i="1" s="1"/>
  <c r="BG33" i="1" s="1"/>
  <c r="BF33" i="1" s="1"/>
  <c r="BE33" i="1" s="1"/>
  <c r="BD33" i="1" s="1"/>
  <c r="BC33" i="1" s="1"/>
  <c r="AJ179" i="1"/>
  <c r="AI179" i="1"/>
  <c r="AK179" i="1"/>
  <c r="AT347" i="1"/>
  <c r="AS347" i="1" s="1"/>
  <c r="AR347" i="1" s="1"/>
  <c r="AQ347" i="1" s="1"/>
  <c r="AP347" i="1" s="1"/>
  <c r="AO347" i="1" s="1"/>
  <c r="AN347" i="1" s="1"/>
  <c r="AM347" i="1" s="1"/>
  <c r="AL347" i="1" s="1"/>
  <c r="AT447" i="1"/>
  <c r="AS447" i="1" s="1"/>
  <c r="AR447" i="1" s="1"/>
  <c r="AQ447" i="1" s="1"/>
  <c r="AP447" i="1" s="1"/>
  <c r="AO447" i="1" s="1"/>
  <c r="AN447" i="1" s="1"/>
  <c r="AM447" i="1" s="1"/>
  <c r="AL447" i="1" s="1"/>
  <c r="AT240" i="1"/>
  <c r="AS240" i="1" s="1"/>
  <c r="AR240" i="1" s="1"/>
  <c r="AQ240" i="1" s="1"/>
  <c r="AP240" i="1" s="1"/>
  <c r="AO240" i="1" s="1"/>
  <c r="AN240" i="1" s="1"/>
  <c r="AM240" i="1" s="1"/>
  <c r="AL240" i="1" s="1"/>
  <c r="AT361" i="1"/>
  <c r="AS361" i="1" s="1"/>
  <c r="AR361" i="1" s="1"/>
  <c r="AQ361" i="1" s="1"/>
  <c r="AP361" i="1" s="1"/>
  <c r="AO361" i="1" s="1"/>
  <c r="AN361" i="1" s="1"/>
  <c r="AM361" i="1" s="1"/>
  <c r="AL361" i="1" s="1"/>
  <c r="AT497" i="1"/>
  <c r="AS497" i="1" s="1"/>
  <c r="AR497" i="1" s="1"/>
  <c r="AQ497" i="1" s="1"/>
  <c r="AP497" i="1" s="1"/>
  <c r="AO497" i="1" s="1"/>
  <c r="AN497" i="1" s="1"/>
  <c r="AM497" i="1" s="1"/>
  <c r="AL497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I317" i="1"/>
  <c r="AK317" i="1"/>
  <c r="AJ317" i="1"/>
  <c r="AT414" i="1"/>
  <c r="AS414" i="1" s="1"/>
  <c r="AR414" i="1" s="1"/>
  <c r="AQ414" i="1" s="1"/>
  <c r="AP414" i="1" s="1"/>
  <c r="AO414" i="1" s="1"/>
  <c r="AN414" i="1" s="1"/>
  <c r="AM414" i="1" s="1"/>
  <c r="AL414" i="1" s="1"/>
  <c r="AI359" i="1"/>
  <c r="AJ359" i="1"/>
  <c r="AK359" i="1"/>
  <c r="AT504" i="1"/>
  <c r="AS504" i="1" s="1"/>
  <c r="AR504" i="1" s="1"/>
  <c r="AQ504" i="1" s="1"/>
  <c r="AP504" i="1" s="1"/>
  <c r="AO504" i="1" s="1"/>
  <c r="AN504" i="1" s="1"/>
  <c r="AM504" i="1" s="1"/>
  <c r="AL504" i="1" s="1"/>
  <c r="AT558" i="1"/>
  <c r="AS558" i="1" s="1"/>
  <c r="AR558" i="1" s="1"/>
  <c r="AQ558" i="1" s="1"/>
  <c r="AP558" i="1" s="1"/>
  <c r="AO558" i="1" s="1"/>
  <c r="AN558" i="1" s="1"/>
  <c r="AM558" i="1" s="1"/>
  <c r="AL558" i="1" s="1"/>
  <c r="AT479" i="1"/>
  <c r="AS479" i="1" s="1"/>
  <c r="AR479" i="1" s="1"/>
  <c r="AQ479" i="1" s="1"/>
  <c r="AP479" i="1" s="1"/>
  <c r="AO479" i="1" s="1"/>
  <c r="AN479" i="1" s="1"/>
  <c r="AM479" i="1" s="1"/>
  <c r="AL479" i="1" s="1"/>
  <c r="AT556" i="1"/>
  <c r="AS556" i="1" s="1"/>
  <c r="AR556" i="1" s="1"/>
  <c r="AQ556" i="1" s="1"/>
  <c r="AP556" i="1" s="1"/>
  <c r="AO556" i="1" s="1"/>
  <c r="AN556" i="1" s="1"/>
  <c r="AM556" i="1" s="1"/>
  <c r="AL556" i="1" s="1"/>
  <c r="AT493" i="1"/>
  <c r="AS493" i="1" s="1"/>
  <c r="AR493" i="1" s="1"/>
  <c r="AQ493" i="1" s="1"/>
  <c r="AP493" i="1" s="1"/>
  <c r="AO493" i="1" s="1"/>
  <c r="AN493" i="1" s="1"/>
  <c r="AM493" i="1" s="1"/>
  <c r="AL493" i="1" s="1"/>
  <c r="BK67" i="1"/>
  <c r="BJ67" i="1" s="1"/>
  <c r="BI67" i="1" s="1"/>
  <c r="BH67" i="1" s="1"/>
  <c r="BG67" i="1" s="1"/>
  <c r="BF67" i="1" s="1"/>
  <c r="BE67" i="1" s="1"/>
  <c r="BD67" i="1" s="1"/>
  <c r="BC67" i="1" s="1"/>
  <c r="AT212" i="1"/>
  <c r="AS212" i="1" s="1"/>
  <c r="AR212" i="1" s="1"/>
  <c r="AQ212" i="1" s="1"/>
  <c r="AP212" i="1" s="1"/>
  <c r="AO212" i="1" s="1"/>
  <c r="AN212" i="1" s="1"/>
  <c r="AM212" i="1" s="1"/>
  <c r="AL212" i="1" s="1"/>
  <c r="AT316" i="1"/>
  <c r="AS316" i="1" s="1"/>
  <c r="AR316" i="1" s="1"/>
  <c r="AQ316" i="1" s="1"/>
  <c r="AP316" i="1" s="1"/>
  <c r="AO316" i="1" s="1"/>
  <c r="AN316" i="1" s="1"/>
  <c r="AM316" i="1" s="1"/>
  <c r="AL316" i="1" s="1"/>
  <c r="AT516" i="1"/>
  <c r="AS516" i="1" s="1"/>
  <c r="AR516" i="1" s="1"/>
  <c r="AQ516" i="1" s="1"/>
  <c r="AP516" i="1" s="1"/>
  <c r="AO516" i="1" s="1"/>
  <c r="AN516" i="1" s="1"/>
  <c r="AM516" i="1" s="1"/>
  <c r="AL516" i="1" s="1"/>
  <c r="AT494" i="1"/>
  <c r="AS494" i="1" s="1"/>
  <c r="AR494" i="1" s="1"/>
  <c r="AQ494" i="1" s="1"/>
  <c r="AP494" i="1" s="1"/>
  <c r="AO494" i="1" s="1"/>
  <c r="AN494" i="1" s="1"/>
  <c r="AM494" i="1" s="1"/>
  <c r="AL494" i="1" s="1"/>
  <c r="BK68" i="1"/>
  <c r="BJ68" i="1" s="1"/>
  <c r="BI68" i="1" s="1"/>
  <c r="BH68" i="1" s="1"/>
  <c r="BG68" i="1" s="1"/>
  <c r="BF68" i="1" s="1"/>
  <c r="BE68" i="1" s="1"/>
  <c r="BD68" i="1" s="1"/>
  <c r="BC68" i="1" s="1"/>
  <c r="AT186" i="1"/>
  <c r="AS186" i="1" s="1"/>
  <c r="AR186" i="1" s="1"/>
  <c r="AQ186" i="1" s="1"/>
  <c r="AP186" i="1" s="1"/>
  <c r="AO186" i="1" s="1"/>
  <c r="AN186" i="1" s="1"/>
  <c r="AM186" i="1" s="1"/>
  <c r="AL186" i="1" s="1"/>
  <c r="AT322" i="1"/>
  <c r="AS322" i="1" s="1"/>
  <c r="AR322" i="1" s="1"/>
  <c r="AQ322" i="1" s="1"/>
  <c r="AP322" i="1" s="1"/>
  <c r="AO322" i="1" s="1"/>
  <c r="AN322" i="1" s="1"/>
  <c r="AM322" i="1" s="1"/>
  <c r="AL322" i="1" s="1"/>
  <c r="BK53" i="1"/>
  <c r="BJ53" i="1" s="1"/>
  <c r="BI53" i="1" s="1"/>
  <c r="BH53" i="1" s="1"/>
  <c r="BG53" i="1" s="1"/>
  <c r="BF53" i="1" s="1"/>
  <c r="BE53" i="1" s="1"/>
  <c r="BD53" i="1" s="1"/>
  <c r="BC53" i="1" s="1"/>
  <c r="BK58" i="1"/>
  <c r="BJ58" i="1" s="1"/>
  <c r="BI58" i="1" s="1"/>
  <c r="BH58" i="1" s="1"/>
  <c r="BG58" i="1" s="1"/>
  <c r="BF58" i="1" s="1"/>
  <c r="BE58" i="1" s="1"/>
  <c r="BD58" i="1" s="1"/>
  <c r="BC58" i="1" s="1"/>
  <c r="AT227" i="1"/>
  <c r="AS227" i="1" s="1"/>
  <c r="AR227" i="1" s="1"/>
  <c r="AQ227" i="1" s="1"/>
  <c r="AP227" i="1" s="1"/>
  <c r="AO227" i="1" s="1"/>
  <c r="AN227" i="1" s="1"/>
  <c r="AM227" i="1" s="1"/>
  <c r="AL227" i="1" s="1"/>
  <c r="BK56" i="1"/>
  <c r="BJ56" i="1" s="1"/>
  <c r="BI56" i="1" s="1"/>
  <c r="BH56" i="1" s="1"/>
  <c r="BG56" i="1" s="1"/>
  <c r="BF56" i="1" s="1"/>
  <c r="BE56" i="1" s="1"/>
  <c r="BD56" i="1" s="1"/>
  <c r="BC56" i="1" s="1"/>
  <c r="AF121" i="1"/>
  <c r="AC121" i="1"/>
  <c r="I121" i="1"/>
  <c r="AC235" i="1"/>
  <c r="AF235" i="1"/>
  <c r="I235" i="1"/>
  <c r="AK287" i="1"/>
  <c r="AJ287" i="1"/>
  <c r="AI287" i="1"/>
  <c r="I87" i="1"/>
  <c r="AF87" i="1"/>
  <c r="AC87" i="1"/>
  <c r="AI522" i="1"/>
  <c r="AJ522" i="1"/>
  <c r="AK522" i="1"/>
  <c r="AT123" i="1"/>
  <c r="AS123" i="1" s="1"/>
  <c r="AR123" i="1" s="1"/>
  <c r="AQ123" i="1" s="1"/>
  <c r="AP123" i="1" s="1"/>
  <c r="AO123" i="1" s="1"/>
  <c r="AN123" i="1" s="1"/>
  <c r="AM123" i="1" s="1"/>
  <c r="AL123" i="1" s="1"/>
  <c r="AK354" i="1"/>
  <c r="AI354" i="1"/>
  <c r="AJ354" i="1"/>
  <c r="AC367" i="1"/>
  <c r="I367" i="1"/>
  <c r="AF367" i="1"/>
  <c r="I253" i="1"/>
  <c r="AC253" i="1"/>
  <c r="AF253" i="1"/>
  <c r="AI155" i="1"/>
  <c r="AK155" i="1"/>
  <c r="AJ155" i="1"/>
  <c r="AT116" i="1"/>
  <c r="AS116" i="1" s="1"/>
  <c r="AR116" i="1" s="1"/>
  <c r="AQ116" i="1" s="1"/>
  <c r="AP116" i="1" s="1"/>
  <c r="AO116" i="1" s="1"/>
  <c r="AN116" i="1" s="1"/>
  <c r="AM116" i="1" s="1"/>
  <c r="AL116" i="1" s="1"/>
  <c r="AT54" i="1"/>
  <c r="AS54" i="1" s="1"/>
  <c r="AR54" i="1" s="1"/>
  <c r="AQ54" i="1" s="1"/>
  <c r="AP54" i="1" s="1"/>
  <c r="AO54" i="1" s="1"/>
  <c r="AN54" i="1" s="1"/>
  <c r="AM54" i="1" s="1"/>
  <c r="AL54" i="1" s="1"/>
  <c r="AT355" i="1"/>
  <c r="AS355" i="1" s="1"/>
  <c r="AR355" i="1" s="1"/>
  <c r="AQ355" i="1" s="1"/>
  <c r="AP355" i="1" s="1"/>
  <c r="AO355" i="1" s="1"/>
  <c r="AN355" i="1" s="1"/>
  <c r="AM355" i="1" s="1"/>
  <c r="AL355" i="1" s="1"/>
  <c r="AJ237" i="1"/>
  <c r="AK237" i="1"/>
  <c r="AI237" i="1"/>
  <c r="AI603" i="1"/>
  <c r="AK603" i="1"/>
  <c r="AJ603" i="1"/>
  <c r="AK195" i="1"/>
  <c r="AI195" i="1"/>
  <c r="AJ195" i="1"/>
  <c r="AT495" i="1"/>
  <c r="AS495" i="1" s="1"/>
  <c r="AR495" i="1" s="1"/>
  <c r="AQ495" i="1" s="1"/>
  <c r="AP495" i="1" s="1"/>
  <c r="AO495" i="1" s="1"/>
  <c r="AN495" i="1" s="1"/>
  <c r="AM495" i="1" s="1"/>
  <c r="AL495" i="1" s="1"/>
  <c r="AT44" i="1"/>
  <c r="AS44" i="1" s="1"/>
  <c r="AR44" i="1" s="1"/>
  <c r="AQ44" i="1" s="1"/>
  <c r="AP44" i="1" s="1"/>
  <c r="AO44" i="1" s="1"/>
  <c r="AN44" i="1" s="1"/>
  <c r="AM44" i="1" s="1"/>
  <c r="AL44" i="1" s="1"/>
  <c r="AT616" i="1"/>
  <c r="AS616" i="1" s="1"/>
  <c r="AR616" i="1" s="1"/>
  <c r="AQ616" i="1" s="1"/>
  <c r="AP616" i="1" s="1"/>
  <c r="AO616" i="1" s="1"/>
  <c r="AN616" i="1" s="1"/>
  <c r="AM616" i="1" s="1"/>
  <c r="AL616" i="1" s="1"/>
  <c r="AT235" i="1"/>
  <c r="AS235" i="1" s="1"/>
  <c r="AR235" i="1" s="1"/>
  <c r="AQ235" i="1" s="1"/>
  <c r="AP235" i="1" s="1"/>
  <c r="AO235" i="1" s="1"/>
  <c r="AN235" i="1" s="1"/>
  <c r="AM235" i="1" s="1"/>
  <c r="AL235" i="1" s="1"/>
  <c r="AJ640" i="1"/>
  <c r="AK640" i="1"/>
  <c r="AI640" i="1"/>
  <c r="AT108" i="1"/>
  <c r="AS108" i="1" s="1"/>
  <c r="AR108" i="1" s="1"/>
  <c r="AQ108" i="1" s="1"/>
  <c r="AP108" i="1" s="1"/>
  <c r="AO108" i="1" s="1"/>
  <c r="AN108" i="1" s="1"/>
  <c r="AM108" i="1" s="1"/>
  <c r="AL108" i="1" s="1"/>
  <c r="AT403" i="1"/>
  <c r="AS403" i="1" s="1"/>
  <c r="AR403" i="1" s="1"/>
  <c r="AQ403" i="1" s="1"/>
  <c r="AP403" i="1" s="1"/>
  <c r="AO403" i="1" s="1"/>
  <c r="AN403" i="1" s="1"/>
  <c r="AM403" i="1" s="1"/>
  <c r="AL403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456" i="1"/>
  <c r="AS456" i="1" s="1"/>
  <c r="AR456" i="1" s="1"/>
  <c r="AQ456" i="1" s="1"/>
  <c r="AP456" i="1" s="1"/>
  <c r="AO456" i="1" s="1"/>
  <c r="AN456" i="1" s="1"/>
  <c r="AM456" i="1" s="1"/>
  <c r="AL456" i="1" s="1"/>
  <c r="BK16" i="1"/>
  <c r="BJ16" i="1" s="1"/>
  <c r="BI16" i="1" s="1"/>
  <c r="BH16" i="1" s="1"/>
  <c r="BG16" i="1" s="1"/>
  <c r="BF16" i="1" s="1"/>
  <c r="BE16" i="1" s="1"/>
  <c r="BD16" i="1" s="1"/>
  <c r="BC16" i="1" s="1"/>
  <c r="AK220" i="1"/>
  <c r="AI220" i="1"/>
  <c r="AJ220" i="1"/>
  <c r="AT58" i="1"/>
  <c r="AS58" i="1" s="1"/>
  <c r="AR58" i="1" s="1"/>
  <c r="AQ58" i="1" s="1"/>
  <c r="AP58" i="1" s="1"/>
  <c r="AO58" i="1" s="1"/>
  <c r="AN58" i="1" s="1"/>
  <c r="AM58" i="1" s="1"/>
  <c r="AL58" i="1" s="1"/>
  <c r="AT259" i="1"/>
  <c r="AS259" i="1" s="1"/>
  <c r="AR259" i="1" s="1"/>
  <c r="AQ259" i="1" s="1"/>
  <c r="AP259" i="1" s="1"/>
  <c r="AO259" i="1" s="1"/>
  <c r="AN259" i="1" s="1"/>
  <c r="AM259" i="1" s="1"/>
  <c r="AL259" i="1" s="1"/>
  <c r="AT52" i="1"/>
  <c r="AS52" i="1" s="1"/>
  <c r="AR52" i="1" s="1"/>
  <c r="AQ52" i="1" s="1"/>
  <c r="AP52" i="1" s="1"/>
  <c r="AO52" i="1" s="1"/>
  <c r="AN52" i="1" s="1"/>
  <c r="AM52" i="1" s="1"/>
  <c r="AL52" i="1" s="1"/>
  <c r="AI605" i="1"/>
  <c r="AK605" i="1"/>
  <c r="AJ605" i="1"/>
  <c r="AJ230" i="1"/>
  <c r="AI230" i="1"/>
  <c r="AK230" i="1"/>
  <c r="AT474" i="1"/>
  <c r="AS474" i="1" s="1"/>
  <c r="AR474" i="1" s="1"/>
  <c r="AQ474" i="1" s="1"/>
  <c r="AP474" i="1" s="1"/>
  <c r="AO474" i="1" s="1"/>
  <c r="AN474" i="1" s="1"/>
  <c r="AM474" i="1" s="1"/>
  <c r="AL474" i="1" s="1"/>
  <c r="AI203" i="1"/>
  <c r="AJ203" i="1"/>
  <c r="AK203" i="1"/>
  <c r="AT90" i="1"/>
  <c r="AS90" i="1" s="1"/>
  <c r="AR90" i="1" s="1"/>
  <c r="AQ90" i="1" s="1"/>
  <c r="AP90" i="1" s="1"/>
  <c r="AO90" i="1" s="1"/>
  <c r="AN90" i="1" s="1"/>
  <c r="AM90" i="1" s="1"/>
  <c r="AL90" i="1" s="1"/>
  <c r="AI520" i="1"/>
  <c r="AK520" i="1"/>
  <c r="AJ520" i="1"/>
  <c r="AT91" i="1"/>
  <c r="AS91" i="1" s="1"/>
  <c r="AR91" i="1" s="1"/>
  <c r="AQ91" i="1" s="1"/>
  <c r="AP91" i="1" s="1"/>
  <c r="AO91" i="1" s="1"/>
  <c r="AN91" i="1" s="1"/>
  <c r="AM91" i="1" s="1"/>
  <c r="AL91" i="1" s="1"/>
  <c r="AJ552" i="1"/>
  <c r="AK552" i="1"/>
  <c r="AI552" i="1"/>
  <c r="AT207" i="1"/>
  <c r="AS207" i="1"/>
  <c r="AR207" i="1" s="1"/>
  <c r="AQ207" i="1" s="1"/>
  <c r="AP207" i="1" s="1"/>
  <c r="AO207" i="1" s="1"/>
  <c r="AN207" i="1" s="1"/>
  <c r="AM207" i="1" s="1"/>
  <c r="AL207" i="1" s="1"/>
  <c r="AT564" i="1"/>
  <c r="AS564" i="1" s="1"/>
  <c r="AR564" i="1" s="1"/>
  <c r="AQ564" i="1" s="1"/>
  <c r="AP564" i="1" s="1"/>
  <c r="AO564" i="1" s="1"/>
  <c r="AN564" i="1" s="1"/>
  <c r="AM564" i="1" s="1"/>
  <c r="AL564" i="1" s="1"/>
  <c r="AT29" i="1"/>
  <c r="AS29" i="1" s="1"/>
  <c r="AR29" i="1" s="1"/>
  <c r="AQ29" i="1" s="1"/>
  <c r="AP29" i="1" s="1"/>
  <c r="AO29" i="1" s="1"/>
  <c r="AN29" i="1" s="1"/>
  <c r="AM29" i="1" s="1"/>
  <c r="AL29" i="1" s="1"/>
  <c r="AT143" i="1"/>
  <c r="AS143" i="1" s="1"/>
  <c r="AR143" i="1" s="1"/>
  <c r="AQ143" i="1" s="1"/>
  <c r="AP143" i="1" s="1"/>
  <c r="AO143" i="1" s="1"/>
  <c r="AN143" i="1" s="1"/>
  <c r="AM143" i="1" s="1"/>
  <c r="AL143" i="1" s="1"/>
  <c r="AI286" i="1"/>
  <c r="AK286" i="1"/>
  <c r="AJ286" i="1"/>
  <c r="BK14" i="1"/>
  <c r="BJ14" i="1" s="1"/>
  <c r="BI14" i="1" s="1"/>
  <c r="BH14" i="1" s="1"/>
  <c r="BG14" i="1" s="1"/>
  <c r="BF14" i="1" s="1"/>
  <c r="BE14" i="1" s="1"/>
  <c r="BD14" i="1" s="1"/>
  <c r="BC14" i="1" s="1"/>
  <c r="AI284" i="1"/>
  <c r="AK284" i="1"/>
  <c r="AJ284" i="1"/>
  <c r="AT602" i="1"/>
  <c r="AS602" i="1" s="1"/>
  <c r="AR602" i="1" s="1"/>
  <c r="AQ602" i="1" s="1"/>
  <c r="AP602" i="1" s="1"/>
  <c r="AO602" i="1" s="1"/>
  <c r="AN602" i="1" s="1"/>
  <c r="AM602" i="1" s="1"/>
  <c r="AL602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I400" i="1"/>
  <c r="AK400" i="1"/>
  <c r="AJ400" i="1"/>
  <c r="AT559" i="1"/>
  <c r="AS559" i="1" s="1"/>
  <c r="AR559" i="1" s="1"/>
  <c r="AQ559" i="1" s="1"/>
  <c r="AP559" i="1" s="1"/>
  <c r="AO559" i="1" s="1"/>
  <c r="AN559" i="1" s="1"/>
  <c r="AM559" i="1" s="1"/>
  <c r="AL559" i="1" s="1"/>
  <c r="AT30" i="1"/>
  <c r="AS30" i="1" s="1"/>
  <c r="AR30" i="1" s="1"/>
  <c r="AQ30" i="1" s="1"/>
  <c r="AP30" i="1" s="1"/>
  <c r="AO30" i="1" s="1"/>
  <c r="AN30" i="1" s="1"/>
  <c r="AM30" i="1" s="1"/>
  <c r="AL30" i="1" s="1"/>
  <c r="AT158" i="1"/>
  <c r="AS158" i="1" s="1"/>
  <c r="AR158" i="1" s="1"/>
  <c r="AQ158" i="1" s="1"/>
  <c r="AP158" i="1" s="1"/>
  <c r="AO158" i="1" s="1"/>
  <c r="AN158" i="1" s="1"/>
  <c r="AM158" i="1" s="1"/>
  <c r="AL158" i="1" s="1"/>
  <c r="AT319" i="1"/>
  <c r="AS319" i="1" s="1"/>
  <c r="AR319" i="1" s="1"/>
  <c r="AQ319" i="1" s="1"/>
  <c r="AP319" i="1" s="1"/>
  <c r="AO319" i="1" s="1"/>
  <c r="AN319" i="1" s="1"/>
  <c r="AM319" i="1" s="1"/>
  <c r="AL319" i="1" s="1"/>
  <c r="AJ530" i="1"/>
  <c r="AK530" i="1"/>
  <c r="AI530" i="1"/>
  <c r="AK31" i="1"/>
  <c r="AJ31" i="1"/>
  <c r="AI31" i="1"/>
  <c r="AT107" i="1"/>
  <c r="AS107" i="1" s="1"/>
  <c r="AR107" i="1" s="1"/>
  <c r="AQ107" i="1" s="1"/>
  <c r="AP107" i="1" s="1"/>
  <c r="AO107" i="1" s="1"/>
  <c r="AN107" i="1" s="1"/>
  <c r="AM107" i="1" s="1"/>
  <c r="AL107" i="1" s="1"/>
  <c r="AK468" i="1"/>
  <c r="AJ468" i="1"/>
  <c r="AI468" i="1"/>
  <c r="AT478" i="1"/>
  <c r="AS478" i="1" s="1"/>
  <c r="AR478" i="1" s="1"/>
  <c r="AQ478" i="1" s="1"/>
  <c r="AP478" i="1" s="1"/>
  <c r="AO478" i="1" s="1"/>
  <c r="AN478" i="1" s="1"/>
  <c r="AM478" i="1" s="1"/>
  <c r="AL478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K396" i="1"/>
  <c r="AI396" i="1"/>
  <c r="AJ396" i="1"/>
  <c r="AT580" i="1"/>
  <c r="AS580" i="1" s="1"/>
  <c r="AR580" i="1" s="1"/>
  <c r="AQ580" i="1" s="1"/>
  <c r="AP580" i="1" s="1"/>
  <c r="AO580" i="1" s="1"/>
  <c r="AN580" i="1" s="1"/>
  <c r="AM580" i="1" s="1"/>
  <c r="AL580" i="1" s="1"/>
  <c r="AT168" i="1"/>
  <c r="AS168" i="1" s="1"/>
  <c r="AR168" i="1" s="1"/>
  <c r="AQ168" i="1" s="1"/>
  <c r="AP168" i="1" s="1"/>
  <c r="AO168" i="1" s="1"/>
  <c r="AN168" i="1" s="1"/>
  <c r="AM168" i="1" s="1"/>
  <c r="AL168" i="1" s="1"/>
  <c r="AT313" i="1"/>
  <c r="AS313" i="1" s="1"/>
  <c r="AR313" i="1" s="1"/>
  <c r="AQ313" i="1" s="1"/>
  <c r="AP313" i="1" s="1"/>
  <c r="AO313" i="1" s="1"/>
  <c r="AN313" i="1" s="1"/>
  <c r="AM313" i="1" s="1"/>
  <c r="AL313" i="1" s="1"/>
  <c r="AK423" i="1"/>
  <c r="AI423" i="1"/>
  <c r="AJ423" i="1"/>
  <c r="AT581" i="1"/>
  <c r="AS581" i="1" s="1"/>
  <c r="AR581" i="1" s="1"/>
  <c r="AQ581" i="1" s="1"/>
  <c r="AP581" i="1" s="1"/>
  <c r="AO581" i="1" s="1"/>
  <c r="AN581" i="1" s="1"/>
  <c r="AM581" i="1" s="1"/>
  <c r="AL581" i="1" s="1"/>
  <c r="AI365" i="1"/>
  <c r="AJ365" i="1"/>
  <c r="AK365" i="1"/>
  <c r="AT606" i="1"/>
  <c r="AS606" i="1" s="1"/>
  <c r="AR606" i="1" s="1"/>
  <c r="AQ606" i="1" s="1"/>
  <c r="AP606" i="1" s="1"/>
  <c r="AO606" i="1" s="1"/>
  <c r="AN606" i="1" s="1"/>
  <c r="AM606" i="1" s="1"/>
  <c r="AL606" i="1" s="1"/>
  <c r="AT617" i="1"/>
  <c r="AS617" i="1" s="1"/>
  <c r="AR617" i="1" s="1"/>
  <c r="AQ617" i="1" s="1"/>
  <c r="AP617" i="1" s="1"/>
  <c r="AO617" i="1" s="1"/>
  <c r="AN617" i="1" s="1"/>
  <c r="AM617" i="1" s="1"/>
  <c r="AL617" i="1" s="1"/>
  <c r="AT415" i="1"/>
  <c r="AS415" i="1" s="1"/>
  <c r="AR415" i="1" s="1"/>
  <c r="AQ415" i="1" s="1"/>
  <c r="AP415" i="1" s="1"/>
  <c r="AO415" i="1" s="1"/>
  <c r="AN415" i="1" s="1"/>
  <c r="AM415" i="1" s="1"/>
  <c r="AL415" i="1" s="1"/>
  <c r="AT507" i="1"/>
  <c r="AS507" i="1" s="1"/>
  <c r="AR507" i="1" s="1"/>
  <c r="AQ507" i="1" s="1"/>
  <c r="AP507" i="1" s="1"/>
  <c r="AO507" i="1" s="1"/>
  <c r="AN507" i="1" s="1"/>
  <c r="AM507" i="1" s="1"/>
  <c r="AL507" i="1" s="1"/>
  <c r="AT399" i="1"/>
  <c r="AS399" i="1" s="1"/>
  <c r="AR399" i="1" s="1"/>
  <c r="AQ399" i="1" s="1"/>
  <c r="AP399" i="1" s="1"/>
  <c r="AO399" i="1" s="1"/>
  <c r="AN399" i="1" s="1"/>
  <c r="AM399" i="1" s="1"/>
  <c r="AL399" i="1" s="1"/>
  <c r="BK47" i="1"/>
  <c r="BJ47" i="1" s="1"/>
  <c r="BI47" i="1" s="1"/>
  <c r="BH47" i="1" s="1"/>
  <c r="BG47" i="1" s="1"/>
  <c r="BF47" i="1" s="1"/>
  <c r="BE47" i="1" s="1"/>
  <c r="BD47" i="1" s="1"/>
  <c r="BC47" i="1" s="1"/>
  <c r="AI251" i="1"/>
  <c r="AK251" i="1"/>
  <c r="AJ251" i="1"/>
  <c r="AT429" i="1"/>
  <c r="AS429" i="1" s="1"/>
  <c r="AR429" i="1" s="1"/>
  <c r="AQ429" i="1" s="1"/>
  <c r="AP429" i="1" s="1"/>
  <c r="AO429" i="1" s="1"/>
  <c r="AN429" i="1" s="1"/>
  <c r="AM429" i="1" s="1"/>
  <c r="AL429" i="1" s="1"/>
  <c r="AT491" i="1"/>
  <c r="AS491" i="1" s="1"/>
  <c r="AR491" i="1" s="1"/>
  <c r="AQ491" i="1"/>
  <c r="AP491" i="1" s="1"/>
  <c r="AO491" i="1" s="1"/>
  <c r="AN491" i="1" s="1"/>
  <c r="AM491" i="1" s="1"/>
  <c r="AL491" i="1" s="1"/>
  <c r="AT485" i="1"/>
  <c r="AS485" i="1" s="1"/>
  <c r="AR485" i="1" s="1"/>
  <c r="AQ485" i="1" s="1"/>
  <c r="AP485" i="1" s="1"/>
  <c r="AO485" i="1" s="1"/>
  <c r="AN485" i="1" s="1"/>
  <c r="AM485" i="1" s="1"/>
  <c r="AL485" i="1" s="1"/>
  <c r="BK57" i="1"/>
  <c r="BJ57" i="1" s="1"/>
  <c r="BI57" i="1" s="1"/>
  <c r="BH57" i="1" s="1"/>
  <c r="BG57" i="1" s="1"/>
  <c r="BF57" i="1" s="1"/>
  <c r="BE57" i="1" s="1"/>
  <c r="BD57" i="1" s="1"/>
  <c r="BC57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T529" i="1"/>
  <c r="AS529" i="1" s="1"/>
  <c r="AR529" i="1" s="1"/>
  <c r="AQ529" i="1" s="1"/>
  <c r="AP529" i="1" s="1"/>
  <c r="AO529" i="1" s="1"/>
  <c r="AN529" i="1" s="1"/>
  <c r="AM529" i="1" s="1"/>
  <c r="AL529" i="1" s="1"/>
  <c r="BK49" i="1"/>
  <c r="BJ49" i="1" s="1"/>
  <c r="BI49" i="1" s="1"/>
  <c r="BH49" i="1" s="1"/>
  <c r="BG49" i="1" s="1"/>
  <c r="BF49" i="1" s="1"/>
  <c r="BE49" i="1" s="1"/>
  <c r="BD49" i="1" s="1"/>
  <c r="BC49" i="1" s="1"/>
  <c r="AI70" i="1"/>
  <c r="AK70" i="1"/>
  <c r="AJ70" i="1"/>
  <c r="BK51" i="1"/>
  <c r="BJ51" i="1" s="1"/>
  <c r="BI51" i="1" s="1"/>
  <c r="BH51" i="1" s="1"/>
  <c r="BG51" i="1" s="1"/>
  <c r="BF51" i="1" s="1"/>
  <c r="BE51" i="1" s="1"/>
  <c r="BD51" i="1" s="1"/>
  <c r="BC51" i="1" s="1"/>
  <c r="AC248" i="1"/>
  <c r="AF248" i="1"/>
  <c r="I248" i="1"/>
  <c r="AF189" i="1"/>
  <c r="I189" i="1"/>
  <c r="AC189" i="1"/>
  <c r="AC242" i="1"/>
  <c r="I242" i="1"/>
  <c r="AF242" i="1"/>
  <c r="AC101" i="1"/>
  <c r="AF101" i="1"/>
  <c r="I101" i="1"/>
  <c r="AF227" i="1"/>
  <c r="AC227" i="1"/>
  <c r="I227" i="1"/>
  <c r="AI64" i="1"/>
  <c r="AJ64" i="1"/>
  <c r="AK64" i="1"/>
  <c r="AT388" i="1"/>
  <c r="AS388" i="1" s="1"/>
  <c r="AR388" i="1" s="1"/>
  <c r="AQ388" i="1" s="1"/>
  <c r="AP388" i="1" s="1"/>
  <c r="AO388" i="1" s="1"/>
  <c r="AN388" i="1" s="1"/>
  <c r="AM388" i="1" s="1"/>
  <c r="AL388" i="1" s="1"/>
  <c r="AT256" i="1"/>
  <c r="AS256" i="1" s="1"/>
  <c r="AR256" i="1" s="1"/>
  <c r="AQ256" i="1" s="1"/>
  <c r="AP256" i="1" s="1"/>
  <c r="AO256" i="1" s="1"/>
  <c r="AN256" i="1" s="1"/>
  <c r="AM256" i="1" s="1"/>
  <c r="AL256" i="1" s="1"/>
  <c r="AJ194" i="1"/>
  <c r="AI194" i="1"/>
  <c r="AK194" i="1"/>
  <c r="AT152" i="1"/>
  <c r="AS152" i="1" s="1"/>
  <c r="AR152" i="1" s="1"/>
  <c r="AQ152" i="1" s="1"/>
  <c r="AP152" i="1" s="1"/>
  <c r="AO152" i="1" s="1"/>
  <c r="AN152" i="1" s="1"/>
  <c r="AM152" i="1" s="1"/>
  <c r="AL152" i="1" s="1"/>
  <c r="AT486" i="1"/>
  <c r="AS486" i="1" s="1"/>
  <c r="AR486" i="1" s="1"/>
  <c r="AQ486" i="1" s="1"/>
  <c r="AP486" i="1" s="1"/>
  <c r="AO486" i="1" s="1"/>
  <c r="AN486" i="1" s="1"/>
  <c r="AM486" i="1" s="1"/>
  <c r="AL486" i="1" s="1"/>
  <c r="AK226" i="1"/>
  <c r="AJ226" i="1"/>
  <c r="AI226" i="1"/>
  <c r="AT490" i="1"/>
  <c r="AS490" i="1" s="1"/>
  <c r="AR490" i="1" s="1"/>
  <c r="AQ490" i="1" s="1"/>
  <c r="AP490" i="1" s="1"/>
  <c r="AO490" i="1" s="1"/>
  <c r="AN490" i="1" s="1"/>
  <c r="AM490" i="1" s="1"/>
  <c r="AL490" i="1" s="1"/>
  <c r="AT376" i="1"/>
  <c r="AS376" i="1" s="1"/>
  <c r="AR376" i="1" s="1"/>
  <c r="AQ376" i="1" s="1"/>
  <c r="AP376" i="1" s="1"/>
  <c r="AO376" i="1" s="1"/>
  <c r="AN376" i="1" s="1"/>
  <c r="AM376" i="1" s="1"/>
  <c r="AL376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345" i="1"/>
  <c r="AS345" i="1" s="1"/>
  <c r="AR345" i="1" s="1"/>
  <c r="AQ345" i="1" s="1"/>
  <c r="AP345" i="1" s="1"/>
  <c r="AO345" i="1" s="1"/>
  <c r="AN345" i="1" s="1"/>
  <c r="AM345" i="1" s="1"/>
  <c r="AL345" i="1" s="1"/>
  <c r="AT576" i="1"/>
  <c r="AS576" i="1" s="1"/>
  <c r="AR576" i="1" s="1"/>
  <c r="AQ576" i="1" s="1"/>
  <c r="AP576" i="1" s="1"/>
  <c r="AO576" i="1" s="1"/>
  <c r="AN576" i="1" s="1"/>
  <c r="AM576" i="1" s="1"/>
  <c r="AL576" i="1" s="1"/>
  <c r="AT192" i="1"/>
  <c r="AS192" i="1" s="1"/>
  <c r="AR192" i="1" s="1"/>
  <c r="AQ192" i="1" s="1"/>
  <c r="AP192" i="1" s="1"/>
  <c r="AO192" i="1" s="1"/>
  <c r="AN192" i="1" s="1"/>
  <c r="AM192" i="1" s="1"/>
  <c r="AL192" i="1" s="1"/>
  <c r="AT467" i="1"/>
  <c r="AS467" i="1" s="1"/>
  <c r="AR467" i="1" s="1"/>
  <c r="AQ467" i="1" s="1"/>
  <c r="AP467" i="1" s="1"/>
  <c r="AO467" i="1" s="1"/>
  <c r="AN467" i="1" s="1"/>
  <c r="AM467" i="1" s="1"/>
  <c r="AL467" i="1" s="1"/>
  <c r="AT23" i="1"/>
  <c r="AS23" i="1" s="1"/>
  <c r="AR23" i="1" s="1"/>
  <c r="AQ23" i="1" s="1"/>
  <c r="AP23" i="1" s="1"/>
  <c r="AO23" i="1" s="1"/>
  <c r="AN23" i="1" s="1"/>
  <c r="AM23" i="1" s="1"/>
  <c r="AL23" i="1" s="1"/>
  <c r="BK6" i="1"/>
  <c r="BJ6" i="1" s="1"/>
  <c r="BI6" i="1" s="1"/>
  <c r="BH6" i="1" s="1"/>
  <c r="BG6" i="1" s="1"/>
  <c r="BF6" i="1" s="1"/>
  <c r="BE6" i="1" s="1"/>
  <c r="BD6" i="1" s="1"/>
  <c r="BC6" i="1" s="1"/>
  <c r="AT26" i="1"/>
  <c r="AS26" i="1" s="1"/>
  <c r="AR26" i="1" s="1"/>
  <c r="AQ26" i="1" s="1"/>
  <c r="AP26" i="1" s="1"/>
  <c r="AO26" i="1" s="1"/>
  <c r="AN26" i="1" s="1"/>
  <c r="AM26" i="1" s="1"/>
  <c r="AL26" i="1" s="1"/>
  <c r="AT593" i="1"/>
  <c r="AS593" i="1" s="1"/>
  <c r="AR593" i="1" s="1"/>
  <c r="AQ593" i="1" s="1"/>
  <c r="AP593" i="1" s="1"/>
  <c r="AO593" i="1" s="1"/>
  <c r="AN593" i="1" s="1"/>
  <c r="AM593" i="1" s="1"/>
  <c r="AL593" i="1" s="1"/>
  <c r="AT89" i="1"/>
  <c r="AS89" i="1" s="1"/>
  <c r="AR89" i="1" s="1"/>
  <c r="AQ89" i="1" s="1"/>
  <c r="AP89" i="1" s="1"/>
  <c r="AO89" i="1" s="1"/>
  <c r="AN89" i="1" s="1"/>
  <c r="AM89" i="1" s="1"/>
  <c r="AL89" i="1" s="1"/>
  <c r="AT307" i="1"/>
  <c r="AS307" i="1" s="1"/>
  <c r="AR307" i="1" s="1"/>
  <c r="AQ307" i="1" s="1"/>
  <c r="AP307" i="1" s="1"/>
  <c r="AO307" i="1" s="1"/>
  <c r="AN307" i="1" s="1"/>
  <c r="AM307" i="1" s="1"/>
  <c r="AL307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549" i="1"/>
  <c r="AS549" i="1" s="1"/>
  <c r="AR549" i="1" s="1"/>
  <c r="AQ549" i="1" s="1"/>
  <c r="AP549" i="1" s="1"/>
  <c r="AO549" i="1" s="1"/>
  <c r="AN549" i="1" s="1"/>
  <c r="AM549" i="1" s="1"/>
  <c r="AL549" i="1" s="1"/>
  <c r="AI242" i="1"/>
  <c r="AK242" i="1"/>
  <c r="AJ242" i="1"/>
  <c r="AT88" i="1"/>
  <c r="AS88" i="1" s="1"/>
  <c r="AR88" i="1" s="1"/>
  <c r="AQ88" i="1" s="1"/>
  <c r="AP88" i="1" s="1"/>
  <c r="AO88" i="1" s="1"/>
  <c r="AN88" i="1" s="1"/>
  <c r="AM88" i="1" s="1"/>
  <c r="AL88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T57" i="1"/>
  <c r="AS57" i="1" s="1"/>
  <c r="AR57" i="1" s="1"/>
  <c r="AQ57" i="1" s="1"/>
  <c r="AP57" i="1" s="1"/>
  <c r="AO57" i="1" s="1"/>
  <c r="AN57" i="1" s="1"/>
  <c r="AM57" i="1" s="1"/>
  <c r="AL57" i="1" s="1"/>
  <c r="AT466" i="1"/>
  <c r="AS466" i="1" s="1"/>
  <c r="AR466" i="1" s="1"/>
  <c r="AQ466" i="1" s="1"/>
  <c r="AP466" i="1" s="1"/>
  <c r="AO466" i="1" s="1"/>
  <c r="AN466" i="1" s="1"/>
  <c r="AM466" i="1" s="1"/>
  <c r="AL466" i="1" s="1"/>
  <c r="AT120" i="1"/>
  <c r="AS120" i="1" s="1"/>
  <c r="AR120" i="1" s="1"/>
  <c r="AQ120" i="1" s="1"/>
  <c r="AP120" i="1" s="1"/>
  <c r="AO120" i="1" s="1"/>
  <c r="AN120" i="1" s="1"/>
  <c r="AM120" i="1" s="1"/>
  <c r="AL120" i="1" s="1"/>
  <c r="BK28" i="1"/>
  <c r="BJ28" i="1" s="1"/>
  <c r="BI28" i="1" s="1"/>
  <c r="BH28" i="1" s="1"/>
  <c r="BG28" i="1" s="1"/>
  <c r="BF28" i="1" s="1"/>
  <c r="BE28" i="1" s="1"/>
  <c r="BD28" i="1" s="1"/>
  <c r="BC28" i="1" s="1"/>
  <c r="AT213" i="1"/>
  <c r="AS213" i="1" s="1"/>
  <c r="AR213" i="1" s="1"/>
  <c r="AQ213" i="1" s="1"/>
  <c r="AP213" i="1" s="1"/>
  <c r="AO213" i="1" s="1"/>
  <c r="AN213" i="1" s="1"/>
  <c r="AM213" i="1" s="1"/>
  <c r="AL213" i="1" s="1"/>
  <c r="AT463" i="1"/>
  <c r="AS463" i="1" s="1"/>
  <c r="AR463" i="1" s="1"/>
  <c r="AQ463" i="1" s="1"/>
  <c r="AP463" i="1" s="1"/>
  <c r="AO463" i="1" s="1"/>
  <c r="AN463" i="1" s="1"/>
  <c r="AM463" i="1" s="1"/>
  <c r="AL463" i="1" s="1"/>
  <c r="AI39" i="1"/>
  <c r="AJ39" i="1"/>
  <c r="AK39" i="1"/>
  <c r="AT176" i="1"/>
  <c r="AS176" i="1" s="1"/>
  <c r="AR176" i="1" s="1"/>
  <c r="AQ176" i="1" s="1"/>
  <c r="AP176" i="1" s="1"/>
  <c r="AO176" i="1" s="1"/>
  <c r="AN176" i="1" s="1"/>
  <c r="AM176" i="1" s="1"/>
  <c r="AL176" i="1" s="1"/>
  <c r="AT306" i="1"/>
  <c r="AS306" i="1" s="1"/>
  <c r="AR306" i="1" s="1"/>
  <c r="AQ306" i="1" s="1"/>
  <c r="AP306" i="1" s="1"/>
  <c r="AO306" i="1" s="1"/>
  <c r="AN306" i="1" s="1"/>
  <c r="AM306" i="1" s="1"/>
  <c r="AL306" i="1" s="1"/>
  <c r="BK8" i="1"/>
  <c r="BJ8" i="1" s="1"/>
  <c r="BI8" i="1" s="1"/>
  <c r="BH8" i="1" s="1"/>
  <c r="BG8" i="1" s="1"/>
  <c r="BF8" i="1" s="1"/>
  <c r="BE8" i="1" s="1"/>
  <c r="BD8" i="1" s="1"/>
  <c r="BC8" i="1" s="1"/>
  <c r="AT299" i="1"/>
  <c r="AS299" i="1" s="1"/>
  <c r="AR299" i="1" s="1"/>
  <c r="AQ299" i="1" s="1"/>
  <c r="AP299" i="1" s="1"/>
  <c r="AO299" i="1" s="1"/>
  <c r="AN299" i="1" s="1"/>
  <c r="AM299" i="1" s="1"/>
  <c r="AL299" i="1" s="1"/>
  <c r="AT622" i="1"/>
  <c r="AS622" i="1" s="1"/>
  <c r="AR622" i="1" s="1"/>
  <c r="AQ622" i="1" s="1"/>
  <c r="AP622" i="1" s="1"/>
  <c r="AO622" i="1" s="1"/>
  <c r="AN622" i="1" s="1"/>
  <c r="AM622" i="1" s="1"/>
  <c r="AL622" i="1" s="1"/>
  <c r="AJ187" i="1"/>
  <c r="AK187" i="1"/>
  <c r="AI187" i="1"/>
  <c r="AT402" i="1"/>
  <c r="AS402" i="1" s="1"/>
  <c r="AR402" i="1" s="1"/>
  <c r="AQ402" i="1" s="1"/>
  <c r="AP402" i="1" s="1"/>
  <c r="AO402" i="1" s="1"/>
  <c r="AN402" i="1" s="1"/>
  <c r="AM402" i="1" s="1"/>
  <c r="AL402" i="1" s="1"/>
  <c r="AT553" i="1"/>
  <c r="AS553" i="1" s="1"/>
  <c r="AR553" i="1" s="1"/>
  <c r="AQ553" i="1" s="1"/>
  <c r="AP553" i="1" s="1"/>
  <c r="AO553" i="1" s="1"/>
  <c r="AN553" i="1" s="1"/>
  <c r="AM553" i="1" s="1"/>
  <c r="AL553" i="1" s="1"/>
  <c r="AK53" i="1"/>
  <c r="AJ53" i="1"/>
  <c r="AI53" i="1"/>
  <c r="AT191" i="1"/>
  <c r="AS191" i="1" s="1"/>
  <c r="AR191" i="1" s="1"/>
  <c r="AQ191" i="1" s="1"/>
  <c r="AP191" i="1" s="1"/>
  <c r="AO191" i="1" s="1"/>
  <c r="AN191" i="1" s="1"/>
  <c r="AM191" i="1" s="1"/>
  <c r="AL191" i="1" s="1"/>
  <c r="AT356" i="1"/>
  <c r="AS356" i="1"/>
  <c r="AR356" i="1" s="1"/>
  <c r="AQ356" i="1" s="1"/>
  <c r="AP356" i="1" s="1"/>
  <c r="AO356" i="1" s="1"/>
  <c r="AN356" i="1" s="1"/>
  <c r="AM356" i="1" s="1"/>
  <c r="AL356" i="1" s="1"/>
  <c r="AJ601" i="1"/>
  <c r="AI601" i="1"/>
  <c r="AK601" i="1"/>
  <c r="BK41" i="1"/>
  <c r="BJ41" i="1" s="1"/>
  <c r="BI41" i="1" s="1"/>
  <c r="BH41" i="1" s="1"/>
  <c r="BG41" i="1" s="1"/>
  <c r="BF41" i="1" s="1"/>
  <c r="BE41" i="1" s="1"/>
  <c r="BD41" i="1" s="1"/>
  <c r="BC41" i="1" s="1"/>
  <c r="AI164" i="1"/>
  <c r="AJ164" i="1"/>
  <c r="AK164" i="1"/>
  <c r="AK419" i="1"/>
  <c r="AI419" i="1"/>
  <c r="AJ419" i="1"/>
  <c r="AT631" i="1"/>
  <c r="AS631" i="1" s="1"/>
  <c r="AR631" i="1" s="1"/>
  <c r="AQ631" i="1" s="1"/>
  <c r="AP631" i="1" s="1"/>
  <c r="AO631" i="1" s="1"/>
  <c r="AN631" i="1" s="1"/>
  <c r="AM631" i="1" s="1"/>
  <c r="AL631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T392" i="1"/>
  <c r="AS392" i="1" s="1"/>
  <c r="AR392" i="1" s="1"/>
  <c r="AQ392" i="1" s="1"/>
  <c r="AP392" i="1" s="1"/>
  <c r="AO392" i="1" s="1"/>
  <c r="AN392" i="1" s="1"/>
  <c r="AM392" i="1" s="1"/>
  <c r="AL392" i="1" s="1"/>
  <c r="AT630" i="1"/>
  <c r="AS630" i="1" s="1"/>
  <c r="AR630" i="1" s="1"/>
  <c r="AQ630" i="1" s="1"/>
  <c r="AP630" i="1" s="1"/>
  <c r="AO630" i="1" s="1"/>
  <c r="AN630" i="1" s="1"/>
  <c r="AM630" i="1" s="1"/>
  <c r="AL630" i="1" s="1"/>
  <c r="AT170" i="1"/>
  <c r="AS170" i="1" s="1"/>
  <c r="AR170" i="1" s="1"/>
  <c r="AQ170" i="1" s="1"/>
  <c r="AP170" i="1" s="1"/>
  <c r="AO170" i="1" s="1"/>
  <c r="AN170" i="1" s="1"/>
  <c r="AM170" i="1" s="1"/>
  <c r="AL170" i="1" s="1"/>
  <c r="AT261" i="1"/>
  <c r="AS261" i="1" s="1"/>
  <c r="AR261" i="1" s="1"/>
  <c r="AQ261" i="1" s="1"/>
  <c r="AP261" i="1" s="1"/>
  <c r="AO261" i="1" s="1"/>
  <c r="AN261" i="1" s="1"/>
  <c r="AM261" i="1" s="1"/>
  <c r="AL261" i="1" s="1"/>
  <c r="AT351" i="1"/>
  <c r="AS351" i="1" s="1"/>
  <c r="AR351" i="1" s="1"/>
  <c r="AQ351" i="1" s="1"/>
  <c r="AP351" i="1" s="1"/>
  <c r="AO351" i="1" s="1"/>
  <c r="AN351" i="1" s="1"/>
  <c r="AM351" i="1" s="1"/>
  <c r="AL351" i="1" s="1"/>
  <c r="AT537" i="1"/>
  <c r="AS537" i="1" s="1"/>
  <c r="AR537" i="1" s="1"/>
  <c r="AQ537" i="1" s="1"/>
  <c r="AP537" i="1" s="1"/>
  <c r="AO537" i="1" s="1"/>
  <c r="AN537" i="1" s="1"/>
  <c r="AM537" i="1" s="1"/>
  <c r="AL537" i="1" s="1"/>
  <c r="AT380" i="1"/>
  <c r="AS380" i="1" s="1"/>
  <c r="AR380" i="1" s="1"/>
  <c r="AQ380" i="1" s="1"/>
  <c r="AP380" i="1" s="1"/>
  <c r="AO380" i="1" s="1"/>
  <c r="AN380" i="1" s="1"/>
  <c r="AM380" i="1" s="1"/>
  <c r="AL380" i="1" s="1"/>
  <c r="AJ541" i="1"/>
  <c r="AK541" i="1"/>
  <c r="AI541" i="1"/>
  <c r="AK569" i="1"/>
  <c r="AJ569" i="1"/>
  <c r="AI569" i="1"/>
  <c r="AH569" i="1" s="1"/>
  <c r="AT471" i="1"/>
  <c r="AS471" i="1" s="1"/>
  <c r="AR471" i="1" s="1"/>
  <c r="AQ471" i="1" s="1"/>
  <c r="AP471" i="1" s="1"/>
  <c r="AO471" i="1" s="1"/>
  <c r="AN471" i="1" s="1"/>
  <c r="AM471" i="1" s="1"/>
  <c r="AL471" i="1" s="1"/>
  <c r="AT551" i="1"/>
  <c r="AS551" i="1" s="1"/>
  <c r="AR551" i="1" s="1"/>
  <c r="AQ551" i="1" s="1"/>
  <c r="AP551" i="1" s="1"/>
  <c r="AO551" i="1" s="1"/>
  <c r="AN551" i="1" s="1"/>
  <c r="AM551" i="1" s="1"/>
  <c r="AL551" i="1" s="1"/>
  <c r="BK66" i="1"/>
  <c r="BJ66" i="1" s="1"/>
  <c r="BI66" i="1" s="1"/>
  <c r="BH66" i="1" s="1"/>
  <c r="BG66" i="1" s="1"/>
  <c r="BF66" i="1" s="1"/>
  <c r="BE66" i="1" s="1"/>
  <c r="BD66" i="1" s="1"/>
  <c r="BC66" i="1" s="1"/>
  <c r="BK40" i="1"/>
  <c r="BJ40" i="1" s="1"/>
  <c r="BI40" i="1" s="1"/>
  <c r="BH40" i="1" s="1"/>
  <c r="BG40" i="1" s="1"/>
  <c r="BF40" i="1" s="1"/>
  <c r="BE40" i="1" s="1"/>
  <c r="BD40" i="1" s="1"/>
  <c r="BC40" i="1" s="1"/>
  <c r="AI246" i="1"/>
  <c r="AJ246" i="1"/>
  <c r="AK246" i="1"/>
  <c r="AT398" i="1"/>
  <c r="AS398" i="1" s="1"/>
  <c r="AR398" i="1" s="1"/>
  <c r="AQ398" i="1" s="1"/>
  <c r="AP398" i="1" s="1"/>
  <c r="AO398" i="1" s="1"/>
  <c r="AN398" i="1" s="1"/>
  <c r="AM398" i="1" s="1"/>
  <c r="AL398" i="1" s="1"/>
  <c r="AJ472" i="1"/>
  <c r="AK472" i="1"/>
  <c r="AI472" i="1"/>
  <c r="AT588" i="1"/>
  <c r="AS588" i="1" s="1"/>
  <c r="AR588" i="1" s="1"/>
  <c r="AQ588" i="1" s="1"/>
  <c r="AP588" i="1" s="1"/>
  <c r="AO588" i="1" s="1"/>
  <c r="AN588" i="1" s="1"/>
  <c r="AM588" i="1" s="1"/>
  <c r="AL588" i="1" s="1"/>
  <c r="BK50" i="1"/>
  <c r="BJ50" i="1" s="1"/>
  <c r="BI50" i="1" s="1"/>
  <c r="BH50" i="1" s="1"/>
  <c r="BG50" i="1" s="1"/>
  <c r="BF50" i="1" s="1"/>
  <c r="BE50" i="1" s="1"/>
  <c r="BD50" i="1" s="1"/>
  <c r="BC50" i="1" s="1"/>
  <c r="AT81" i="1"/>
  <c r="AS81" i="1" s="1"/>
  <c r="AR81" i="1" s="1"/>
  <c r="AQ81" i="1" s="1"/>
  <c r="AP81" i="1" s="1"/>
  <c r="AO81" i="1" s="1"/>
  <c r="AN81" i="1" s="1"/>
  <c r="AM81" i="1" s="1"/>
  <c r="AL81" i="1" s="1"/>
  <c r="AI245" i="1"/>
  <c r="AJ245" i="1"/>
  <c r="AK245" i="1"/>
  <c r="AT374" i="1"/>
  <c r="AS374" i="1" s="1"/>
  <c r="AR374" i="1" s="1"/>
  <c r="AQ374" i="1" s="1"/>
  <c r="AP374" i="1" s="1"/>
  <c r="AO374" i="1" s="1"/>
  <c r="AN374" i="1" s="1"/>
  <c r="AM374" i="1" s="1"/>
  <c r="AL374" i="1" s="1"/>
  <c r="AT453" i="1"/>
  <c r="AS453" i="1" s="1"/>
  <c r="AR453" i="1" s="1"/>
  <c r="AQ453" i="1" s="1"/>
  <c r="AP453" i="1" s="1"/>
  <c r="AO453" i="1" s="1"/>
  <c r="AN453" i="1" s="1"/>
  <c r="AM453" i="1" s="1"/>
  <c r="AL453" i="1" s="1"/>
  <c r="BK62" i="1"/>
  <c r="BJ62" i="1" s="1"/>
  <c r="BI62" i="1" s="1"/>
  <c r="BH62" i="1" s="1"/>
  <c r="BG62" i="1" s="1"/>
  <c r="BF62" i="1" s="1"/>
  <c r="BE62" i="1" s="1"/>
  <c r="BD62" i="1" s="1"/>
  <c r="BC62" i="1" s="1"/>
  <c r="BK44" i="1"/>
  <c r="BJ44" i="1" s="1"/>
  <c r="BI44" i="1" s="1"/>
  <c r="BH44" i="1" s="1"/>
  <c r="BG44" i="1" s="1"/>
  <c r="BF44" i="1" s="1"/>
  <c r="BE44" i="1" s="1"/>
  <c r="BD44" i="1" s="1"/>
  <c r="BC44" i="1" s="1"/>
  <c r="I255" i="1"/>
  <c r="AC255" i="1"/>
  <c r="AF255" i="1"/>
  <c r="K448" i="1"/>
  <c r="AC448" i="1"/>
  <c r="AF448" i="1"/>
  <c r="AC155" i="1"/>
  <c r="AF155" i="1"/>
  <c r="I155" i="1"/>
  <c r="AH573" i="1"/>
  <c r="AT291" i="1"/>
  <c r="AS291" i="1" s="1"/>
  <c r="AR291" i="1" s="1"/>
  <c r="AQ291" i="1" s="1"/>
  <c r="AP291" i="1" s="1"/>
  <c r="AO291" i="1" s="1"/>
  <c r="AN291" i="1" s="1"/>
  <c r="AM291" i="1" s="1"/>
  <c r="AL291" i="1" s="1"/>
  <c r="AK363" i="1"/>
  <c r="AI363" i="1"/>
  <c r="AJ363" i="1"/>
  <c r="AJ595" i="1"/>
  <c r="AI595" i="1"/>
  <c r="AK595" i="1"/>
  <c r="AT538" i="1"/>
  <c r="AS538" i="1" s="1"/>
  <c r="AR538" i="1" s="1"/>
  <c r="AQ538" i="1" s="1"/>
  <c r="AP538" i="1" s="1"/>
  <c r="AO538" i="1" s="1"/>
  <c r="AN538" i="1" s="1"/>
  <c r="AM538" i="1" s="1"/>
  <c r="AL538" i="1" s="1"/>
  <c r="AT106" i="1"/>
  <c r="AS106" i="1" s="1"/>
  <c r="AR106" i="1" s="1"/>
  <c r="AQ106" i="1" s="1"/>
  <c r="AP106" i="1" s="1"/>
  <c r="AO106" i="1" s="1"/>
  <c r="AN106" i="1" s="1"/>
  <c r="AM106" i="1" s="1"/>
  <c r="AL106" i="1" s="1"/>
  <c r="AT584" i="1"/>
  <c r="AS584" i="1" s="1"/>
  <c r="AR584" i="1" s="1"/>
  <c r="AQ584" i="1" s="1"/>
  <c r="AP584" i="1" s="1"/>
  <c r="AO584" i="1" s="1"/>
  <c r="AN584" i="1" s="1"/>
  <c r="AM584" i="1" s="1"/>
  <c r="AL584" i="1" s="1"/>
  <c r="AT512" i="1"/>
  <c r="AS512" i="1" s="1"/>
  <c r="AR512" i="1" s="1"/>
  <c r="AQ512" i="1" s="1"/>
  <c r="AP512" i="1" s="1"/>
  <c r="AO512" i="1" s="1"/>
  <c r="AN512" i="1" s="1"/>
  <c r="AM512" i="1" s="1"/>
  <c r="AL512" i="1" s="1"/>
  <c r="AT80" i="1"/>
  <c r="AS80" i="1" s="1"/>
  <c r="AR80" i="1" s="1"/>
  <c r="AQ80" i="1" s="1"/>
  <c r="AP80" i="1" s="1"/>
  <c r="AO80" i="1" s="1"/>
  <c r="AN80" i="1" s="1"/>
  <c r="AM80" i="1" s="1"/>
  <c r="AL80" i="1" s="1"/>
  <c r="AI391" i="1"/>
  <c r="AJ391" i="1"/>
  <c r="AK391" i="1"/>
  <c r="AT125" i="1"/>
  <c r="AS125" i="1" s="1"/>
  <c r="AR125" i="1" s="1"/>
  <c r="AQ125" i="1" s="1"/>
  <c r="AP125" i="1" s="1"/>
  <c r="AO125" i="1" s="1"/>
  <c r="AN125" i="1" s="1"/>
  <c r="AM125" i="1" s="1"/>
  <c r="AL125" i="1" s="1"/>
  <c r="AT27" i="1"/>
  <c r="AS27" i="1" s="1"/>
  <c r="AR27" i="1" s="1"/>
  <c r="AQ27" i="1" s="1"/>
  <c r="AP27" i="1" s="1"/>
  <c r="AO27" i="1" s="1"/>
  <c r="AN27" i="1" s="1"/>
  <c r="AM27" i="1" s="1"/>
  <c r="AL27" i="1" s="1"/>
  <c r="AT642" i="1"/>
  <c r="AS642" i="1" s="1"/>
  <c r="AR642" i="1" s="1"/>
  <c r="AQ642" i="1" s="1"/>
  <c r="AP642" i="1" s="1"/>
  <c r="AO642" i="1" s="1"/>
  <c r="AN642" i="1" s="1"/>
  <c r="AM642" i="1" s="1"/>
  <c r="AL642" i="1" s="1"/>
  <c r="AK269" i="1"/>
  <c r="AJ269" i="1"/>
  <c r="AI269" i="1"/>
  <c r="AT50" i="1"/>
  <c r="AS50" i="1" s="1"/>
  <c r="AR50" i="1" s="1"/>
  <c r="AQ50" i="1" s="1"/>
  <c r="AP50" i="1" s="1"/>
  <c r="AO50" i="1" s="1"/>
  <c r="AN50" i="1" s="1"/>
  <c r="AM50" i="1" s="1"/>
  <c r="AL50" i="1" s="1"/>
  <c r="AT93" i="1"/>
  <c r="AS93" i="1" s="1"/>
  <c r="AR93" i="1" s="1"/>
  <c r="AQ93" i="1" s="1"/>
  <c r="AP93" i="1" s="1"/>
  <c r="AO93" i="1" s="1"/>
  <c r="AN93" i="1" s="1"/>
  <c r="AM93" i="1" s="1"/>
  <c r="AL93" i="1" s="1"/>
  <c r="AJ562" i="1"/>
  <c r="AI562" i="1"/>
  <c r="AH562" i="1" s="1"/>
  <c r="AB562" i="1" s="1"/>
  <c r="AK562" i="1"/>
  <c r="AI300" i="1"/>
  <c r="AJ300" i="1"/>
  <c r="AK300" i="1"/>
  <c r="AT378" i="1"/>
  <c r="AS378" i="1" s="1"/>
  <c r="AR378" i="1" s="1"/>
  <c r="AQ378" i="1" s="1"/>
  <c r="AP378" i="1" s="1"/>
  <c r="AO378" i="1" s="1"/>
  <c r="AN378" i="1" s="1"/>
  <c r="AM378" i="1" s="1"/>
  <c r="AL378" i="1" s="1"/>
  <c r="AT298" i="1"/>
  <c r="AS298" i="1"/>
  <c r="AR298" i="1" s="1"/>
  <c r="AQ298" i="1" s="1"/>
  <c r="AP298" i="1" s="1"/>
  <c r="AO298" i="1" s="1"/>
  <c r="AN298" i="1" s="1"/>
  <c r="AM298" i="1" s="1"/>
  <c r="AL298" i="1" s="1"/>
  <c r="AT645" i="1"/>
  <c r="AS645" i="1" s="1"/>
  <c r="AR645" i="1" s="1"/>
  <c r="AQ645" i="1" s="1"/>
  <c r="AP645" i="1" s="1"/>
  <c r="AO645" i="1" s="1"/>
  <c r="AN645" i="1" s="1"/>
  <c r="AM645" i="1" s="1"/>
  <c r="AL645" i="1" s="1"/>
  <c r="AT271" i="1"/>
  <c r="AS271" i="1" s="1"/>
  <c r="AR271" i="1" s="1"/>
  <c r="AQ271" i="1" s="1"/>
  <c r="AP271" i="1" s="1"/>
  <c r="AO271" i="1" s="1"/>
  <c r="AN271" i="1" s="1"/>
  <c r="AM271" i="1" s="1"/>
  <c r="AL271" i="1" s="1"/>
  <c r="AT85" i="1"/>
  <c r="AS85" i="1" s="1"/>
  <c r="AR85" i="1" s="1"/>
  <c r="AQ85" i="1" s="1"/>
  <c r="AP85" i="1" s="1"/>
  <c r="AO85" i="1" s="1"/>
  <c r="AN85" i="1" s="1"/>
  <c r="AM85" i="1" s="1"/>
  <c r="AL85" i="1" s="1"/>
  <c r="AT248" i="1"/>
  <c r="AS248" i="1" s="1"/>
  <c r="AR248" i="1" s="1"/>
  <c r="AQ248" i="1" s="1"/>
  <c r="AP248" i="1" s="1"/>
  <c r="AO248" i="1" s="1"/>
  <c r="AN248" i="1" s="1"/>
  <c r="AM248" i="1" s="1"/>
  <c r="AL248" i="1" s="1"/>
  <c r="AJ253" i="1"/>
  <c r="AI253" i="1"/>
  <c r="AK253" i="1"/>
  <c r="BK4" i="1"/>
  <c r="BJ4" i="1" s="1"/>
  <c r="BI4" i="1" s="1"/>
  <c r="BH4" i="1" s="1"/>
  <c r="BG4" i="1" s="1"/>
  <c r="BF4" i="1" s="1"/>
  <c r="BE4" i="1" s="1"/>
  <c r="BD4" i="1" s="1"/>
  <c r="BC4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K24" i="1"/>
  <c r="AI24" i="1"/>
  <c r="AJ24" i="1"/>
  <c r="AT244" i="1"/>
  <c r="AS244" i="1" s="1"/>
  <c r="AR244" i="1" s="1"/>
  <c r="AQ244" i="1" s="1"/>
  <c r="AP244" i="1" s="1"/>
  <c r="AO244" i="1" s="1"/>
  <c r="AN244" i="1" s="1"/>
  <c r="AM244" i="1" s="1"/>
  <c r="AL244" i="1" s="1"/>
  <c r="AT542" i="1"/>
  <c r="AS542" i="1" s="1"/>
  <c r="AR542" i="1" s="1"/>
  <c r="AQ542" i="1" s="1"/>
  <c r="AP542" i="1" s="1"/>
  <c r="AO542" i="1" s="1"/>
  <c r="AN542" i="1" s="1"/>
  <c r="AM542" i="1" s="1"/>
  <c r="AL542" i="1" s="1"/>
  <c r="AT66" i="1"/>
  <c r="AS66" i="1" s="1"/>
  <c r="AR66" i="1" s="1"/>
  <c r="AQ66" i="1" s="1"/>
  <c r="AP66" i="1" s="1"/>
  <c r="AO66" i="1" s="1"/>
  <c r="AN66" i="1" s="1"/>
  <c r="AM66" i="1" s="1"/>
  <c r="AL66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T431" i="1"/>
  <c r="AS431" i="1" s="1"/>
  <c r="AR431" i="1" s="1"/>
  <c r="AQ431" i="1" s="1"/>
  <c r="AP431" i="1" s="1"/>
  <c r="AO431" i="1" s="1"/>
  <c r="AN431" i="1" s="1"/>
  <c r="AM431" i="1" s="1"/>
  <c r="AL431" i="1" s="1"/>
  <c r="BK17" i="1"/>
  <c r="BJ17" i="1" s="1"/>
  <c r="BI17" i="1" s="1"/>
  <c r="BH17" i="1" s="1"/>
  <c r="BG17" i="1" s="1"/>
  <c r="BF17" i="1" s="1"/>
  <c r="BE17" i="1" s="1"/>
  <c r="BD17" i="1" s="1"/>
  <c r="BC17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T629" i="1"/>
  <c r="AS629" i="1" s="1"/>
  <c r="AR629" i="1" s="1"/>
  <c r="AQ629" i="1" s="1"/>
  <c r="AP629" i="1" s="1"/>
  <c r="AO629" i="1" s="1"/>
  <c r="AN629" i="1" s="1"/>
  <c r="AM629" i="1" s="1"/>
  <c r="AL629" i="1" s="1"/>
  <c r="AT211" i="1"/>
  <c r="AS211" i="1" s="1"/>
  <c r="AR211" i="1" s="1"/>
  <c r="AQ211" i="1" s="1"/>
  <c r="AP211" i="1" s="1"/>
  <c r="AO211" i="1" s="1"/>
  <c r="AN211" i="1" s="1"/>
  <c r="AM211" i="1" s="1"/>
  <c r="AL211" i="1" s="1"/>
  <c r="AT387" i="1"/>
  <c r="AS387" i="1" s="1"/>
  <c r="AR387" i="1" s="1"/>
  <c r="AQ387" i="1" s="1"/>
  <c r="AP387" i="1" s="1"/>
  <c r="AO387" i="1" s="1"/>
  <c r="AN387" i="1" s="1"/>
  <c r="AM387" i="1" s="1"/>
  <c r="AL387" i="1" s="1"/>
  <c r="AT503" i="1"/>
  <c r="AS503" i="1" s="1"/>
  <c r="AR503" i="1" s="1"/>
  <c r="AQ503" i="1" s="1"/>
  <c r="AP503" i="1" s="1"/>
  <c r="AO503" i="1" s="1"/>
  <c r="AN503" i="1" s="1"/>
  <c r="AM503" i="1" s="1"/>
  <c r="AL503" i="1" s="1"/>
  <c r="AK63" i="1"/>
  <c r="AJ63" i="1"/>
  <c r="AI63" i="1"/>
  <c r="AT216" i="1"/>
  <c r="AS216" i="1" s="1"/>
  <c r="AR216" i="1" s="1"/>
  <c r="AQ216" i="1" s="1"/>
  <c r="AP216" i="1" s="1"/>
  <c r="AO216" i="1" s="1"/>
  <c r="AN216" i="1" s="1"/>
  <c r="AM216" i="1" s="1"/>
  <c r="AL216" i="1" s="1"/>
  <c r="AT329" i="1"/>
  <c r="AS329" i="1" s="1"/>
  <c r="AR329" i="1" s="1"/>
  <c r="AQ329" i="1" s="1"/>
  <c r="AP329" i="1" s="1"/>
  <c r="AO329" i="1" s="1"/>
  <c r="AN329" i="1" s="1"/>
  <c r="AM329" i="1" s="1"/>
  <c r="AL329" i="1" s="1"/>
  <c r="AT445" i="1"/>
  <c r="AS445" i="1" s="1"/>
  <c r="AR445" i="1" s="1"/>
  <c r="AQ445" i="1" s="1"/>
  <c r="AP445" i="1" s="1"/>
  <c r="AO445" i="1" s="1"/>
  <c r="AN445" i="1" s="1"/>
  <c r="AM445" i="1" s="1"/>
  <c r="AL445" i="1" s="1"/>
  <c r="AT35" i="1"/>
  <c r="AS35" i="1" s="1"/>
  <c r="AR35" i="1" s="1"/>
  <c r="AQ35" i="1" s="1"/>
  <c r="AP35" i="1" s="1"/>
  <c r="AO35" i="1" s="1"/>
  <c r="AN35" i="1" s="1"/>
  <c r="AM35" i="1" s="1"/>
  <c r="AL35" i="1" s="1"/>
  <c r="AT189" i="1"/>
  <c r="AS189" i="1" s="1"/>
  <c r="AR189" i="1" s="1"/>
  <c r="AQ189" i="1" s="1"/>
  <c r="AP189" i="1" s="1"/>
  <c r="AO189" i="1" s="1"/>
  <c r="AN189" i="1" s="1"/>
  <c r="AM189" i="1" s="1"/>
  <c r="AL189" i="1" s="1"/>
  <c r="AT464" i="1"/>
  <c r="AS464" i="1" s="1"/>
  <c r="AR464" i="1" s="1"/>
  <c r="AQ464" i="1" s="1"/>
  <c r="AP464" i="1" s="1"/>
  <c r="AO464" i="1" s="1"/>
  <c r="AN464" i="1" s="1"/>
  <c r="AM464" i="1" s="1"/>
  <c r="AL464" i="1" s="1"/>
  <c r="AT450" i="1"/>
  <c r="AS450" i="1" s="1"/>
  <c r="AR450" i="1" s="1"/>
  <c r="AQ450" i="1" s="1"/>
  <c r="AP450" i="1" s="1"/>
  <c r="AO450" i="1" s="1"/>
  <c r="AN450" i="1" s="1"/>
  <c r="AM450" i="1" s="1"/>
  <c r="AL450" i="1" s="1"/>
  <c r="AT290" i="1"/>
  <c r="AS290" i="1" s="1"/>
  <c r="AR290" i="1" s="1"/>
  <c r="AQ290" i="1" s="1"/>
  <c r="AP290" i="1" s="1"/>
  <c r="AO290" i="1" s="1"/>
  <c r="AN290" i="1" s="1"/>
  <c r="AM290" i="1" s="1"/>
  <c r="AL290" i="1" s="1"/>
  <c r="AT389" i="1"/>
  <c r="AS389" i="1" s="1"/>
  <c r="AR389" i="1" s="1"/>
  <c r="AQ389" i="1" s="1"/>
  <c r="AP389" i="1" s="1"/>
  <c r="AO389" i="1" s="1"/>
  <c r="AN389" i="1" s="1"/>
  <c r="AM389" i="1" s="1"/>
  <c r="AL389" i="1" s="1"/>
  <c r="AT159" i="1"/>
  <c r="AS159" i="1" s="1"/>
  <c r="AR159" i="1" s="1"/>
  <c r="AQ159" i="1" s="1"/>
  <c r="AP159" i="1" s="1"/>
  <c r="AO159" i="1" s="1"/>
  <c r="AN159" i="1" s="1"/>
  <c r="AM159" i="1" s="1"/>
  <c r="AL159" i="1" s="1"/>
  <c r="AK136" i="1"/>
  <c r="AJ136" i="1"/>
  <c r="AI136" i="1"/>
  <c r="AT301" i="1"/>
  <c r="AS301" i="1" s="1"/>
  <c r="AR301" i="1" s="1"/>
  <c r="AQ301" i="1" s="1"/>
  <c r="AP301" i="1" s="1"/>
  <c r="AO301" i="1" s="1"/>
  <c r="AN301" i="1" s="1"/>
  <c r="AM301" i="1" s="1"/>
  <c r="AL301" i="1" s="1"/>
  <c r="AK407" i="1"/>
  <c r="AJ407" i="1"/>
  <c r="AI407" i="1"/>
  <c r="AJ613" i="1"/>
  <c r="AI613" i="1"/>
  <c r="AH613" i="1" s="1"/>
  <c r="AK613" i="1"/>
  <c r="AT333" i="1"/>
  <c r="AS333" i="1" s="1"/>
  <c r="AR333" i="1" s="1"/>
  <c r="AQ333" i="1" s="1"/>
  <c r="AP333" i="1" s="1"/>
  <c r="AO333" i="1" s="1"/>
  <c r="AN333" i="1" s="1"/>
  <c r="AM333" i="1" s="1"/>
  <c r="AL333" i="1" s="1"/>
  <c r="AT437" i="1"/>
  <c r="AS437" i="1" s="1"/>
  <c r="AR437" i="1" s="1"/>
  <c r="AQ437" i="1" s="1"/>
  <c r="AP437" i="1" s="1"/>
  <c r="AO437" i="1" s="1"/>
  <c r="AN437" i="1" s="1"/>
  <c r="AM437" i="1" s="1"/>
  <c r="AL437" i="1" s="1"/>
  <c r="AT483" i="1"/>
  <c r="AS483" i="1"/>
  <c r="AR483" i="1" s="1"/>
  <c r="AQ483" i="1" s="1"/>
  <c r="AP483" i="1" s="1"/>
  <c r="AO483" i="1" s="1"/>
  <c r="AN483" i="1" s="1"/>
  <c r="AM483" i="1" s="1"/>
  <c r="AL483" i="1" s="1"/>
  <c r="AT439" i="1"/>
  <c r="AS439" i="1" s="1"/>
  <c r="AR439" i="1" s="1"/>
  <c r="AQ439" i="1" s="1"/>
  <c r="AP439" i="1" s="1"/>
  <c r="AO439" i="1" s="1"/>
  <c r="AN439" i="1" s="1"/>
  <c r="AM439" i="1" s="1"/>
  <c r="AL439" i="1" s="1"/>
  <c r="AK621" i="1"/>
  <c r="AI621" i="1"/>
  <c r="AJ621" i="1"/>
  <c r="BK38" i="1"/>
  <c r="BJ38" i="1" s="1"/>
  <c r="BI38" i="1" s="1"/>
  <c r="BH38" i="1" s="1"/>
  <c r="BG38" i="1" s="1"/>
  <c r="BF38" i="1" s="1"/>
  <c r="BE38" i="1" s="1"/>
  <c r="BD38" i="1" s="1"/>
  <c r="BC38" i="1" s="1"/>
  <c r="AT131" i="1"/>
  <c r="AS131" i="1" s="1"/>
  <c r="AR131" i="1" s="1"/>
  <c r="AQ131" i="1" s="1"/>
  <c r="AP131" i="1" s="1"/>
  <c r="AO131" i="1" s="1"/>
  <c r="AN131" i="1" s="1"/>
  <c r="AM131" i="1" s="1"/>
  <c r="AL131" i="1" s="1"/>
  <c r="AJ276" i="1"/>
  <c r="AI276" i="1"/>
  <c r="AH276" i="1" s="1"/>
  <c r="AK276" i="1"/>
  <c r="AT412" i="1"/>
  <c r="AS412" i="1" s="1"/>
  <c r="AR412" i="1" s="1"/>
  <c r="AQ412" i="1" s="1"/>
  <c r="AP412" i="1" s="1"/>
  <c r="AO412" i="1" s="1"/>
  <c r="AN412" i="1" s="1"/>
  <c r="AM412" i="1" s="1"/>
  <c r="AL412" i="1" s="1"/>
  <c r="AK532" i="1"/>
  <c r="AJ532" i="1"/>
  <c r="AI532" i="1"/>
  <c r="AJ501" i="1"/>
  <c r="AI501" i="1"/>
  <c r="AK501" i="1"/>
  <c r="BK65" i="1"/>
  <c r="BJ65" i="1"/>
  <c r="BI65" i="1" s="1"/>
  <c r="BH65" i="1" s="1"/>
  <c r="BG65" i="1" s="1"/>
  <c r="BF65" i="1" s="1"/>
  <c r="BE65" i="1" s="1"/>
  <c r="BD65" i="1" s="1"/>
  <c r="BC65" i="1" s="1"/>
  <c r="BK70" i="1"/>
  <c r="BJ70" i="1" s="1"/>
  <c r="BI70" i="1"/>
  <c r="BH70" i="1" s="1"/>
  <c r="BG70" i="1" s="1"/>
  <c r="BF70" i="1" s="1"/>
  <c r="BE70" i="1" s="1"/>
  <c r="BD70" i="1" s="1"/>
  <c r="BC70" i="1" s="1"/>
  <c r="AT232" i="1"/>
  <c r="AS232" i="1" s="1"/>
  <c r="AR232" i="1" s="1"/>
  <c r="AQ232" i="1" s="1"/>
  <c r="AP232" i="1" s="1"/>
  <c r="AO232" i="1" s="1"/>
  <c r="AN232" i="1" s="1"/>
  <c r="AM232" i="1" s="1"/>
  <c r="AL232" i="1" s="1"/>
  <c r="AI326" i="1"/>
  <c r="AJ326" i="1"/>
  <c r="AK326" i="1"/>
  <c r="AT171" i="1"/>
  <c r="AS171" i="1" s="1"/>
  <c r="AR171" i="1" s="1"/>
  <c r="AQ171" i="1" s="1"/>
  <c r="AP171" i="1" s="1"/>
  <c r="AO171" i="1" s="1"/>
  <c r="AN171" i="1" s="1"/>
  <c r="AM171" i="1" s="1"/>
  <c r="AL171" i="1" s="1"/>
  <c r="BK55" i="1"/>
  <c r="BJ55" i="1" s="1"/>
  <c r="BI55" i="1" s="1"/>
  <c r="BH55" i="1" s="1"/>
  <c r="BG55" i="1" s="1"/>
  <c r="BF55" i="1" s="1"/>
  <c r="BE55" i="1" s="1"/>
  <c r="BD55" i="1" s="1"/>
  <c r="BC55" i="1" s="1"/>
  <c r="BK43" i="1"/>
  <c r="BJ43" i="1" s="1"/>
  <c r="BI43" i="1" s="1"/>
  <c r="BH43" i="1" s="1"/>
  <c r="BG43" i="1" s="1"/>
  <c r="BF43" i="1" s="1"/>
  <c r="BE43" i="1" s="1"/>
  <c r="BD43" i="1" s="1"/>
  <c r="BC43" i="1" s="1"/>
  <c r="AC272" i="1"/>
  <c r="AF272" i="1"/>
  <c r="I272" i="1"/>
  <c r="AC166" i="1"/>
  <c r="I166" i="1"/>
  <c r="AF166" i="1"/>
  <c r="AF103" i="1"/>
  <c r="I103" i="1"/>
  <c r="AC103" i="1"/>
  <c r="AK370" i="1"/>
  <c r="AI370" i="1"/>
  <c r="AJ370" i="1"/>
  <c r="AJ330" i="1"/>
  <c r="AK330" i="1"/>
  <c r="AI330" i="1"/>
  <c r="AF231" i="1"/>
  <c r="U231" i="1"/>
  <c r="AC231" i="1"/>
  <c r="I231" i="1"/>
  <c r="AT455" i="1"/>
  <c r="AS455" i="1" s="1"/>
  <c r="AR455" i="1" s="1"/>
  <c r="AQ455" i="1" s="1"/>
  <c r="AP455" i="1" s="1"/>
  <c r="AO455" i="1" s="1"/>
  <c r="AN455" i="1" s="1"/>
  <c r="AM455" i="1" s="1"/>
  <c r="AL455" i="1" s="1"/>
  <c r="AT100" i="1"/>
  <c r="AS100" i="1" s="1"/>
  <c r="AR100" i="1" s="1"/>
  <c r="AQ100" i="1" s="1"/>
  <c r="AP100" i="1" s="1"/>
  <c r="AO100" i="1" s="1"/>
  <c r="AN100" i="1" s="1"/>
  <c r="AM100" i="1" s="1"/>
  <c r="AL100" i="1" s="1"/>
  <c r="AJ283" i="1"/>
  <c r="AK283" i="1"/>
  <c r="AI283" i="1"/>
  <c r="AT393" i="1"/>
  <c r="AS393" i="1" s="1"/>
  <c r="AR393" i="1" s="1"/>
  <c r="AQ393" i="1" s="1"/>
  <c r="AP393" i="1" s="1"/>
  <c r="AO393" i="1" s="1"/>
  <c r="AN393" i="1" s="1"/>
  <c r="AM393" i="1" s="1"/>
  <c r="AL393" i="1" s="1"/>
  <c r="AJ260" i="1"/>
  <c r="AI260" i="1"/>
  <c r="AK260" i="1"/>
  <c r="AT600" i="1"/>
  <c r="AS600" i="1" s="1"/>
  <c r="AR600" i="1" s="1"/>
  <c r="AQ600" i="1" s="1"/>
  <c r="AP600" i="1" s="1"/>
  <c r="AO600" i="1" s="1"/>
  <c r="AN600" i="1" s="1"/>
  <c r="AM600" i="1" s="1"/>
  <c r="AL600" i="1" s="1"/>
  <c r="AT511" i="1"/>
  <c r="AS511" i="1" s="1"/>
  <c r="AR511" i="1" s="1"/>
  <c r="AQ511" i="1" s="1"/>
  <c r="AP511" i="1" s="1"/>
  <c r="AO511" i="1" s="1"/>
  <c r="AN511" i="1" s="1"/>
  <c r="AM511" i="1" s="1"/>
  <c r="AL511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343" i="1"/>
  <c r="AS343" i="1" s="1"/>
  <c r="AR343" i="1" s="1"/>
  <c r="AQ343" i="1" s="1"/>
  <c r="AP343" i="1" s="1"/>
  <c r="AO343" i="1" s="1"/>
  <c r="AN343" i="1" s="1"/>
  <c r="AM343" i="1" s="1"/>
  <c r="AL343" i="1" s="1"/>
  <c r="AI119" i="1"/>
  <c r="AK119" i="1"/>
  <c r="AJ119" i="1"/>
  <c r="AT114" i="1"/>
  <c r="AS114" i="1" s="1"/>
  <c r="AR114" i="1" s="1"/>
  <c r="AQ114" i="1" s="1"/>
  <c r="AP114" i="1" s="1"/>
  <c r="AO114" i="1" s="1"/>
  <c r="AN114" i="1" s="1"/>
  <c r="AM114" i="1" s="1"/>
  <c r="AL114" i="1" s="1"/>
  <c r="AT540" i="1"/>
  <c r="AS540" i="1" s="1"/>
  <c r="AR540" i="1" s="1"/>
  <c r="AQ540" i="1" s="1"/>
  <c r="AP540" i="1" s="1"/>
  <c r="AO540" i="1" s="1"/>
  <c r="AN540" i="1" s="1"/>
  <c r="AM540" i="1" s="1"/>
  <c r="AL540" i="1" s="1"/>
  <c r="AT527" i="1"/>
  <c r="AS527" i="1" s="1"/>
  <c r="AR527" i="1" s="1"/>
  <c r="AQ527" i="1" s="1"/>
  <c r="AP527" i="1" s="1"/>
  <c r="AO527" i="1" s="1"/>
  <c r="AN527" i="1" s="1"/>
  <c r="AM527" i="1" s="1"/>
  <c r="AL527" i="1" s="1"/>
  <c r="AT43" i="1"/>
  <c r="AS43" i="1" s="1"/>
  <c r="AR43" i="1" s="1"/>
  <c r="AQ43" i="1" s="1"/>
  <c r="AP43" i="1" s="1"/>
  <c r="AO43" i="1" s="1"/>
  <c r="AN43" i="1" s="1"/>
  <c r="AM43" i="1" s="1"/>
  <c r="AL43" i="1" s="1"/>
  <c r="AK118" i="1"/>
  <c r="AJ118" i="1"/>
  <c r="AI118" i="1"/>
  <c r="AT592" i="1"/>
  <c r="AS592" i="1" s="1"/>
  <c r="AR592" i="1" s="1"/>
  <c r="AQ592" i="1" s="1"/>
  <c r="AP592" i="1" s="1"/>
  <c r="AO592" i="1" s="1"/>
  <c r="AN592" i="1" s="1"/>
  <c r="AM592" i="1" s="1"/>
  <c r="AL592" i="1" s="1"/>
  <c r="BK18" i="1"/>
  <c r="BJ18" i="1" s="1"/>
  <c r="BI18" i="1" s="1"/>
  <c r="BH18" i="1" s="1"/>
  <c r="BG18" i="1" s="1"/>
  <c r="BF18" i="1" s="1"/>
  <c r="BE18" i="1" s="1"/>
  <c r="BD18" i="1" s="1"/>
  <c r="BC18" i="1" s="1"/>
  <c r="BK11" i="1"/>
  <c r="BJ11" i="1" s="1"/>
  <c r="BI11" i="1" s="1"/>
  <c r="BH11" i="1" s="1"/>
  <c r="BG11" i="1" s="1"/>
  <c r="BF11" i="1" s="1"/>
  <c r="BE11" i="1" s="1"/>
  <c r="BD11" i="1" s="1"/>
  <c r="BC11" i="1" s="1"/>
  <c r="AT302" i="1"/>
  <c r="AS302" i="1" s="1"/>
  <c r="AR302" i="1" s="1"/>
  <c r="AQ302" i="1" s="1"/>
  <c r="AP302" i="1" s="1"/>
  <c r="AO302" i="1" s="1"/>
  <c r="AN302" i="1" s="1"/>
  <c r="AM302" i="1" s="1"/>
  <c r="AL302" i="1" s="1"/>
  <c r="AT83" i="1"/>
  <c r="AS83" i="1" s="1"/>
  <c r="AR83" i="1" s="1"/>
  <c r="AQ83" i="1" s="1"/>
  <c r="AP83" i="1" s="1"/>
  <c r="AO83" i="1" s="1"/>
  <c r="AN83" i="1" s="1"/>
  <c r="AM83" i="1" s="1"/>
  <c r="AL83" i="1" s="1"/>
  <c r="AT267" i="1"/>
  <c r="AS267" i="1" s="1"/>
  <c r="AR267" i="1" s="1"/>
  <c r="AQ267" i="1" s="1"/>
  <c r="AP267" i="1" s="1"/>
  <c r="AO267" i="1" s="1"/>
  <c r="AN267" i="1" s="1"/>
  <c r="AM267" i="1" s="1"/>
  <c r="AL267" i="1" s="1"/>
  <c r="AT79" i="1"/>
  <c r="AS79" i="1" s="1"/>
  <c r="AR79" i="1" s="1"/>
  <c r="AQ79" i="1" s="1"/>
  <c r="AP79" i="1" s="1"/>
  <c r="AO79" i="1" s="1"/>
  <c r="AN79" i="1" s="1"/>
  <c r="AM79" i="1" s="1"/>
  <c r="AL79" i="1" s="1"/>
  <c r="AT304" i="1"/>
  <c r="AS304" i="1"/>
  <c r="AR304" i="1" s="1"/>
  <c r="AQ304" i="1" s="1"/>
  <c r="AP304" i="1" s="1"/>
  <c r="AO304" i="1" s="1"/>
  <c r="AN304" i="1" s="1"/>
  <c r="AM304" i="1" s="1"/>
  <c r="AL304" i="1" s="1"/>
  <c r="AT369" i="1"/>
  <c r="AS369" i="1" s="1"/>
  <c r="AR369" i="1" s="1"/>
  <c r="AQ369" i="1" s="1"/>
  <c r="AP369" i="1" s="1"/>
  <c r="AO369" i="1" s="1"/>
  <c r="AN369" i="1" s="1"/>
  <c r="AM369" i="1" s="1"/>
  <c r="AL369" i="1" s="1"/>
  <c r="AT255" i="1"/>
  <c r="AS255" i="1" s="1"/>
  <c r="AR255" i="1" s="1"/>
  <c r="AQ255" i="1" s="1"/>
  <c r="AP255" i="1" s="1"/>
  <c r="AO255" i="1" s="1"/>
  <c r="AN255" i="1" s="1"/>
  <c r="AM255" i="1" s="1"/>
  <c r="AL255" i="1" s="1"/>
  <c r="AI76" i="1"/>
  <c r="AK76" i="1"/>
  <c r="AJ76" i="1"/>
  <c r="AT303" i="1"/>
  <c r="AS303" i="1" s="1"/>
  <c r="AR303" i="1" s="1"/>
  <c r="AQ303" i="1" s="1"/>
  <c r="AP303" i="1" s="1"/>
  <c r="AO303" i="1" s="1"/>
  <c r="AN303" i="1" s="1"/>
  <c r="AM303" i="1" s="1"/>
  <c r="AL303" i="1" s="1"/>
  <c r="AT417" i="1"/>
  <c r="AS417" i="1" s="1"/>
  <c r="AR417" i="1" s="1"/>
  <c r="AQ417" i="1" s="1"/>
  <c r="AP417" i="1" s="1"/>
  <c r="AO417" i="1" s="1"/>
  <c r="AN417" i="1" s="1"/>
  <c r="AM417" i="1" s="1"/>
  <c r="AL417" i="1" s="1"/>
  <c r="AJ84" i="1"/>
  <c r="AK84" i="1"/>
  <c r="AI84" i="1"/>
  <c r="AJ183" i="1"/>
  <c r="AI183" i="1"/>
  <c r="AK183" i="1"/>
  <c r="AT435" i="1"/>
  <c r="AS435" i="1" s="1"/>
  <c r="AR435" i="1" s="1"/>
  <c r="AQ435" i="1" s="1"/>
  <c r="AP435" i="1" s="1"/>
  <c r="AO435" i="1" s="1"/>
  <c r="AN435" i="1" s="1"/>
  <c r="AM435" i="1" s="1"/>
  <c r="AL435" i="1" s="1"/>
  <c r="BK26" i="1"/>
  <c r="BJ26" i="1" s="1"/>
  <c r="BI26" i="1" s="1"/>
  <c r="BH26" i="1" s="1"/>
  <c r="BG26" i="1" s="1"/>
  <c r="BF26" i="1" s="1"/>
  <c r="BE26" i="1" s="1"/>
  <c r="BD26" i="1" s="1"/>
  <c r="BC26" i="1" s="1"/>
  <c r="AT315" i="1"/>
  <c r="AS315" i="1" s="1"/>
  <c r="AR315" i="1" s="1"/>
  <c r="AQ315" i="1" s="1"/>
  <c r="AP315" i="1" s="1"/>
  <c r="AO315" i="1" s="1"/>
  <c r="AN315" i="1" s="1"/>
  <c r="AM315" i="1" s="1"/>
  <c r="AL315" i="1" s="1"/>
  <c r="AI96" i="1"/>
  <c r="AK96" i="1"/>
  <c r="AJ96" i="1"/>
  <c r="AT206" i="1"/>
  <c r="AS206" i="1" s="1"/>
  <c r="AR206" i="1" s="1"/>
  <c r="AQ206" i="1" s="1"/>
  <c r="AP206" i="1" s="1"/>
  <c r="AO206" i="1" s="1"/>
  <c r="AN206" i="1" s="1"/>
  <c r="AM206" i="1" s="1"/>
  <c r="AL206" i="1" s="1"/>
  <c r="AR514" i="1"/>
  <c r="AQ514" i="1" s="1"/>
  <c r="AP514" i="1" s="1"/>
  <c r="AO514" i="1" s="1"/>
  <c r="AN514" i="1" s="1"/>
  <c r="AM514" i="1" s="1"/>
  <c r="AL514" i="1" s="1"/>
  <c r="AT514" i="1"/>
  <c r="AS514" i="1" s="1"/>
  <c r="BK19" i="1"/>
  <c r="BJ19" i="1" s="1"/>
  <c r="BI19" i="1" s="1"/>
  <c r="BH19" i="1" s="1"/>
  <c r="BG19" i="1" s="1"/>
  <c r="BF19" i="1" s="1"/>
  <c r="BE19" i="1" s="1"/>
  <c r="BD19" i="1" s="1"/>
  <c r="BC19" i="1" s="1"/>
  <c r="AT73" i="1"/>
  <c r="AS73" i="1" s="1"/>
  <c r="AR73" i="1" s="1"/>
  <c r="AQ73" i="1" s="1"/>
  <c r="AP73" i="1" s="1"/>
  <c r="AO73" i="1" s="1"/>
  <c r="AN73" i="1" s="1"/>
  <c r="AM73" i="1" s="1"/>
  <c r="AL73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350" i="1"/>
  <c r="AS350" i="1" s="1"/>
  <c r="AR350" i="1" s="1"/>
  <c r="AQ350" i="1" s="1"/>
  <c r="AP350" i="1" s="1"/>
  <c r="AO350" i="1" s="1"/>
  <c r="AN350" i="1" s="1"/>
  <c r="AM350" i="1" s="1"/>
  <c r="AL350" i="1" s="1"/>
  <c r="AT515" i="1"/>
  <c r="AS515" i="1" s="1"/>
  <c r="AR515" i="1" s="1"/>
  <c r="AQ515" i="1" s="1"/>
  <c r="AP515" i="1" s="1"/>
  <c r="AO515" i="1" s="1"/>
  <c r="AN515" i="1" s="1"/>
  <c r="AM515" i="1" s="1"/>
  <c r="AL515" i="1" s="1"/>
  <c r="AT48" i="1"/>
  <c r="AS48" i="1" s="1"/>
  <c r="AR48" i="1" s="1"/>
  <c r="AQ48" i="1" s="1"/>
  <c r="AP48" i="1" s="1"/>
  <c r="AO48" i="1" s="1"/>
  <c r="AN48" i="1" s="1"/>
  <c r="AM48" i="1" s="1"/>
  <c r="AL48" i="1" s="1"/>
  <c r="AJ222" i="1"/>
  <c r="AK222" i="1"/>
  <c r="AI222" i="1"/>
  <c r="AT448" i="1"/>
  <c r="AS448" i="1" s="1"/>
  <c r="AR448" i="1" s="1"/>
  <c r="AQ448" i="1" s="1"/>
  <c r="AP448" i="1" s="1"/>
  <c r="AO448" i="1" s="1"/>
  <c r="AN448" i="1" s="1"/>
  <c r="AM448" i="1" s="1"/>
  <c r="AL448" i="1" s="1"/>
  <c r="AJ623" i="1"/>
  <c r="AK623" i="1"/>
  <c r="AI623" i="1"/>
  <c r="AT331" i="1"/>
  <c r="AS331" i="1" s="1"/>
  <c r="AR331" i="1" s="1"/>
  <c r="AQ331" i="1" s="1"/>
  <c r="AP331" i="1" s="1"/>
  <c r="AO331" i="1" s="1"/>
  <c r="AN331" i="1" s="1"/>
  <c r="AM331" i="1" s="1"/>
  <c r="AL331" i="1" s="1"/>
  <c r="AT461" i="1"/>
  <c r="AS461" i="1" s="1"/>
  <c r="AR461" i="1" s="1"/>
  <c r="AQ461" i="1" s="1"/>
  <c r="AP461" i="1" s="1"/>
  <c r="AO461" i="1" s="1"/>
  <c r="AN461" i="1" s="1"/>
  <c r="AM461" i="1" s="1"/>
  <c r="AL461" i="1" s="1"/>
  <c r="BK37" i="1"/>
  <c r="BJ37" i="1" s="1"/>
  <c r="BI37" i="1" s="1"/>
  <c r="BH37" i="1" s="1"/>
  <c r="BG37" i="1" s="1"/>
  <c r="BF37" i="1" s="1"/>
  <c r="BE37" i="1" s="1"/>
  <c r="BD37" i="1" s="1"/>
  <c r="BC37" i="1" s="1"/>
  <c r="AT204" i="1"/>
  <c r="AS204" i="1" s="1"/>
  <c r="AR204" i="1" s="1"/>
  <c r="AQ204" i="1" s="1"/>
  <c r="AP204" i="1" s="1"/>
  <c r="AO204" i="1" s="1"/>
  <c r="AN204" i="1" s="1"/>
  <c r="AM204" i="1" s="1"/>
  <c r="AL204" i="1" s="1"/>
  <c r="AT339" i="1"/>
  <c r="AS339" i="1" s="1"/>
  <c r="AR339" i="1" s="1"/>
  <c r="AQ339" i="1" s="1"/>
  <c r="AP339" i="1" s="1"/>
  <c r="AO339" i="1" s="1"/>
  <c r="AN339" i="1" s="1"/>
  <c r="AM339" i="1" s="1"/>
  <c r="AL339" i="1" s="1"/>
  <c r="AT426" i="1"/>
  <c r="AS426" i="1" s="1"/>
  <c r="AR426" i="1" s="1"/>
  <c r="AQ426" i="1" s="1"/>
  <c r="AP426" i="1" s="1"/>
  <c r="AO426" i="1" s="1"/>
  <c r="AN426" i="1" s="1"/>
  <c r="AM426" i="1" s="1"/>
  <c r="AL426" i="1" s="1"/>
  <c r="AT609" i="1"/>
  <c r="AS609" i="1" s="1"/>
  <c r="AR609" i="1" s="1"/>
  <c r="AQ609" i="1" s="1"/>
  <c r="AP609" i="1" s="1"/>
  <c r="AO609" i="1" s="1"/>
  <c r="AN609" i="1" s="1"/>
  <c r="AM609" i="1" s="1"/>
  <c r="AL609" i="1" s="1"/>
  <c r="AT394" i="1"/>
  <c r="AS394" i="1" s="1"/>
  <c r="AR394" i="1" s="1"/>
  <c r="AQ394" i="1" s="1"/>
  <c r="AP394" i="1" s="1"/>
  <c r="AO394" i="1" s="1"/>
  <c r="AN394" i="1" s="1"/>
  <c r="AM394" i="1" s="1"/>
  <c r="AL394" i="1" s="1"/>
  <c r="AT572" i="1"/>
  <c r="AS572" i="1" s="1"/>
  <c r="AR572" i="1" s="1"/>
  <c r="AQ572" i="1" s="1"/>
  <c r="AP572" i="1" s="1"/>
  <c r="AO572" i="1" s="1"/>
  <c r="AN572" i="1" s="1"/>
  <c r="AM572" i="1" s="1"/>
  <c r="AL572" i="1" s="1"/>
  <c r="AT517" i="1"/>
  <c r="AS517" i="1" s="1"/>
  <c r="AR517" i="1" s="1"/>
  <c r="AQ517" i="1" s="1"/>
  <c r="AP517" i="1" s="1"/>
  <c r="AO517" i="1" s="1"/>
  <c r="AN517" i="1" s="1"/>
  <c r="AM517" i="1" s="1"/>
  <c r="AL517" i="1" s="1"/>
  <c r="AT487" i="1"/>
  <c r="AS487" i="1" s="1"/>
  <c r="AR487" i="1" s="1"/>
  <c r="AQ487" i="1" s="1"/>
  <c r="AP487" i="1" s="1"/>
  <c r="AO487" i="1" s="1"/>
  <c r="AN487" i="1" s="1"/>
  <c r="AM487" i="1" s="1"/>
  <c r="AL487" i="1" s="1"/>
  <c r="AT628" i="1"/>
  <c r="AS628" i="1" s="1"/>
  <c r="AR628" i="1" s="1"/>
  <c r="AQ628" i="1" s="1"/>
  <c r="AP628" i="1" s="1"/>
  <c r="AO628" i="1" s="1"/>
  <c r="AN628" i="1" s="1"/>
  <c r="AM628" i="1" s="1"/>
  <c r="AL628" i="1" s="1"/>
  <c r="AT197" i="1"/>
  <c r="AS197" i="1" s="1"/>
  <c r="AR197" i="1" s="1"/>
  <c r="AQ197" i="1" s="1"/>
  <c r="AP197" i="1" s="1"/>
  <c r="AO197" i="1" s="1"/>
  <c r="AN197" i="1" s="1"/>
  <c r="AM197" i="1" s="1"/>
  <c r="AL197" i="1" s="1"/>
  <c r="BK52" i="1"/>
  <c r="BJ52" i="1" s="1"/>
  <c r="BI52" i="1" s="1"/>
  <c r="BH52" i="1" s="1"/>
  <c r="BG52" i="1" s="1"/>
  <c r="BF52" i="1" s="1"/>
  <c r="BE52" i="1" s="1"/>
  <c r="BD52" i="1" s="1"/>
  <c r="BC52" i="1" s="1"/>
  <c r="AT281" i="1"/>
  <c r="AS281" i="1" s="1"/>
  <c r="AR281" i="1" s="1"/>
  <c r="AQ281" i="1" s="1"/>
  <c r="AP281" i="1" s="1"/>
  <c r="AO281" i="1" s="1"/>
  <c r="AN281" i="1" s="1"/>
  <c r="AM281" i="1" s="1"/>
  <c r="AL281" i="1" s="1"/>
  <c r="AT357" i="1"/>
  <c r="AS357" i="1" s="1"/>
  <c r="AR357" i="1" s="1"/>
  <c r="AQ357" i="1" s="1"/>
  <c r="AP357" i="1" s="1"/>
  <c r="AO357" i="1" s="1"/>
  <c r="AN357" i="1" s="1"/>
  <c r="AM357" i="1" s="1"/>
  <c r="AL357" i="1" s="1"/>
  <c r="AT548" i="1"/>
  <c r="AS548" i="1" s="1"/>
  <c r="AR548" i="1" s="1"/>
  <c r="AQ548" i="1" s="1"/>
  <c r="AP548" i="1" s="1"/>
  <c r="AO548" i="1" s="1"/>
  <c r="AN548" i="1" s="1"/>
  <c r="AM548" i="1" s="1"/>
  <c r="AL548" i="1" s="1"/>
  <c r="AT586" i="1"/>
  <c r="AS586" i="1" s="1"/>
  <c r="AR586" i="1" s="1"/>
  <c r="AQ586" i="1" s="1"/>
  <c r="AP586" i="1" s="1"/>
  <c r="AO586" i="1" s="1"/>
  <c r="AN586" i="1" s="1"/>
  <c r="AM586" i="1" s="1"/>
  <c r="AL586" i="1" s="1"/>
  <c r="BK64" i="1"/>
  <c r="BJ64" i="1" s="1"/>
  <c r="BI64" i="1" s="1"/>
  <c r="BH64" i="1" s="1"/>
  <c r="BG64" i="1" s="1"/>
  <c r="BF64" i="1" s="1"/>
  <c r="BE64" i="1" s="1"/>
  <c r="BD64" i="1" s="1"/>
  <c r="BC64" i="1" s="1"/>
  <c r="AK62" i="1"/>
  <c r="AI62" i="1"/>
  <c r="AJ62" i="1"/>
  <c r="AT175" i="1"/>
  <c r="AS175" i="1" s="1"/>
  <c r="AR175" i="1" s="1"/>
  <c r="AQ175" i="1" s="1"/>
  <c r="AP175" i="1" s="1"/>
  <c r="AO175" i="1" s="1"/>
  <c r="AN175" i="1" s="1"/>
  <c r="AM175" i="1" s="1"/>
  <c r="AL175" i="1" s="1"/>
  <c r="AT324" i="1"/>
  <c r="AS324" i="1" s="1"/>
  <c r="AR324" i="1" s="1"/>
  <c r="AQ324" i="1" s="1"/>
  <c r="AP324" i="1" s="1"/>
  <c r="AO324" i="1" s="1"/>
  <c r="AN324" i="1" s="1"/>
  <c r="AM324" i="1" s="1"/>
  <c r="AL324" i="1" s="1"/>
  <c r="BK61" i="1"/>
  <c r="BJ61" i="1" s="1"/>
  <c r="BI61" i="1" s="1"/>
  <c r="BH61" i="1" s="1"/>
  <c r="BG61" i="1" s="1"/>
  <c r="BF61" i="1" s="1"/>
  <c r="BE61" i="1" s="1"/>
  <c r="BD61" i="1" s="1"/>
  <c r="BC61" i="1" s="1"/>
  <c r="AT473" i="1"/>
  <c r="AS473" i="1"/>
  <c r="AR473" i="1" s="1"/>
  <c r="AQ473" i="1" s="1"/>
  <c r="AP473" i="1" s="1"/>
  <c r="AO473" i="1" s="1"/>
  <c r="AN473" i="1" s="1"/>
  <c r="AM473" i="1" s="1"/>
  <c r="AL473" i="1" s="1"/>
  <c r="BK42" i="1"/>
  <c r="BJ42" i="1" s="1"/>
  <c r="BI42" i="1" s="1"/>
  <c r="BH42" i="1" s="1"/>
  <c r="BG42" i="1" s="1"/>
  <c r="BF42" i="1" s="1"/>
  <c r="BE42" i="1" s="1"/>
  <c r="BD42" i="1" s="1"/>
  <c r="BC42" i="1" s="1"/>
  <c r="AK346" i="1"/>
  <c r="AI346" i="1"/>
  <c r="AJ346" i="1"/>
  <c r="AB563" i="1"/>
  <c r="AA563" i="1"/>
  <c r="AB217" i="1"/>
  <c r="AA217" i="1"/>
  <c r="AF486" i="1"/>
  <c r="AC486" i="1"/>
  <c r="K486" i="1"/>
  <c r="AT209" i="1"/>
  <c r="AS209" i="1" s="1"/>
  <c r="AR209" i="1" s="1"/>
  <c r="AQ209" i="1" s="1"/>
  <c r="AP209" i="1" s="1"/>
  <c r="AO209" i="1" s="1"/>
  <c r="AN209" i="1" s="1"/>
  <c r="AM209" i="1" s="1"/>
  <c r="AL209" i="1" s="1"/>
  <c r="AT293" i="1"/>
  <c r="AS293" i="1" s="1"/>
  <c r="AR293" i="1" s="1"/>
  <c r="AQ293" i="1" s="1"/>
  <c r="AP293" i="1" s="1"/>
  <c r="AO293" i="1" s="1"/>
  <c r="AN293" i="1" s="1"/>
  <c r="AM293" i="1" s="1"/>
  <c r="AL293" i="1" s="1"/>
  <c r="AT368" i="1"/>
  <c r="AS368" i="1" s="1"/>
  <c r="AR368" i="1" s="1"/>
  <c r="AQ368" i="1" s="1"/>
  <c r="AP368" i="1" s="1"/>
  <c r="AO368" i="1" s="1"/>
  <c r="AN368" i="1" s="1"/>
  <c r="AM368" i="1" s="1"/>
  <c r="AL368" i="1" s="1"/>
  <c r="AT476" i="1"/>
  <c r="AS476" i="1" s="1"/>
  <c r="AR476" i="1" s="1"/>
  <c r="AQ476" i="1" s="1"/>
  <c r="AP476" i="1" s="1"/>
  <c r="AO476" i="1" s="1"/>
  <c r="AN476" i="1" s="1"/>
  <c r="AM476" i="1" s="1"/>
  <c r="AL476" i="1" s="1"/>
  <c r="AJ121" i="1"/>
  <c r="AI121" i="1"/>
  <c r="AK121" i="1"/>
  <c r="AT146" i="1"/>
  <c r="AS146" i="1" s="1"/>
  <c r="AR146" i="1" s="1"/>
  <c r="AQ146" i="1" s="1"/>
  <c r="AP146" i="1" s="1"/>
  <c r="AO146" i="1" s="1"/>
  <c r="AN146" i="1" s="1"/>
  <c r="AM146" i="1" s="1"/>
  <c r="AL146" i="1" s="1"/>
  <c r="AT475" i="1"/>
  <c r="AS475" i="1" s="1"/>
  <c r="AR475" i="1" s="1"/>
  <c r="AQ475" i="1" s="1"/>
  <c r="AP475" i="1" s="1"/>
  <c r="AO475" i="1" s="1"/>
  <c r="AN475" i="1" s="1"/>
  <c r="AM475" i="1" s="1"/>
  <c r="AL475" i="1" s="1"/>
  <c r="AT635" i="1"/>
  <c r="AS635" i="1" s="1"/>
  <c r="AR635" i="1" s="1"/>
  <c r="AQ635" i="1" s="1"/>
  <c r="AP635" i="1" s="1"/>
  <c r="AO635" i="1" s="1"/>
  <c r="AN635" i="1" s="1"/>
  <c r="AM635" i="1" s="1"/>
  <c r="AL635" i="1" s="1"/>
  <c r="AT386" i="1"/>
  <c r="AS386" i="1" s="1"/>
  <c r="AR386" i="1" s="1"/>
  <c r="AQ386" i="1" s="1"/>
  <c r="AP386" i="1" s="1"/>
  <c r="AO386" i="1" s="1"/>
  <c r="AN386" i="1" s="1"/>
  <c r="AM386" i="1" s="1"/>
  <c r="AL386" i="1" s="1"/>
  <c r="AT184" i="1"/>
  <c r="AS184" i="1" s="1"/>
  <c r="AR184" i="1" s="1"/>
  <c r="AQ184" i="1" s="1"/>
  <c r="AP184" i="1" s="1"/>
  <c r="AO184" i="1" s="1"/>
  <c r="AN184" i="1" s="1"/>
  <c r="AM184" i="1" s="1"/>
  <c r="AL184" i="1" s="1"/>
  <c r="AT578" i="1"/>
  <c r="AS578" i="1" s="1"/>
  <c r="AR578" i="1" s="1"/>
  <c r="AQ578" i="1" s="1"/>
  <c r="AP578" i="1" s="1"/>
  <c r="AO578" i="1" s="1"/>
  <c r="AN578" i="1" s="1"/>
  <c r="AM578" i="1" s="1"/>
  <c r="AL578" i="1" s="1"/>
  <c r="AT65" i="1"/>
  <c r="AS65" i="1" s="1"/>
  <c r="AR65" i="1" s="1"/>
  <c r="AQ65" i="1" s="1"/>
  <c r="AP65" i="1" s="1"/>
  <c r="AO65" i="1" s="1"/>
  <c r="AN65" i="1" s="1"/>
  <c r="AM65" i="1" s="1"/>
  <c r="AL65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T607" i="1"/>
  <c r="AS607" i="1" s="1"/>
  <c r="AR607" i="1" s="1"/>
  <c r="AQ607" i="1" s="1"/>
  <c r="AP607" i="1" s="1"/>
  <c r="AO607" i="1" s="1"/>
  <c r="AN607" i="1" s="1"/>
  <c r="AM607" i="1" s="1"/>
  <c r="AL607" i="1" s="1"/>
  <c r="BK3" i="1"/>
  <c r="BJ3" i="1" s="1"/>
  <c r="BI3" i="1" s="1"/>
  <c r="BH3" i="1" s="1"/>
  <c r="BG3" i="1" s="1"/>
  <c r="BF3" i="1" s="1"/>
  <c r="BE3" i="1" s="1"/>
  <c r="BD3" i="1" s="1"/>
  <c r="BC3" i="1" s="1"/>
  <c r="AK124" i="1"/>
  <c r="AJ124" i="1"/>
  <c r="AI124" i="1"/>
  <c r="AT523" i="1"/>
  <c r="AS523" i="1" s="1"/>
  <c r="AR523" i="1" s="1"/>
  <c r="AQ523" i="1" s="1"/>
  <c r="AP523" i="1" s="1"/>
  <c r="AO523" i="1" s="1"/>
  <c r="AN523" i="1" s="1"/>
  <c r="AM523" i="1" s="1"/>
  <c r="AL523" i="1" s="1"/>
  <c r="BK24" i="1"/>
  <c r="BJ24" i="1" s="1"/>
  <c r="BI24" i="1" s="1"/>
  <c r="BH24" i="1" s="1"/>
  <c r="BG24" i="1" s="1"/>
  <c r="BF24" i="1" s="1"/>
  <c r="BE24" i="1" s="1"/>
  <c r="BD24" i="1" s="1"/>
  <c r="BC24" i="1" s="1"/>
  <c r="BK32" i="1"/>
  <c r="BJ32" i="1" s="1"/>
  <c r="BI32" i="1" s="1"/>
  <c r="BH32" i="1" s="1"/>
  <c r="BG32" i="1" s="1"/>
  <c r="BF32" i="1" s="1"/>
  <c r="BE32" i="1" s="1"/>
  <c r="BD32" i="1" s="1"/>
  <c r="BC32" i="1" s="1"/>
  <c r="AJ21" i="1"/>
  <c r="AK21" i="1"/>
  <c r="AI21" i="1"/>
  <c r="AT292" i="1"/>
  <c r="AS292" i="1" s="1"/>
  <c r="AR292" i="1" s="1"/>
  <c r="AQ292" i="1" s="1"/>
  <c r="AP292" i="1" s="1"/>
  <c r="AO292" i="1" s="1"/>
  <c r="AN292" i="1" s="1"/>
  <c r="AM292" i="1" s="1"/>
  <c r="AL292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T215" i="1"/>
  <c r="AS215" i="1" s="1"/>
  <c r="AR215" i="1" s="1"/>
  <c r="AQ215" i="1" s="1"/>
  <c r="AP215" i="1" s="1"/>
  <c r="AO215" i="1" s="1"/>
  <c r="AN215" i="1" s="1"/>
  <c r="AM215" i="1" s="1"/>
  <c r="AL215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T323" i="1"/>
  <c r="AS323" i="1" s="1"/>
  <c r="AR323" i="1" s="1"/>
  <c r="AQ323" i="1" s="1"/>
  <c r="AP323" i="1" s="1"/>
  <c r="AO323" i="1" s="1"/>
  <c r="AN323" i="1" s="1"/>
  <c r="AM323" i="1" s="1"/>
  <c r="AL323" i="1" s="1"/>
  <c r="AT454" i="1"/>
  <c r="AS454" i="1" s="1"/>
  <c r="AR454" i="1" s="1"/>
  <c r="AQ454" i="1" s="1"/>
  <c r="AP454" i="1" s="1"/>
  <c r="AO454" i="1" s="1"/>
  <c r="AN454" i="1" s="1"/>
  <c r="AM454" i="1" s="1"/>
  <c r="AL454" i="1" s="1"/>
  <c r="BK35" i="1"/>
  <c r="BJ35" i="1" s="1"/>
  <c r="BI35" i="1" s="1"/>
  <c r="BH35" i="1" s="1"/>
  <c r="BG35" i="1" s="1"/>
  <c r="BF35" i="1" s="1"/>
  <c r="BE35" i="1" s="1"/>
  <c r="BD35" i="1" s="1"/>
  <c r="BC35" i="1" s="1"/>
  <c r="AT342" i="1"/>
  <c r="AS342" i="1" s="1"/>
  <c r="AR342" i="1" s="1"/>
  <c r="AQ342" i="1" s="1"/>
  <c r="AP342" i="1" s="1"/>
  <c r="AO342" i="1" s="1"/>
  <c r="AN342" i="1" s="1"/>
  <c r="AM342" i="1" s="1"/>
  <c r="AL342" i="1" s="1"/>
  <c r="AT98" i="1"/>
  <c r="AS98" i="1" s="1"/>
  <c r="AR98" i="1" s="1"/>
  <c r="AQ98" i="1" s="1"/>
  <c r="AP98" i="1" s="1"/>
  <c r="AO98" i="1" s="1"/>
  <c r="AN98" i="1" s="1"/>
  <c r="AM98" i="1" s="1"/>
  <c r="AL98" i="1" s="1"/>
  <c r="AT297" i="1"/>
  <c r="AS297" i="1" s="1"/>
  <c r="AR297" i="1" s="1"/>
  <c r="AQ297" i="1" s="1"/>
  <c r="AP297" i="1" s="1"/>
  <c r="AO297" i="1" s="1"/>
  <c r="AN297" i="1" s="1"/>
  <c r="AM297" i="1" s="1"/>
  <c r="AL297" i="1" s="1"/>
  <c r="BK13" i="1"/>
  <c r="BJ13" i="1"/>
  <c r="BI13" i="1" s="1"/>
  <c r="BH13" i="1" s="1"/>
  <c r="BG13" i="1" s="1"/>
  <c r="BF13" i="1" s="1"/>
  <c r="BE13" i="1" s="1"/>
  <c r="BD13" i="1" s="1"/>
  <c r="BC13" i="1" s="1"/>
  <c r="AK87" i="1"/>
  <c r="AI87" i="1"/>
  <c r="AJ87" i="1"/>
  <c r="AT166" i="1"/>
  <c r="AS166" i="1" s="1"/>
  <c r="AR166" i="1" s="1"/>
  <c r="AQ166" i="1" s="1"/>
  <c r="AP166" i="1" s="1"/>
  <c r="AO166" i="1" s="1"/>
  <c r="AN166" i="1" s="1"/>
  <c r="AM166" i="1" s="1"/>
  <c r="AL166" i="1" s="1"/>
  <c r="AT596" i="1"/>
  <c r="AS596" i="1" s="1"/>
  <c r="AR596" i="1" s="1"/>
  <c r="AQ596" i="1" s="1"/>
  <c r="AP596" i="1" s="1"/>
  <c r="AO596" i="1" s="1"/>
  <c r="AN596" i="1" s="1"/>
  <c r="AM596" i="1" s="1"/>
  <c r="AL596" i="1" s="1"/>
  <c r="AT47" i="1"/>
  <c r="AS47" i="1" s="1"/>
  <c r="AR47" i="1" s="1"/>
  <c r="AQ47" i="1" s="1"/>
  <c r="AP47" i="1" s="1"/>
  <c r="AO47" i="1" s="1"/>
  <c r="AN47" i="1" s="1"/>
  <c r="AM47" i="1" s="1"/>
  <c r="AL47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T111" i="1"/>
  <c r="AS111" i="1" s="1"/>
  <c r="AR111" i="1" s="1"/>
  <c r="AQ111" i="1" s="1"/>
  <c r="AP111" i="1" s="1"/>
  <c r="AO111" i="1" s="1"/>
  <c r="AN111" i="1" s="1"/>
  <c r="AM111" i="1" s="1"/>
  <c r="AL111" i="1" s="1"/>
  <c r="AK288" i="1"/>
  <c r="AJ288" i="1"/>
  <c r="AI288" i="1"/>
  <c r="AT421" i="1"/>
  <c r="AS421" i="1" s="1"/>
  <c r="AR421" i="1" s="1"/>
  <c r="AQ421" i="1" s="1"/>
  <c r="AP421" i="1" s="1"/>
  <c r="AO421" i="1" s="1"/>
  <c r="AN421" i="1" s="1"/>
  <c r="AM421" i="1" s="1"/>
  <c r="AL421" i="1" s="1"/>
  <c r="BK23" i="1"/>
  <c r="BJ23" i="1" s="1"/>
  <c r="BI23" i="1" s="1"/>
  <c r="BH23" i="1" s="1"/>
  <c r="BG23" i="1" s="1"/>
  <c r="BF23" i="1" s="1"/>
  <c r="BE23" i="1" s="1"/>
  <c r="BD23" i="1" s="1"/>
  <c r="BC23" i="1" s="1"/>
  <c r="AT51" i="1"/>
  <c r="AS51" i="1" s="1"/>
  <c r="AR51" i="1" s="1"/>
  <c r="AQ51" i="1" s="1"/>
  <c r="AP51" i="1" s="1"/>
  <c r="AO51" i="1" s="1"/>
  <c r="AN51" i="1" s="1"/>
  <c r="AM51" i="1" s="1"/>
  <c r="AL51" i="1" s="1"/>
  <c r="AT205" i="1"/>
  <c r="AS205" i="1" s="1"/>
  <c r="AR205" i="1" s="1"/>
  <c r="AQ205" i="1" s="1"/>
  <c r="AP205" i="1" s="1"/>
  <c r="AO205" i="1" s="1"/>
  <c r="AN205" i="1" s="1"/>
  <c r="AM205" i="1" s="1"/>
  <c r="AL205" i="1" s="1"/>
  <c r="AI367" i="1"/>
  <c r="AJ367" i="1"/>
  <c r="AK367" i="1"/>
  <c r="AI627" i="1"/>
  <c r="AK627" i="1"/>
  <c r="AJ627" i="1"/>
  <c r="AJ46" i="1"/>
  <c r="AI46" i="1"/>
  <c r="AK46" i="1"/>
  <c r="AI210" i="1"/>
  <c r="AK210" i="1"/>
  <c r="AJ210" i="1"/>
  <c r="AJ406" i="1"/>
  <c r="AK406" i="1"/>
  <c r="AI406" i="1"/>
  <c r="AT377" i="1"/>
  <c r="AS377" i="1"/>
  <c r="AR377" i="1" s="1"/>
  <c r="AQ377" i="1" s="1"/>
  <c r="AP377" i="1" s="1"/>
  <c r="AO377" i="1" s="1"/>
  <c r="AN377" i="1" s="1"/>
  <c r="AM377" i="1" s="1"/>
  <c r="AL377" i="1" s="1"/>
  <c r="AT327" i="1"/>
  <c r="AS327" i="1" s="1"/>
  <c r="AR327" i="1" s="1"/>
  <c r="AQ327" i="1" s="1"/>
  <c r="AP327" i="1" s="1"/>
  <c r="AO327" i="1" s="1"/>
  <c r="AN327" i="1" s="1"/>
  <c r="AM327" i="1" s="1"/>
  <c r="AL327" i="1" s="1"/>
  <c r="AJ481" i="1"/>
  <c r="AK481" i="1"/>
  <c r="AI481" i="1"/>
  <c r="AI68" i="1"/>
  <c r="AK68" i="1"/>
  <c r="AJ68" i="1"/>
  <c r="AI223" i="1"/>
  <c r="AJ223" i="1"/>
  <c r="AK223" i="1"/>
  <c r="AJ314" i="1"/>
  <c r="AK314" i="1"/>
  <c r="AI314" i="1"/>
  <c r="AT434" i="1"/>
  <c r="AS434" i="1" s="1"/>
  <c r="AR434" i="1" s="1"/>
  <c r="AQ434" i="1" s="1"/>
  <c r="AP434" i="1" s="1"/>
  <c r="AO434" i="1" s="1"/>
  <c r="AN434" i="1" s="1"/>
  <c r="AM434" i="1" s="1"/>
  <c r="AL434" i="1" s="1"/>
  <c r="AI459" i="1"/>
  <c r="AK459" i="1"/>
  <c r="AJ459" i="1"/>
  <c r="AT371" i="1"/>
  <c r="AS371" i="1" s="1"/>
  <c r="AR371" i="1" s="1"/>
  <c r="AQ371" i="1" s="1"/>
  <c r="AP371" i="1" s="1"/>
  <c r="AO371" i="1" s="1"/>
  <c r="AN371" i="1" s="1"/>
  <c r="AM371" i="1" s="1"/>
  <c r="AL371" i="1" s="1"/>
  <c r="AT433" i="1"/>
  <c r="AS433" i="1" s="1"/>
  <c r="AR433" i="1" s="1"/>
  <c r="AQ433" i="1" s="1"/>
  <c r="AP433" i="1" s="1"/>
  <c r="AO433" i="1" s="1"/>
  <c r="AN433" i="1" s="1"/>
  <c r="AM433" i="1" s="1"/>
  <c r="AL433" i="1" s="1"/>
  <c r="AT536" i="1"/>
  <c r="AS536" i="1" s="1"/>
  <c r="AR536" i="1"/>
  <c r="AQ536" i="1" s="1"/>
  <c r="AP536" i="1" s="1"/>
  <c r="AO536" i="1" s="1"/>
  <c r="AN536" i="1" s="1"/>
  <c r="AM536" i="1" s="1"/>
  <c r="AL536" i="1" s="1"/>
  <c r="AT590" i="1"/>
  <c r="AS590" i="1" s="1"/>
  <c r="AR590" i="1" s="1"/>
  <c r="AQ590" i="1" s="1"/>
  <c r="AP590" i="1" s="1"/>
  <c r="AO590" i="1" s="1"/>
  <c r="AN590" i="1" s="1"/>
  <c r="AM590" i="1" s="1"/>
  <c r="AL590" i="1" s="1"/>
  <c r="AK604" i="1"/>
  <c r="AJ604" i="1"/>
  <c r="AI604" i="1"/>
  <c r="BK69" i="1"/>
  <c r="BJ69" i="1" s="1"/>
  <c r="BI69" i="1" s="1"/>
  <c r="BH69" i="1" s="1"/>
  <c r="BG69" i="1" s="1"/>
  <c r="BF69" i="1" s="1"/>
  <c r="BE69" i="1" s="1"/>
  <c r="BD69" i="1" s="1"/>
  <c r="BC69" i="1" s="1"/>
  <c r="AT430" i="1"/>
  <c r="AS430" i="1" s="1"/>
  <c r="AR430" i="1" s="1"/>
  <c r="AQ430" i="1" s="1"/>
  <c r="AP430" i="1" s="1"/>
  <c r="AO430" i="1" s="1"/>
  <c r="AN430" i="1" s="1"/>
  <c r="AM430" i="1" s="1"/>
  <c r="AL430" i="1" s="1"/>
  <c r="AK334" i="1"/>
  <c r="AJ334" i="1"/>
  <c r="AI334" i="1"/>
  <c r="AT404" i="1"/>
  <c r="AS404" i="1" s="1"/>
  <c r="AR404" i="1" s="1"/>
  <c r="AQ404" i="1" s="1"/>
  <c r="AP404" i="1" s="1"/>
  <c r="AO404" i="1" s="1"/>
  <c r="AN404" i="1" s="1"/>
  <c r="AM404" i="1" s="1"/>
  <c r="AL404" i="1" s="1"/>
  <c r="AI544" i="1"/>
  <c r="AJ544" i="1"/>
  <c r="AK544" i="1"/>
  <c r="AT583" i="1"/>
  <c r="AS583" i="1" s="1"/>
  <c r="AR583" i="1" s="1"/>
  <c r="AQ583" i="1" s="1"/>
  <c r="AP583" i="1" s="1"/>
  <c r="AO583" i="1" s="1"/>
  <c r="AN583" i="1" s="1"/>
  <c r="AM583" i="1" s="1"/>
  <c r="AL583" i="1" s="1"/>
  <c r="BK45" i="1"/>
  <c r="BJ45" i="1"/>
  <c r="BI45" i="1" s="1"/>
  <c r="BH45" i="1" s="1"/>
  <c r="BG45" i="1" s="1"/>
  <c r="BF45" i="1" s="1"/>
  <c r="BE45" i="1" s="1"/>
  <c r="BD45" i="1" s="1"/>
  <c r="BC45" i="1" s="1"/>
  <c r="BK48" i="1"/>
  <c r="BJ48" i="1" s="1"/>
  <c r="BI48" i="1" s="1"/>
  <c r="BH48" i="1" s="1"/>
  <c r="BG48" i="1" s="1"/>
  <c r="BF48" i="1" s="1"/>
  <c r="BE48" i="1" s="1"/>
  <c r="BD48" i="1" s="1"/>
  <c r="BC48" i="1" s="1"/>
  <c r="AJ77" i="1"/>
  <c r="AK77" i="1"/>
  <c r="AI77" i="1"/>
  <c r="AT233" i="1"/>
  <c r="AS233" i="1" s="1"/>
  <c r="AR233" i="1" s="1"/>
  <c r="AQ233" i="1" s="1"/>
  <c r="AP233" i="1" s="1"/>
  <c r="AO233" i="1" s="1"/>
  <c r="AN233" i="1" s="1"/>
  <c r="AM233" i="1" s="1"/>
  <c r="AL233" i="1" s="1"/>
  <c r="BK54" i="1"/>
  <c r="BJ54" i="1" s="1"/>
  <c r="BI54" i="1" s="1"/>
  <c r="BH54" i="1" s="1"/>
  <c r="BG54" i="1" s="1"/>
  <c r="BF54" i="1" s="1"/>
  <c r="BE54" i="1" s="1"/>
  <c r="BD54" i="1" s="1"/>
  <c r="BC54" i="1" s="1"/>
  <c r="AT340" i="1"/>
  <c r="AS340" i="1" s="1"/>
  <c r="AR340" i="1" s="1"/>
  <c r="AQ340" i="1" s="1"/>
  <c r="AP340" i="1" s="1"/>
  <c r="AO340" i="1" s="1"/>
  <c r="AN340" i="1" s="1"/>
  <c r="AM340" i="1" s="1"/>
  <c r="AL340" i="1" s="1"/>
  <c r="BK39" i="1"/>
  <c r="BJ39" i="1" s="1"/>
  <c r="BI39" i="1"/>
  <c r="BH39" i="1" s="1"/>
  <c r="BG39" i="1" s="1"/>
  <c r="BF39" i="1" s="1"/>
  <c r="BE39" i="1" s="1"/>
  <c r="BD39" i="1" s="1"/>
  <c r="BC39" i="1" s="1"/>
  <c r="AC244" i="1"/>
  <c r="I244" i="1"/>
  <c r="AF244" i="1"/>
  <c r="AJ575" i="1"/>
  <c r="AK575" i="1"/>
  <c r="AI575" i="1"/>
  <c r="I200" i="1"/>
  <c r="AF200" i="1"/>
  <c r="AC200" i="1"/>
  <c r="AK547" i="1"/>
  <c r="AI547" i="1"/>
  <c r="AJ547" i="1"/>
  <c r="H26" i="1"/>
  <c r="AC26" i="1"/>
  <c r="I304" i="1"/>
  <c r="AC304" i="1"/>
  <c r="AF304" i="1"/>
  <c r="AH462" i="1"/>
  <c r="AK150" i="1"/>
  <c r="AJ150" i="1"/>
  <c r="AI150" i="1"/>
  <c r="AC246" i="1"/>
  <c r="I246" i="1"/>
  <c r="AF246" i="1"/>
  <c r="AT193" i="1"/>
  <c r="AS193" i="1" s="1"/>
  <c r="AR193" i="1" s="1"/>
  <c r="AQ193" i="1" s="1"/>
  <c r="AP193" i="1" s="1"/>
  <c r="AO193" i="1" s="1"/>
  <c r="AN193" i="1" s="1"/>
  <c r="AM193" i="1" s="1"/>
  <c r="AL193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T634" i="1"/>
  <c r="AS634" i="1" s="1"/>
  <c r="AR634" i="1" s="1"/>
  <c r="AQ634" i="1" s="1"/>
  <c r="AP634" i="1" s="1"/>
  <c r="AO634" i="1" s="1"/>
  <c r="AN634" i="1" s="1"/>
  <c r="AM634" i="1" s="1"/>
  <c r="AL634" i="1" s="1"/>
  <c r="AT496" i="1"/>
  <c r="AS496" i="1" s="1"/>
  <c r="AR496" i="1" s="1"/>
  <c r="AQ496" i="1" s="1"/>
  <c r="AP496" i="1" s="1"/>
  <c r="AO496" i="1" s="1"/>
  <c r="AN496" i="1" s="1"/>
  <c r="AM496" i="1" s="1"/>
  <c r="AL496" i="1" s="1"/>
  <c r="AT344" i="1"/>
  <c r="AS344" i="1" s="1"/>
  <c r="AR344" i="1" s="1"/>
  <c r="AQ344" i="1" s="1"/>
  <c r="AP344" i="1" s="1"/>
  <c r="AO344" i="1" s="1"/>
  <c r="AN344" i="1" s="1"/>
  <c r="AM344" i="1" s="1"/>
  <c r="AL344" i="1" s="1"/>
  <c r="AK513" i="1"/>
  <c r="AJ513" i="1"/>
  <c r="AI513" i="1"/>
  <c r="AT71" i="1"/>
  <c r="AS71" i="1" s="1"/>
  <c r="AR71" i="1" s="1"/>
  <c r="AQ71" i="1" s="1"/>
  <c r="AP71" i="1" s="1"/>
  <c r="AO71" i="1" s="1"/>
  <c r="AN71" i="1" s="1"/>
  <c r="AM71" i="1" s="1"/>
  <c r="AL71" i="1" s="1"/>
  <c r="AK366" i="1"/>
  <c r="AJ366" i="1"/>
  <c r="AI366" i="1"/>
  <c r="AJ110" i="1"/>
  <c r="AI110" i="1"/>
  <c r="AK110" i="1"/>
  <c r="AT524" i="1"/>
  <c r="AS524" i="1" s="1"/>
  <c r="AR524" i="1" s="1"/>
  <c r="AQ524" i="1" s="1"/>
  <c r="AP524" i="1" s="1"/>
  <c r="AO524" i="1" s="1"/>
  <c r="AN524" i="1" s="1"/>
  <c r="AM524" i="1" s="1"/>
  <c r="AL524" i="1" s="1"/>
  <c r="AJ161" i="1"/>
  <c r="AK161" i="1"/>
  <c r="AI161" i="1"/>
  <c r="AT589" i="1"/>
  <c r="AS589" i="1" s="1"/>
  <c r="AR589" i="1" s="1"/>
  <c r="AQ589" i="1" s="1"/>
  <c r="AP589" i="1" s="1"/>
  <c r="AO589" i="1" s="1"/>
  <c r="AN589" i="1" s="1"/>
  <c r="AM589" i="1" s="1"/>
  <c r="AL589" i="1" s="1"/>
  <c r="AT325" i="1"/>
  <c r="AS325" i="1" s="1"/>
  <c r="AR325" i="1" s="1"/>
  <c r="AQ325" i="1" s="1"/>
  <c r="AP325" i="1" s="1"/>
  <c r="AO325" i="1" s="1"/>
  <c r="AN325" i="1" s="1"/>
  <c r="AM325" i="1" s="1"/>
  <c r="AL325" i="1" s="1"/>
  <c r="AT416" i="1"/>
  <c r="AS416" i="1" s="1"/>
  <c r="AR416" i="1" s="1"/>
  <c r="AQ416" i="1" s="1"/>
  <c r="AP416" i="1" s="1"/>
  <c r="AO416" i="1" s="1"/>
  <c r="AN416" i="1"/>
  <c r="AM416" i="1" s="1"/>
  <c r="AL416" i="1" s="1"/>
  <c r="BK20" i="1"/>
  <c r="BJ20" i="1"/>
  <c r="BI20" i="1" s="1"/>
  <c r="BH20" i="1" s="1"/>
  <c r="BG20" i="1" s="1"/>
  <c r="BF20" i="1" s="1"/>
  <c r="BE20" i="1" s="1"/>
  <c r="BD20" i="1" s="1"/>
  <c r="BC20" i="1" s="1"/>
  <c r="AT22" i="1"/>
  <c r="AS22" i="1" s="1"/>
  <c r="AR22" i="1" s="1"/>
  <c r="AQ22" i="1" s="1"/>
  <c r="AP22" i="1" s="1"/>
  <c r="AO22" i="1" s="1"/>
  <c r="AN22" i="1" s="1"/>
  <c r="AM22" i="1" s="1"/>
  <c r="AL22" i="1" s="1"/>
  <c r="BK2" i="1"/>
  <c r="BJ2" i="1" s="1"/>
  <c r="BI2" i="1" s="1"/>
  <c r="BH2" i="1" s="1"/>
  <c r="BG2" i="1" s="1"/>
  <c r="BF2" i="1" s="1"/>
  <c r="BE2" i="1" s="1"/>
  <c r="BD2" i="1" s="1"/>
  <c r="BC2" i="1" s="1"/>
  <c r="BK10" i="1"/>
  <c r="BJ10" i="1" s="1"/>
  <c r="BI10" i="1" s="1"/>
  <c r="BH10" i="1" s="1"/>
  <c r="BG10" i="1" s="1"/>
  <c r="BF10" i="1" s="1"/>
  <c r="BE10" i="1" s="1"/>
  <c r="BD10" i="1" s="1"/>
  <c r="BC10" i="1" s="1"/>
  <c r="AT484" i="1"/>
  <c r="AS484" i="1" s="1"/>
  <c r="AR484" i="1" s="1"/>
  <c r="AQ484" i="1" s="1"/>
  <c r="AP484" i="1" s="1"/>
  <c r="AO484" i="1" s="1"/>
  <c r="AN484" i="1" s="1"/>
  <c r="AM484" i="1" s="1"/>
  <c r="AL484" i="1" s="1"/>
  <c r="AK109" i="1"/>
  <c r="AI109" i="1"/>
  <c r="AJ109" i="1"/>
  <c r="AT382" i="1"/>
  <c r="AS382" i="1" s="1"/>
  <c r="AR382" i="1" s="1"/>
  <c r="AQ382" i="1" s="1"/>
  <c r="AP382" i="1" s="1"/>
  <c r="AO382" i="1" s="1"/>
  <c r="AN382" i="1" s="1"/>
  <c r="AM382" i="1" s="1"/>
  <c r="AL382" i="1" s="1"/>
  <c r="AT117" i="1"/>
  <c r="AS117" i="1" s="1"/>
  <c r="AR117" i="1" s="1"/>
  <c r="AQ117" i="1" s="1"/>
  <c r="AP117" i="1" s="1"/>
  <c r="AO117" i="1" s="1"/>
  <c r="AN117" i="1" s="1"/>
  <c r="AM117" i="1" s="1"/>
  <c r="AL117" i="1" s="1"/>
  <c r="AT482" i="1"/>
  <c r="AS482" i="1" s="1"/>
  <c r="AR482" i="1" s="1"/>
  <c r="AQ482" i="1" s="1"/>
  <c r="AP482" i="1" s="1"/>
  <c r="AO482" i="1" s="1"/>
  <c r="AN482" i="1" s="1"/>
  <c r="AM482" i="1" s="1"/>
  <c r="AL482" i="1" s="1"/>
  <c r="AT422" i="1"/>
  <c r="AS422" i="1" s="1"/>
  <c r="AR422" i="1" s="1"/>
  <c r="AQ422" i="1" s="1"/>
  <c r="AP422" i="1" s="1"/>
  <c r="AO422" i="1" s="1"/>
  <c r="AN422" i="1" s="1"/>
  <c r="AM422" i="1" s="1"/>
  <c r="AL422" i="1" s="1"/>
  <c r="AT33" i="1"/>
  <c r="AS33" i="1" s="1"/>
  <c r="AR33" i="1" s="1"/>
  <c r="AQ33" i="1" s="1"/>
  <c r="AP33" i="1" s="1"/>
  <c r="AO33" i="1" s="1"/>
  <c r="AN33" i="1" s="1"/>
  <c r="AM33" i="1" s="1"/>
  <c r="AL33" i="1" s="1"/>
  <c r="AT383" i="1"/>
  <c r="AS383" i="1" s="1"/>
  <c r="AR383" i="1" s="1"/>
  <c r="AQ383" i="1" s="1"/>
  <c r="AP383" i="1" s="1"/>
  <c r="AO383" i="1" s="1"/>
  <c r="AN383" i="1" s="1"/>
  <c r="AM383" i="1" s="1"/>
  <c r="AL383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T320" i="1"/>
  <c r="AS320" i="1" s="1"/>
  <c r="AR320" i="1" s="1"/>
  <c r="AQ320" i="1" s="1"/>
  <c r="AP320" i="1" s="1"/>
  <c r="AO320" i="1" s="1"/>
  <c r="AN320" i="1" s="1"/>
  <c r="AM320" i="1" s="1"/>
  <c r="AL320" i="1" s="1"/>
  <c r="BK7" i="1"/>
  <c r="BJ7" i="1" s="1"/>
  <c r="BI7" i="1" s="1"/>
  <c r="BH7" i="1" s="1"/>
  <c r="BG7" i="1" s="1"/>
  <c r="BF7" i="1" s="1"/>
  <c r="BE7" i="1" s="1"/>
  <c r="BD7" i="1" s="1"/>
  <c r="BC7" i="1" s="1"/>
  <c r="AT103" i="1"/>
  <c r="AS103" i="1" s="1"/>
  <c r="AR103" i="1" s="1"/>
  <c r="AQ103" i="1" s="1"/>
  <c r="AP103" i="1" s="1"/>
  <c r="AO103" i="1" s="1"/>
  <c r="AN103" i="1" s="1"/>
  <c r="AM103" i="1" s="1"/>
  <c r="AL103" i="1" s="1"/>
  <c r="AT228" i="1"/>
  <c r="AS228" i="1" s="1"/>
  <c r="AR228" i="1" s="1"/>
  <c r="AQ228" i="1" s="1"/>
  <c r="AP228" i="1" s="1"/>
  <c r="AO228" i="1" s="1"/>
  <c r="AN228" i="1" s="1"/>
  <c r="AM228" i="1" s="1"/>
  <c r="AL228" i="1" s="1"/>
  <c r="AT425" i="1"/>
  <c r="AS425" i="1" s="1"/>
  <c r="AR425" i="1" s="1"/>
  <c r="AQ425" i="1" s="1"/>
  <c r="AP425" i="1" s="1"/>
  <c r="AO425" i="1" s="1"/>
  <c r="AN425" i="1" s="1"/>
  <c r="AM425" i="1" s="1"/>
  <c r="AL425" i="1" s="1"/>
  <c r="AJ132" i="1"/>
  <c r="AI132" i="1"/>
  <c r="AK132" i="1"/>
  <c r="AT500" i="1"/>
  <c r="AS500" i="1" s="1"/>
  <c r="AR500" i="1" s="1"/>
  <c r="AQ500" i="1" s="1"/>
  <c r="AP500" i="1" s="1"/>
  <c r="AO500" i="1" s="1"/>
  <c r="AN500" i="1" s="1"/>
  <c r="AM500" i="1" s="1"/>
  <c r="AL500" i="1" s="1"/>
  <c r="AT134" i="1"/>
  <c r="AS134" i="1" s="1"/>
  <c r="AR134" i="1" s="1"/>
  <c r="AQ134" i="1" s="1"/>
  <c r="AP134" i="1" s="1"/>
  <c r="AO134" i="1" s="1"/>
  <c r="AN134" i="1" s="1"/>
  <c r="AM134" i="1" s="1"/>
  <c r="AL134" i="1" s="1"/>
  <c r="AT305" i="1"/>
  <c r="AS305" i="1" s="1"/>
  <c r="AR305" i="1" s="1"/>
  <c r="AQ305" i="1" s="1"/>
  <c r="AP305" i="1" s="1"/>
  <c r="AO305" i="1" s="1"/>
  <c r="AN305" i="1" s="1"/>
  <c r="AM305" i="1" s="1"/>
  <c r="AL305" i="1" s="1"/>
  <c r="AT360" i="1"/>
  <c r="AS360" i="1" s="1"/>
  <c r="AR360" i="1" s="1"/>
  <c r="AQ360" i="1" s="1"/>
  <c r="AP360" i="1" s="1"/>
  <c r="AO360" i="1" s="1"/>
  <c r="AN360" i="1" s="1"/>
  <c r="AM360" i="1" s="1"/>
  <c r="AL360" i="1" s="1"/>
  <c r="BK15" i="1"/>
  <c r="BJ15" i="1" s="1"/>
  <c r="BI15" i="1" s="1"/>
  <c r="BH15" i="1" s="1"/>
  <c r="BG15" i="1" s="1"/>
  <c r="BF15" i="1" s="1"/>
  <c r="BE15" i="1" s="1"/>
  <c r="BD15" i="1" s="1"/>
  <c r="BC15" i="1" s="1"/>
  <c r="AT75" i="1"/>
  <c r="AS75" i="1" s="1"/>
  <c r="AR75" i="1" s="1"/>
  <c r="AQ75" i="1" s="1"/>
  <c r="AP75" i="1" s="1"/>
  <c r="AO75" i="1" s="1"/>
  <c r="AN75" i="1" s="1"/>
  <c r="AM75" i="1" s="1"/>
  <c r="AL75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375" i="1"/>
  <c r="AS375" i="1" s="1"/>
  <c r="AR375" i="1" s="1"/>
  <c r="AQ375" i="1" s="1"/>
  <c r="AP375" i="1" s="1"/>
  <c r="AO375" i="1" s="1"/>
  <c r="AN375" i="1" s="1"/>
  <c r="AM375" i="1" s="1"/>
  <c r="AL375" i="1" s="1"/>
  <c r="BK12" i="1"/>
  <c r="BJ12" i="1" s="1"/>
  <c r="BI12" i="1" s="1"/>
  <c r="BH12" i="1" s="1"/>
  <c r="BG12" i="1" s="1"/>
  <c r="BF12" i="1" s="1"/>
  <c r="BE12" i="1" s="1"/>
  <c r="BD12" i="1" s="1"/>
  <c r="BC12" i="1" s="1"/>
  <c r="AT86" i="1"/>
  <c r="AS86" i="1" s="1"/>
  <c r="AR86" i="1" s="1"/>
  <c r="AQ86" i="1" s="1"/>
  <c r="AP86" i="1" s="1"/>
  <c r="AO86" i="1" s="1"/>
  <c r="AN86" i="1" s="1"/>
  <c r="AM86" i="1" s="1"/>
  <c r="AL86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T539" i="1"/>
  <c r="AS539" i="1" s="1"/>
  <c r="AR539" i="1" s="1"/>
  <c r="AQ539" i="1" s="1"/>
  <c r="AP539" i="1" s="1"/>
  <c r="AO539" i="1" s="1"/>
  <c r="AN539" i="1" s="1"/>
  <c r="AM539" i="1" s="1"/>
  <c r="AL539" i="1" s="1"/>
  <c r="AJ390" i="1"/>
  <c r="AK390" i="1"/>
  <c r="AI390" i="1"/>
  <c r="AT385" i="1"/>
  <c r="AS385" i="1" s="1"/>
  <c r="AR385" i="1" s="1"/>
  <c r="AQ385" i="1" s="1"/>
  <c r="AP385" i="1" s="1"/>
  <c r="AO385" i="1" s="1"/>
  <c r="AN385" i="1" s="1"/>
  <c r="AM385" i="1" s="1"/>
  <c r="AL385" i="1" s="1"/>
  <c r="AI546" i="1"/>
  <c r="AK546" i="1"/>
  <c r="AJ546" i="1"/>
  <c r="AI74" i="1"/>
  <c r="AK74" i="1"/>
  <c r="AJ74" i="1"/>
  <c r="AT257" i="1"/>
  <c r="AS257" i="1" s="1"/>
  <c r="AR257" i="1" s="1"/>
  <c r="AQ257" i="1" s="1"/>
  <c r="AP257" i="1" s="1"/>
  <c r="AO257" i="1" s="1"/>
  <c r="AN257" i="1" s="1"/>
  <c r="AM257" i="1" s="1"/>
  <c r="AL257" i="1" s="1"/>
  <c r="AT341" i="1"/>
  <c r="AS341" i="1" s="1"/>
  <c r="AR341" i="1" s="1"/>
  <c r="AQ341" i="1" s="1"/>
  <c r="AP341" i="1" s="1"/>
  <c r="AO341" i="1" s="1"/>
  <c r="AN341" i="1" s="1"/>
  <c r="AM341" i="1" s="1"/>
  <c r="AL341" i="1" s="1"/>
  <c r="AT506" i="1"/>
  <c r="AS506" i="1" s="1"/>
  <c r="AR506" i="1" s="1"/>
  <c r="AQ506" i="1" s="1"/>
  <c r="AP506" i="1" s="1"/>
  <c r="AO506" i="1" s="1"/>
  <c r="AN506" i="1" s="1"/>
  <c r="AM506" i="1" s="1"/>
  <c r="AL506" i="1" s="1"/>
  <c r="AK636" i="1"/>
  <c r="AJ636" i="1"/>
  <c r="AI636" i="1"/>
  <c r="AT441" i="1"/>
  <c r="AS441" i="1" s="1"/>
  <c r="AR441" i="1" s="1"/>
  <c r="AQ441" i="1" s="1"/>
  <c r="AP441" i="1" s="1"/>
  <c r="AO441" i="1" s="1"/>
  <c r="AN441" i="1" s="1"/>
  <c r="AM441" i="1" s="1"/>
  <c r="AL441" i="1" s="1"/>
  <c r="AT577" i="1"/>
  <c r="AS577" i="1"/>
  <c r="AR577" i="1" s="1"/>
  <c r="AQ577" i="1" s="1"/>
  <c r="AP577" i="1" s="1"/>
  <c r="AO577" i="1" s="1"/>
  <c r="AN577" i="1" s="1"/>
  <c r="AM577" i="1" s="1"/>
  <c r="AL577" i="1" s="1"/>
  <c r="AJ619" i="1"/>
  <c r="AI619" i="1"/>
  <c r="AK619" i="1"/>
  <c r="AT519" i="1"/>
  <c r="AS519" i="1" s="1"/>
  <c r="AR519" i="1" s="1"/>
  <c r="AQ519" i="1" s="1"/>
  <c r="AP519" i="1" s="1"/>
  <c r="AO519" i="1" s="1"/>
  <c r="AN519" i="1" s="1"/>
  <c r="AM519" i="1" s="1"/>
  <c r="AL519" i="1" s="1"/>
  <c r="AK566" i="1"/>
  <c r="AJ566" i="1"/>
  <c r="AI566" i="1"/>
  <c r="AH566" i="1" s="1"/>
  <c r="AA566" i="1" s="1"/>
  <c r="BK46" i="1"/>
  <c r="BJ46" i="1" s="1"/>
  <c r="BI46" i="1" s="1"/>
  <c r="BH46" i="1" s="1"/>
  <c r="BG46" i="1" s="1"/>
  <c r="BF46" i="1" s="1"/>
  <c r="BE46" i="1" s="1"/>
  <c r="BD46" i="1" s="1"/>
  <c r="BC46" i="1" s="1"/>
  <c r="AJ92" i="1"/>
  <c r="AK92" i="1"/>
  <c r="AI92" i="1"/>
  <c r="AT358" i="1"/>
  <c r="AS358" i="1" s="1"/>
  <c r="AR358" i="1" s="1"/>
  <c r="AQ358" i="1" s="1"/>
  <c r="AP358" i="1" s="1"/>
  <c r="AO358" i="1" s="1"/>
  <c r="AN358" i="1" s="1"/>
  <c r="AM358" i="1" s="1"/>
  <c r="AL358" i="1" s="1"/>
  <c r="AT418" i="1"/>
  <c r="AS418" i="1" s="1"/>
  <c r="AR418" i="1" s="1"/>
  <c r="AQ418" i="1" s="1"/>
  <c r="AP418" i="1" s="1"/>
  <c r="AO418" i="1" s="1"/>
  <c r="AN418" i="1" s="1"/>
  <c r="AM418" i="1" s="1"/>
  <c r="AL418" i="1" s="1"/>
  <c r="AI611" i="1"/>
  <c r="AK611" i="1"/>
  <c r="AJ611" i="1"/>
  <c r="AT620" i="1"/>
  <c r="AS620" i="1" s="1"/>
  <c r="AR620" i="1" s="1"/>
  <c r="AQ620" i="1" s="1"/>
  <c r="AP620" i="1" s="1"/>
  <c r="AO620" i="1" s="1"/>
  <c r="AN620" i="1" s="1"/>
  <c r="AM620" i="1" s="1"/>
  <c r="AL620" i="1" s="1"/>
  <c r="BK30" i="1"/>
  <c r="BJ30" i="1" s="1"/>
  <c r="BI30" i="1" s="1"/>
  <c r="BH30" i="1" s="1"/>
  <c r="BG30" i="1" s="1"/>
  <c r="BF30" i="1" s="1"/>
  <c r="BE30" i="1" s="1"/>
  <c r="BD30" i="1" s="1"/>
  <c r="BC30" i="1" s="1"/>
  <c r="AT641" i="1"/>
  <c r="AS641" i="1" s="1"/>
  <c r="AR641" i="1" s="1"/>
  <c r="AQ641" i="1" s="1"/>
  <c r="AP641" i="1" s="1"/>
  <c r="AO641" i="1" s="1"/>
  <c r="AN641" i="1" s="1"/>
  <c r="AM641" i="1" s="1"/>
  <c r="AL641" i="1" s="1"/>
  <c r="BK71" i="1"/>
  <c r="BJ71" i="1" s="1"/>
  <c r="BI71" i="1" s="1"/>
  <c r="BH71" i="1" s="1"/>
  <c r="BG71" i="1" s="1"/>
  <c r="BF71" i="1" s="1"/>
  <c r="BE71" i="1" s="1"/>
  <c r="BD71" i="1" s="1"/>
  <c r="BC71" i="1" s="1"/>
  <c r="BK60" i="1"/>
  <c r="BJ60" i="1" s="1"/>
  <c r="BI60" i="1" s="1"/>
  <c r="BH60" i="1" s="1"/>
  <c r="BG60" i="1" s="1"/>
  <c r="BF60" i="1" s="1"/>
  <c r="BE60" i="1" s="1"/>
  <c r="BD60" i="1" s="1"/>
  <c r="BC60" i="1" s="1"/>
  <c r="AT42" i="1"/>
  <c r="AS42" i="1" s="1"/>
  <c r="AR42" i="1" s="1"/>
  <c r="AQ42" i="1" s="1"/>
  <c r="AP42" i="1" s="1"/>
  <c r="AO42" i="1" s="1"/>
  <c r="AN42" i="1" s="1"/>
  <c r="AM42" i="1" s="1"/>
  <c r="AL42" i="1" s="1"/>
  <c r="AT99" i="1"/>
  <c r="AS99" i="1" s="1"/>
  <c r="AR99" i="1" s="1"/>
  <c r="AQ99" i="1" s="1"/>
  <c r="AP99" i="1" s="1"/>
  <c r="AO99" i="1" s="1"/>
  <c r="AN99" i="1" s="1"/>
  <c r="AM99" i="1" s="1"/>
  <c r="AL99" i="1" s="1"/>
  <c r="BK36" i="1"/>
  <c r="BJ36" i="1" s="1"/>
  <c r="BI36" i="1" s="1"/>
  <c r="BH36" i="1" s="1"/>
  <c r="BG36" i="1" s="1"/>
  <c r="BF36" i="1" s="1"/>
  <c r="BE36" i="1" s="1"/>
  <c r="BD36" i="1" s="1"/>
  <c r="BC36" i="1" s="1"/>
  <c r="AJ599" i="1"/>
  <c r="AI599" i="1"/>
  <c r="AK599" i="1"/>
  <c r="AK470" i="1"/>
  <c r="AJ470" i="1"/>
  <c r="AI470" i="1"/>
  <c r="AJ442" i="1"/>
  <c r="AI442" i="1"/>
  <c r="AK442" i="1"/>
  <c r="AI469" i="1"/>
  <c r="AK469" i="1"/>
  <c r="AJ469" i="1"/>
  <c r="AJ202" i="1"/>
  <c r="AI202" i="1"/>
  <c r="AK202" i="1"/>
  <c r="AI637" i="1"/>
  <c r="AJ637" i="1"/>
  <c r="AK637" i="1"/>
  <c r="AK236" i="1"/>
  <c r="AI236" i="1"/>
  <c r="AJ236" i="1"/>
  <c r="AJ438" i="1"/>
  <c r="AI438" i="1"/>
  <c r="AK438" i="1"/>
  <c r="AJ395" i="1"/>
  <c r="AK395" i="1"/>
  <c r="AI395" i="1"/>
  <c r="AI221" i="1"/>
  <c r="AJ221" i="1"/>
  <c r="AK221" i="1"/>
  <c r="AK362" i="1"/>
  <c r="AJ362" i="1"/>
  <c r="AI362" i="1"/>
  <c r="AI59" i="1"/>
  <c r="AK59" i="1"/>
  <c r="AJ59" i="1"/>
  <c r="AJ401" i="1"/>
  <c r="AK401" i="1"/>
  <c r="AI401" i="1"/>
  <c r="AK102" i="1"/>
  <c r="AI102" i="1"/>
  <c r="AJ102" i="1"/>
  <c r="AJ272" i="1"/>
  <c r="AK272" i="1"/>
  <c r="AI272" i="1"/>
  <c r="AK140" i="1"/>
  <c r="AI140" i="1"/>
  <c r="AJ140" i="1"/>
  <c r="AK535" i="1"/>
  <c r="AI535" i="1"/>
  <c r="AH535" i="1" s="1"/>
  <c r="AJ535" i="1"/>
  <c r="AK405" i="1"/>
  <c r="AJ405" i="1"/>
  <c r="AI405" i="1"/>
  <c r="AI499" i="1"/>
  <c r="AK499" i="1"/>
  <c r="AJ499" i="1"/>
  <c r="AK139" i="1"/>
  <c r="AI139" i="1"/>
  <c r="AJ139" i="1"/>
  <c r="AI373" i="1"/>
  <c r="AJ373" i="1"/>
  <c r="AK373" i="1"/>
  <c r="AI465" i="1"/>
  <c r="AK465" i="1"/>
  <c r="AJ465" i="1"/>
  <c r="AJ218" i="1"/>
  <c r="AI218" i="1"/>
  <c r="AK218" i="1"/>
  <c r="AJ436" i="1"/>
  <c r="AI436" i="1"/>
  <c r="AK436" i="1"/>
  <c r="AI138" i="1"/>
  <c r="AJ138" i="1"/>
  <c r="AK138" i="1"/>
  <c r="AI379" i="1"/>
  <c r="AJ379" i="1"/>
  <c r="AK379" i="1"/>
  <c r="AI591" i="1"/>
  <c r="AJ591" i="1"/>
  <c r="AK591" i="1"/>
  <c r="AI451" i="1"/>
  <c r="AH451" i="1" s="1"/>
  <c r="AJ451" i="1"/>
  <c r="AK451" i="1"/>
  <c r="AI550" i="1"/>
  <c r="AJ550" i="1"/>
  <c r="AK550" i="1"/>
  <c r="AJ397" i="1"/>
  <c r="AK397" i="1"/>
  <c r="AI397" i="1"/>
  <c r="AI145" i="1"/>
  <c r="AK145" i="1"/>
  <c r="AJ145" i="1"/>
  <c r="AJ252" i="1"/>
  <c r="AI252" i="1"/>
  <c r="AK252" i="1"/>
  <c r="AJ633" i="1"/>
  <c r="AK633" i="1"/>
  <c r="AI633" i="1"/>
  <c r="AI285" i="1"/>
  <c r="AJ285" i="1"/>
  <c r="AK285" i="1"/>
  <c r="AI78" i="1"/>
  <c r="AJ78" i="1"/>
  <c r="AK78" i="1"/>
  <c r="AJ34" i="1"/>
  <c r="AK34" i="1"/>
  <c r="AI34" i="1"/>
  <c r="AK289" i="1"/>
  <c r="AI289" i="1"/>
  <c r="AJ289" i="1"/>
  <c r="AI444" i="1"/>
  <c r="AJ444" i="1"/>
  <c r="AK444" i="1"/>
  <c r="AJ582" i="1"/>
  <c r="AI582" i="1"/>
  <c r="AK582" i="1"/>
  <c r="AK311" i="1"/>
  <c r="AI311" i="1"/>
  <c r="AJ311" i="1"/>
  <c r="AI526" i="1"/>
  <c r="AJ526" i="1"/>
  <c r="AK526" i="1"/>
  <c r="AK610" i="1"/>
  <c r="AI610" i="1"/>
  <c r="AJ610" i="1"/>
  <c r="AJ258" i="1"/>
  <c r="AK258" i="1"/>
  <c r="AI258" i="1"/>
  <c r="AJ239" i="1"/>
  <c r="AK239" i="1"/>
  <c r="AI239" i="1"/>
  <c r="AJ157" i="1"/>
  <c r="AK157" i="1"/>
  <c r="AI157" i="1"/>
  <c r="AH608" i="1"/>
  <c r="AH201" i="1"/>
  <c r="AH446" i="1"/>
  <c r="AH25" i="1"/>
  <c r="AA25" i="1" s="1"/>
  <c r="AE25" i="1" s="1"/>
  <c r="AH348" i="1"/>
  <c r="C18" i="1"/>
  <c r="AF224" i="1"/>
  <c r="AC224" i="1"/>
  <c r="I224" i="1"/>
  <c r="AH557" i="1"/>
  <c r="AH113" i="1"/>
  <c r="AA200" i="1"/>
  <c r="AB200" i="1"/>
  <c r="AT224" i="1"/>
  <c r="AS224" i="1" s="1"/>
  <c r="AR224" i="1" s="1"/>
  <c r="AQ224" i="1" s="1"/>
  <c r="AP224" i="1" s="1"/>
  <c r="AO224" i="1" s="1"/>
  <c r="AN224" i="1" s="1"/>
  <c r="AM224" i="1" s="1"/>
  <c r="AL224" i="1" s="1"/>
  <c r="AT480" i="1"/>
  <c r="AS480" i="1" s="1"/>
  <c r="AR480" i="1" s="1"/>
  <c r="AQ480" i="1" s="1"/>
  <c r="AP480" i="1" s="1"/>
  <c r="AO480" i="1" s="1"/>
  <c r="AN480" i="1" s="1"/>
  <c r="AM480" i="1" s="1"/>
  <c r="AL480" i="1" s="1"/>
  <c r="K480" i="1"/>
  <c r="AC480" i="1"/>
  <c r="AF480" i="1"/>
  <c r="AF153" i="1"/>
  <c r="I153" i="1"/>
  <c r="AC153" i="1"/>
  <c r="AH262" i="1"/>
  <c r="AT130" i="1"/>
  <c r="AS130" i="1" s="1"/>
  <c r="AR130" i="1" s="1"/>
  <c r="AQ130" i="1" s="1"/>
  <c r="AP130" i="1" s="1"/>
  <c r="AO130" i="1" s="1"/>
  <c r="AN130" i="1" s="1"/>
  <c r="AM130" i="1" s="1"/>
  <c r="AL130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B142" i="1"/>
  <c r="AA142" i="1"/>
  <c r="AA45" i="1"/>
  <c r="AB45" i="1"/>
  <c r="AB569" i="1"/>
  <c r="AA569" i="1"/>
  <c r="AC130" i="1"/>
  <c r="I130" i="1"/>
  <c r="AF130" i="1"/>
  <c r="AH565" i="1"/>
  <c r="AA567" i="1"/>
  <c r="AB567" i="1"/>
  <c r="AA160" i="1"/>
  <c r="AB160" i="1"/>
  <c r="AJ644" i="1"/>
  <c r="AK644" i="1"/>
  <c r="AI644" i="1"/>
  <c r="AI643" i="1"/>
  <c r="AJ643" i="1"/>
  <c r="AK643" i="1"/>
  <c r="AI647" i="1"/>
  <c r="AJ647" i="1"/>
  <c r="AK647" i="1"/>
  <c r="AJ646" i="1"/>
  <c r="AK646" i="1"/>
  <c r="AI646" i="1"/>
  <c r="AH367" i="1" l="1"/>
  <c r="AH334" i="1"/>
  <c r="AH237" i="1"/>
  <c r="AH598" i="1"/>
  <c r="AH625" i="1"/>
  <c r="AB625" i="1" s="1"/>
  <c r="AH249" i="1"/>
  <c r="AA249" i="1" s="1"/>
  <c r="AH555" i="1"/>
  <c r="AB555" i="1" s="1"/>
  <c r="AH174" i="1"/>
  <c r="AA174" i="1" s="1"/>
  <c r="AH648" i="1"/>
  <c r="AA648" i="1" s="1"/>
  <c r="AA650" i="1"/>
  <c r="AB650" i="1"/>
  <c r="AB531" i="1"/>
  <c r="AA531" i="1"/>
  <c r="AE531" i="1" s="1"/>
  <c r="AH283" i="1"/>
  <c r="AA283" i="1" s="1"/>
  <c r="AH472" i="1"/>
  <c r="AH53" i="1"/>
  <c r="AH508" i="1"/>
  <c r="AH336" i="1"/>
  <c r="AA336" i="1" s="1"/>
  <c r="AH247" i="1"/>
  <c r="AH221" i="1"/>
  <c r="AH110" i="1"/>
  <c r="AA110" i="1" s="1"/>
  <c r="AH87" i="1"/>
  <c r="AB87" i="1" s="1"/>
  <c r="AH275" i="1"/>
  <c r="AA510" i="1"/>
  <c r="AB510" i="1"/>
  <c r="AH459" i="1"/>
  <c r="AA459" i="1" s="1"/>
  <c r="AH21" i="1"/>
  <c r="AA21" i="1" s="1"/>
  <c r="AE21" i="1" s="1"/>
  <c r="AH396" i="1"/>
  <c r="AH95" i="1"/>
  <c r="AH198" i="1"/>
  <c r="AA198" i="1" s="1"/>
  <c r="AH236" i="1"/>
  <c r="AH187" i="1"/>
  <c r="AH401" i="1"/>
  <c r="AH595" i="1"/>
  <c r="AB595" i="1" s="1"/>
  <c r="AH179" i="1"/>
  <c r="AH124" i="1"/>
  <c r="AH121" i="1"/>
  <c r="AB121" i="1" s="1"/>
  <c r="AH136" i="1"/>
  <c r="AB136" i="1" s="1"/>
  <c r="AH63" i="1"/>
  <c r="AH64" i="1"/>
  <c r="AB64" i="1" s="1"/>
  <c r="AH251" i="1"/>
  <c r="AK198" i="1"/>
  <c r="AH270" i="1"/>
  <c r="AA270" i="1" s="1"/>
  <c r="AH278" i="1"/>
  <c r="AH148" i="1"/>
  <c r="AH72" i="1"/>
  <c r="AB72" i="1" s="1"/>
  <c r="AH649" i="1"/>
  <c r="AA649" i="1" s="1"/>
  <c r="AH391" i="1"/>
  <c r="AH520" i="1"/>
  <c r="AH294" i="1"/>
  <c r="AA294" i="1" s="1"/>
  <c r="AH272" i="1"/>
  <c r="AH150" i="1"/>
  <c r="AH501" i="1"/>
  <c r="AB501" i="1" s="1"/>
  <c r="AH70" i="1"/>
  <c r="AA70" i="1" s="1"/>
  <c r="AH220" i="1"/>
  <c r="AH640" i="1"/>
  <c r="AH195" i="1"/>
  <c r="AH359" i="1"/>
  <c r="AB359" i="1" s="1"/>
  <c r="AH84" i="1"/>
  <c r="AA84" i="1" s="1"/>
  <c r="AH532" i="1"/>
  <c r="AA532" i="1" s="1"/>
  <c r="AH203" i="1"/>
  <c r="AB203" i="1" s="1"/>
  <c r="BA74" i="1"/>
  <c r="AZ74" i="1" s="1"/>
  <c r="AX74" i="1" s="1"/>
  <c r="BB74" i="1"/>
  <c r="BA75" i="1"/>
  <c r="AZ75" i="1" s="1"/>
  <c r="AX75" i="1" s="1"/>
  <c r="BB75" i="1"/>
  <c r="BA80" i="1"/>
  <c r="BB80" i="1"/>
  <c r="AH513" i="1"/>
  <c r="AA513" i="1" s="1"/>
  <c r="AH210" i="1"/>
  <c r="AB210" i="1" s="1"/>
  <c r="AH288" i="1"/>
  <c r="AA288" i="1" s="1"/>
  <c r="AH245" i="1"/>
  <c r="AH164" i="1"/>
  <c r="AH230" i="1"/>
  <c r="AH603" i="1"/>
  <c r="AH632" i="1"/>
  <c r="AH528" i="1"/>
  <c r="AA528" i="1" s="1"/>
  <c r="AH427" i="1"/>
  <c r="AA427" i="1" s="1"/>
  <c r="AH543" i="1"/>
  <c r="AB543" i="1" s="1"/>
  <c r="AH457" i="1"/>
  <c r="AH390" i="1"/>
  <c r="AH222" i="1"/>
  <c r="AB222" i="1" s="1"/>
  <c r="AH118" i="1"/>
  <c r="AB118" i="1" s="1"/>
  <c r="AH300" i="1"/>
  <c r="AB300" i="1" s="1"/>
  <c r="AH37" i="1"/>
  <c r="AA37" i="1" s="1"/>
  <c r="AE37" i="1" s="1"/>
  <c r="AH133" i="1"/>
  <c r="AA133" i="1" s="1"/>
  <c r="AH545" i="1"/>
  <c r="AB545" i="1" s="1"/>
  <c r="AH384" i="1"/>
  <c r="AA384" i="1" s="1"/>
  <c r="AH328" i="1"/>
  <c r="AH163" i="1"/>
  <c r="AH610" i="1"/>
  <c r="AA610" i="1" s="1"/>
  <c r="AH550" i="1"/>
  <c r="AH373" i="1"/>
  <c r="AA373" i="1" s="1"/>
  <c r="AH109" i="1"/>
  <c r="AA109" i="1" s="1"/>
  <c r="AH76" i="1"/>
  <c r="AB76" i="1" s="1"/>
  <c r="AA492" i="1"/>
  <c r="AH365" i="1"/>
  <c r="AH468" i="1"/>
  <c r="AH284" i="1"/>
  <c r="AB284" i="1" s="1"/>
  <c r="AH332" i="1"/>
  <c r="AB332" i="1" s="1"/>
  <c r="AH82" i="1"/>
  <c r="AA82" i="1" s="1"/>
  <c r="AH338" i="1"/>
  <c r="AB338" i="1" s="1"/>
  <c r="AH112" i="1"/>
  <c r="AA112" i="1" s="1"/>
  <c r="AI571" i="1"/>
  <c r="AJ571" i="1"/>
  <c r="AK571" i="1"/>
  <c r="BA72" i="1"/>
  <c r="BB72" i="1"/>
  <c r="AH481" i="1"/>
  <c r="AB481" i="1" s="1"/>
  <c r="AH611" i="1"/>
  <c r="AA611" i="1" s="1"/>
  <c r="AH96" i="1"/>
  <c r="AB96" i="1" s="1"/>
  <c r="AH194" i="1"/>
  <c r="AH287" i="1"/>
  <c r="BA81" i="1"/>
  <c r="BB81" i="1"/>
  <c r="AH62" i="1"/>
  <c r="AA62" i="1" s="1"/>
  <c r="AH326" i="1"/>
  <c r="AA326" i="1" s="1"/>
  <c r="AE326" i="1" s="1"/>
  <c r="F17" i="1"/>
  <c r="AB566" i="1"/>
  <c r="AB384" i="1"/>
  <c r="AA625" i="1"/>
  <c r="AE625" i="1" s="1"/>
  <c r="AB249" i="1"/>
  <c r="AA509" i="1"/>
  <c r="AE509" i="1" s="1"/>
  <c r="AA64" i="1"/>
  <c r="AA562" i="1"/>
  <c r="AD562" i="1" s="1"/>
  <c r="BA71" i="1"/>
  <c r="BB71" i="1"/>
  <c r="BA46" i="1"/>
  <c r="BB46" i="1"/>
  <c r="AK539" i="1"/>
  <c r="AJ539" i="1"/>
  <c r="AI539" i="1"/>
  <c r="AI360" i="1"/>
  <c r="AK360" i="1"/>
  <c r="AJ360" i="1"/>
  <c r="AJ193" i="1"/>
  <c r="AK193" i="1"/>
  <c r="AI193" i="1"/>
  <c r="BB54" i="1"/>
  <c r="BA54" i="1"/>
  <c r="BA23" i="1"/>
  <c r="BB23" i="1"/>
  <c r="AI318" i="1"/>
  <c r="AJ318" i="1"/>
  <c r="AK318" i="1"/>
  <c r="BA35" i="1"/>
  <c r="BB35" i="1"/>
  <c r="AI126" i="1"/>
  <c r="AK126" i="1"/>
  <c r="AJ126" i="1"/>
  <c r="BB3" i="1"/>
  <c r="BA3" i="1"/>
  <c r="BA19" i="1"/>
  <c r="BB19" i="1"/>
  <c r="AJ511" i="1"/>
  <c r="AK511" i="1"/>
  <c r="AI511" i="1"/>
  <c r="BB6" i="1"/>
  <c r="BA6" i="1"/>
  <c r="AK506" i="1"/>
  <c r="AJ506" i="1"/>
  <c r="AI506" i="1"/>
  <c r="AI199" i="1"/>
  <c r="AK199" i="1"/>
  <c r="AJ199" i="1"/>
  <c r="AI482" i="1"/>
  <c r="AJ482" i="1"/>
  <c r="AK482" i="1"/>
  <c r="BA39" i="1"/>
  <c r="BB39" i="1"/>
  <c r="BB45" i="1"/>
  <c r="BA45" i="1"/>
  <c r="BB24" i="1"/>
  <c r="BA24" i="1"/>
  <c r="AJ607" i="1"/>
  <c r="AK607" i="1"/>
  <c r="AI607" i="1"/>
  <c r="AI386" i="1"/>
  <c r="AJ386" i="1"/>
  <c r="AK386" i="1"/>
  <c r="BB42" i="1"/>
  <c r="BA42" i="1"/>
  <c r="BA18" i="1"/>
  <c r="BB18" i="1"/>
  <c r="BB36" i="1"/>
  <c r="BA36" i="1"/>
  <c r="BA10" i="1"/>
  <c r="BB10" i="1"/>
  <c r="BA13" i="1"/>
  <c r="BB13" i="1"/>
  <c r="AJ473" i="1"/>
  <c r="AI473" i="1"/>
  <c r="AK473" i="1"/>
  <c r="AJ464" i="1"/>
  <c r="AI464" i="1"/>
  <c r="AK464" i="1"/>
  <c r="AI641" i="1"/>
  <c r="AJ641" i="1"/>
  <c r="AK641" i="1"/>
  <c r="AJ441" i="1"/>
  <c r="AI441" i="1"/>
  <c r="AK441" i="1"/>
  <c r="AI341" i="1"/>
  <c r="AJ341" i="1"/>
  <c r="AK341" i="1"/>
  <c r="AJ117" i="1"/>
  <c r="AI117" i="1"/>
  <c r="AK117" i="1"/>
  <c r="BB2" i="1"/>
  <c r="BA2" i="1"/>
  <c r="BB43" i="1"/>
  <c r="BA43" i="1"/>
  <c r="AI131" i="1"/>
  <c r="AK131" i="1"/>
  <c r="AJ131" i="1"/>
  <c r="AJ66" i="1"/>
  <c r="AK66" i="1"/>
  <c r="AI66" i="1"/>
  <c r="BB44" i="1"/>
  <c r="BA44" i="1"/>
  <c r="BB30" i="1"/>
  <c r="BA30" i="1"/>
  <c r="AK358" i="1"/>
  <c r="AI358" i="1"/>
  <c r="AJ358" i="1"/>
  <c r="AI257" i="1"/>
  <c r="AJ257" i="1"/>
  <c r="AK257" i="1"/>
  <c r="AI250" i="1"/>
  <c r="AK250" i="1"/>
  <c r="AJ250" i="1"/>
  <c r="AK382" i="1"/>
  <c r="AI382" i="1"/>
  <c r="AJ382" i="1"/>
  <c r="AI22" i="1"/>
  <c r="AJ22" i="1"/>
  <c r="AK22" i="1"/>
  <c r="AI589" i="1"/>
  <c r="AJ589" i="1"/>
  <c r="AK589" i="1"/>
  <c r="AI297" i="1"/>
  <c r="AJ297" i="1"/>
  <c r="AK297" i="1"/>
  <c r="BA64" i="1"/>
  <c r="BB64" i="1"/>
  <c r="BA37" i="1"/>
  <c r="BB37" i="1"/>
  <c r="AJ448" i="1"/>
  <c r="AI448" i="1"/>
  <c r="AK448" i="1"/>
  <c r="AJ302" i="1"/>
  <c r="AI302" i="1"/>
  <c r="AK302" i="1"/>
  <c r="BB4" i="1"/>
  <c r="BA4" i="1"/>
  <c r="AJ620" i="1"/>
  <c r="AK620" i="1"/>
  <c r="AI620" i="1"/>
  <c r="AK383" i="1"/>
  <c r="AI383" i="1"/>
  <c r="AJ383" i="1"/>
  <c r="BB20" i="1"/>
  <c r="BA20" i="1"/>
  <c r="AI430" i="1"/>
  <c r="AK430" i="1"/>
  <c r="AJ430" i="1"/>
  <c r="BA61" i="1"/>
  <c r="BB61" i="1"/>
  <c r="BB52" i="1"/>
  <c r="BA52" i="1"/>
  <c r="AK572" i="1"/>
  <c r="AJ572" i="1"/>
  <c r="AI572" i="1"/>
  <c r="BA11" i="1"/>
  <c r="BB11" i="1"/>
  <c r="BB55" i="1"/>
  <c r="BA55" i="1"/>
  <c r="BB70" i="1"/>
  <c r="BA70" i="1"/>
  <c r="BB38" i="1"/>
  <c r="BA38" i="1"/>
  <c r="BA62" i="1"/>
  <c r="BB62" i="1"/>
  <c r="BB66" i="1"/>
  <c r="BA66" i="1"/>
  <c r="BB41" i="1"/>
  <c r="BA41" i="1"/>
  <c r="BB12" i="1"/>
  <c r="BA12" i="1"/>
  <c r="BA15" i="1"/>
  <c r="BB15" i="1"/>
  <c r="AI105" i="1"/>
  <c r="AJ105" i="1"/>
  <c r="AK105" i="1"/>
  <c r="AI209" i="1"/>
  <c r="AK209" i="1"/>
  <c r="AJ209" i="1"/>
  <c r="AI389" i="1"/>
  <c r="AK389" i="1"/>
  <c r="AJ389" i="1"/>
  <c r="BB60" i="1"/>
  <c r="BA60" i="1"/>
  <c r="BA7" i="1"/>
  <c r="BB7" i="1"/>
  <c r="BB48" i="1"/>
  <c r="BA48" i="1"/>
  <c r="BA69" i="1"/>
  <c r="BB69" i="1"/>
  <c r="BB32" i="1"/>
  <c r="BA32" i="1"/>
  <c r="AI417" i="1"/>
  <c r="AJ417" i="1"/>
  <c r="AK417" i="1"/>
  <c r="BB65" i="1"/>
  <c r="BA65" i="1"/>
  <c r="BB17" i="1"/>
  <c r="BA17" i="1"/>
  <c r="AH157" i="1"/>
  <c r="AB157" i="1" s="1"/>
  <c r="AH252" i="1"/>
  <c r="AA252" i="1" s="1"/>
  <c r="AH436" i="1"/>
  <c r="AB436" i="1" s="1"/>
  <c r="AH499" i="1"/>
  <c r="AA499" i="1" s="1"/>
  <c r="AH362" i="1"/>
  <c r="AA362" i="1" s="1"/>
  <c r="AK42" i="1"/>
  <c r="AJ42" i="1"/>
  <c r="AI42" i="1"/>
  <c r="AJ305" i="1"/>
  <c r="AI305" i="1"/>
  <c r="AK305" i="1"/>
  <c r="AH132" i="1"/>
  <c r="AH161" i="1"/>
  <c r="AA334" i="1"/>
  <c r="AB334" i="1"/>
  <c r="AH314" i="1"/>
  <c r="AH68" i="1"/>
  <c r="AH406" i="1"/>
  <c r="AJ324" i="1"/>
  <c r="AI324" i="1"/>
  <c r="AK324" i="1"/>
  <c r="AI517" i="1"/>
  <c r="AK517" i="1"/>
  <c r="AJ517" i="1"/>
  <c r="AI204" i="1"/>
  <c r="AJ204" i="1"/>
  <c r="AK204" i="1"/>
  <c r="AJ206" i="1"/>
  <c r="AK206" i="1"/>
  <c r="AI206" i="1"/>
  <c r="AJ43" i="1"/>
  <c r="AK43" i="1"/>
  <c r="AI43" i="1"/>
  <c r="AJ393" i="1"/>
  <c r="AI393" i="1"/>
  <c r="AK393" i="1"/>
  <c r="AK171" i="1"/>
  <c r="AI171" i="1"/>
  <c r="AJ171" i="1"/>
  <c r="AJ301" i="1"/>
  <c r="AI301" i="1"/>
  <c r="AK301" i="1"/>
  <c r="AK35" i="1"/>
  <c r="AJ35" i="1"/>
  <c r="AI35" i="1"/>
  <c r="AJ248" i="1"/>
  <c r="AK248" i="1"/>
  <c r="AI248" i="1"/>
  <c r="AK642" i="1"/>
  <c r="AJ642" i="1"/>
  <c r="AI642" i="1"/>
  <c r="AK80" i="1"/>
  <c r="AI80" i="1"/>
  <c r="AJ80" i="1"/>
  <c r="AK538" i="1"/>
  <c r="AI538" i="1"/>
  <c r="AJ538" i="1"/>
  <c r="AJ291" i="1"/>
  <c r="AK291" i="1"/>
  <c r="AI291" i="1"/>
  <c r="AK351" i="1"/>
  <c r="AI351" i="1"/>
  <c r="AJ351" i="1"/>
  <c r="AA164" i="1"/>
  <c r="AB164" i="1"/>
  <c r="AK356" i="1"/>
  <c r="AJ356" i="1"/>
  <c r="AI356" i="1"/>
  <c r="AJ299" i="1"/>
  <c r="AI299" i="1"/>
  <c r="AK299" i="1"/>
  <c r="BA51" i="1"/>
  <c r="BB51" i="1"/>
  <c r="AJ104" i="1"/>
  <c r="AK104" i="1"/>
  <c r="AI104" i="1"/>
  <c r="AK259" i="1"/>
  <c r="AJ259" i="1"/>
  <c r="AI259" i="1"/>
  <c r="AK54" i="1"/>
  <c r="AJ54" i="1"/>
  <c r="AI54" i="1"/>
  <c r="AJ347" i="1"/>
  <c r="AI347" i="1"/>
  <c r="AK347" i="1"/>
  <c r="BB34" i="1"/>
  <c r="BA34" i="1"/>
  <c r="AK518" i="1"/>
  <c r="AI518" i="1"/>
  <c r="AJ518" i="1"/>
  <c r="AK36" i="1"/>
  <c r="AJ36" i="1"/>
  <c r="AI36" i="1"/>
  <c r="AK241" i="1"/>
  <c r="AJ241" i="1"/>
  <c r="AI241" i="1"/>
  <c r="AJ61" i="1"/>
  <c r="AK61" i="1"/>
  <c r="AI61" i="1"/>
  <c r="BA5" i="1"/>
  <c r="BB5" i="1"/>
  <c r="BA22" i="1"/>
  <c r="BB22" i="1"/>
  <c r="BA27" i="1"/>
  <c r="BB27" i="1"/>
  <c r="AH442" i="1"/>
  <c r="AB442" i="1" s="1"/>
  <c r="AB390" i="1"/>
  <c r="AA390" i="1"/>
  <c r="AI425" i="1"/>
  <c r="AJ425" i="1"/>
  <c r="AK425" i="1"/>
  <c r="AI433" i="1"/>
  <c r="AJ433" i="1"/>
  <c r="AK433" i="1"/>
  <c r="AK51" i="1"/>
  <c r="AJ51" i="1"/>
  <c r="AI51" i="1"/>
  <c r="AK166" i="1"/>
  <c r="AJ166" i="1"/>
  <c r="AI166" i="1"/>
  <c r="AH166" i="1" s="1"/>
  <c r="AI454" i="1"/>
  <c r="AK454" i="1"/>
  <c r="AJ454" i="1"/>
  <c r="AI523" i="1"/>
  <c r="AK523" i="1"/>
  <c r="AJ523" i="1"/>
  <c r="AI175" i="1"/>
  <c r="AK175" i="1"/>
  <c r="AJ175" i="1"/>
  <c r="AK331" i="1"/>
  <c r="AJ331" i="1"/>
  <c r="AI331" i="1"/>
  <c r="AJ73" i="1"/>
  <c r="AI73" i="1"/>
  <c r="AK73" i="1"/>
  <c r="BA26" i="1"/>
  <c r="BB26" i="1"/>
  <c r="AK304" i="1"/>
  <c r="AJ304" i="1"/>
  <c r="AI304" i="1"/>
  <c r="AK333" i="1"/>
  <c r="AI333" i="1"/>
  <c r="AJ333" i="1"/>
  <c r="AK445" i="1"/>
  <c r="AI445" i="1"/>
  <c r="AJ445" i="1"/>
  <c r="AI85" i="1"/>
  <c r="AJ85" i="1"/>
  <c r="AH85" i="1" s="1"/>
  <c r="AK85" i="1"/>
  <c r="AJ378" i="1"/>
  <c r="AI378" i="1"/>
  <c r="AK378" i="1"/>
  <c r="AI93" i="1"/>
  <c r="AK93" i="1"/>
  <c r="AJ93" i="1"/>
  <c r="AK512" i="1"/>
  <c r="AI512" i="1"/>
  <c r="AJ512" i="1"/>
  <c r="AK81" i="1"/>
  <c r="AI81" i="1"/>
  <c r="AJ81" i="1"/>
  <c r="AK398" i="1"/>
  <c r="AJ398" i="1"/>
  <c r="AI398" i="1"/>
  <c r="AH398" i="1" s="1"/>
  <c r="AI231" i="1"/>
  <c r="AJ231" i="1"/>
  <c r="AK231" i="1"/>
  <c r="AI88" i="1"/>
  <c r="AJ88" i="1"/>
  <c r="AK88" i="1"/>
  <c r="AI307" i="1"/>
  <c r="AJ307" i="1"/>
  <c r="AK307" i="1"/>
  <c r="AI617" i="1"/>
  <c r="AK617" i="1"/>
  <c r="AJ617" i="1"/>
  <c r="AJ207" i="1"/>
  <c r="AI207" i="1"/>
  <c r="AK207" i="1"/>
  <c r="AI225" i="1"/>
  <c r="AJ225" i="1"/>
  <c r="AK225" i="1"/>
  <c r="BA56" i="1"/>
  <c r="BB56" i="1"/>
  <c r="AK180" i="1"/>
  <c r="AJ180" i="1"/>
  <c r="AI180" i="1"/>
  <c r="AK172" i="1"/>
  <c r="AJ172" i="1"/>
  <c r="AI172" i="1"/>
  <c r="AK626" i="1"/>
  <c r="AI626" i="1"/>
  <c r="AJ626" i="1"/>
  <c r="AK420" i="1"/>
  <c r="AJ420" i="1"/>
  <c r="AI420" i="1"/>
  <c r="AH420" i="1" s="1"/>
  <c r="AK178" i="1"/>
  <c r="AJ178" i="1"/>
  <c r="AI178" i="1"/>
  <c r="AK413" i="1"/>
  <c r="AI413" i="1"/>
  <c r="AJ413" i="1"/>
  <c r="AI585" i="1"/>
  <c r="AJ585" i="1"/>
  <c r="AK585" i="1"/>
  <c r="AI570" i="1"/>
  <c r="AJ570" i="1"/>
  <c r="AK570" i="1"/>
  <c r="AK409" i="1"/>
  <c r="AJ409" i="1"/>
  <c r="AI409" i="1"/>
  <c r="BA29" i="1"/>
  <c r="BB29" i="1"/>
  <c r="AI418" i="1"/>
  <c r="AK418" i="1"/>
  <c r="AJ418" i="1"/>
  <c r="AJ519" i="1"/>
  <c r="AI519" i="1"/>
  <c r="AK519" i="1"/>
  <c r="AJ86" i="1"/>
  <c r="AI86" i="1"/>
  <c r="AK86" i="1"/>
  <c r="AJ375" i="1"/>
  <c r="AK375" i="1"/>
  <c r="AI375" i="1"/>
  <c r="AK134" i="1"/>
  <c r="AJ134" i="1"/>
  <c r="AI134" i="1"/>
  <c r="AI228" i="1"/>
  <c r="AK228" i="1"/>
  <c r="AJ228" i="1"/>
  <c r="AI33" i="1"/>
  <c r="AK33" i="1"/>
  <c r="AJ33" i="1"/>
  <c r="AK344" i="1"/>
  <c r="AI344" i="1"/>
  <c r="AJ344" i="1"/>
  <c r="AI188" i="1"/>
  <c r="AK188" i="1"/>
  <c r="AJ188" i="1"/>
  <c r="AJ340" i="1"/>
  <c r="AK340" i="1"/>
  <c r="AI340" i="1"/>
  <c r="AK233" i="1"/>
  <c r="AJ233" i="1"/>
  <c r="AI233" i="1"/>
  <c r="AK583" i="1"/>
  <c r="AI583" i="1"/>
  <c r="AJ583" i="1"/>
  <c r="AK371" i="1"/>
  <c r="AI371" i="1"/>
  <c r="AJ371" i="1"/>
  <c r="AJ111" i="1"/>
  <c r="AI111" i="1"/>
  <c r="AK111" i="1"/>
  <c r="AA124" i="1"/>
  <c r="AB124" i="1"/>
  <c r="AK182" i="1"/>
  <c r="AJ182" i="1"/>
  <c r="AI182" i="1"/>
  <c r="AJ476" i="1"/>
  <c r="AK476" i="1"/>
  <c r="AI476" i="1"/>
  <c r="AI586" i="1"/>
  <c r="AJ586" i="1"/>
  <c r="AK586" i="1"/>
  <c r="AI48" i="1"/>
  <c r="AJ48" i="1"/>
  <c r="AK48" i="1"/>
  <c r="AJ435" i="1"/>
  <c r="AK435" i="1"/>
  <c r="AI435" i="1"/>
  <c r="AI527" i="1"/>
  <c r="AJ527" i="1"/>
  <c r="AK527" i="1"/>
  <c r="AK343" i="1"/>
  <c r="AI343" i="1"/>
  <c r="AJ343" i="1"/>
  <c r="AI290" i="1"/>
  <c r="AK290" i="1"/>
  <c r="AJ290" i="1"/>
  <c r="AI503" i="1"/>
  <c r="AJ503" i="1"/>
  <c r="AK503" i="1"/>
  <c r="AJ234" i="1"/>
  <c r="AI234" i="1"/>
  <c r="AK234" i="1"/>
  <c r="AJ27" i="1"/>
  <c r="AI27" i="1"/>
  <c r="AK27" i="1"/>
  <c r="AK453" i="1"/>
  <c r="AI453" i="1"/>
  <c r="AJ453" i="1"/>
  <c r="BA50" i="1"/>
  <c r="BB50" i="1"/>
  <c r="AI631" i="1"/>
  <c r="AK631" i="1"/>
  <c r="AJ631" i="1"/>
  <c r="AJ402" i="1"/>
  <c r="AK402" i="1"/>
  <c r="AI402" i="1"/>
  <c r="BB8" i="1"/>
  <c r="BA8" i="1"/>
  <c r="AI463" i="1"/>
  <c r="AJ463" i="1"/>
  <c r="AK463" i="1"/>
  <c r="AI466" i="1"/>
  <c r="AJ466" i="1"/>
  <c r="AH466" i="1" s="1"/>
  <c r="AK466" i="1"/>
  <c r="AK256" i="1"/>
  <c r="AJ256" i="1"/>
  <c r="AI256" i="1"/>
  <c r="BA57" i="1"/>
  <c r="BB57" i="1"/>
  <c r="AJ606" i="1"/>
  <c r="AK606" i="1"/>
  <c r="AI606" i="1"/>
  <c r="AI319" i="1"/>
  <c r="AK319" i="1"/>
  <c r="AJ319" i="1"/>
  <c r="AK156" i="1"/>
  <c r="AI156" i="1"/>
  <c r="AJ156" i="1"/>
  <c r="AJ403" i="1"/>
  <c r="AI403" i="1"/>
  <c r="AK403" i="1"/>
  <c r="AI616" i="1"/>
  <c r="AK616" i="1"/>
  <c r="AJ616" i="1"/>
  <c r="AI227" i="1"/>
  <c r="AJ227" i="1"/>
  <c r="AK227" i="1"/>
  <c r="AJ49" i="1"/>
  <c r="AK49" i="1"/>
  <c r="AI49" i="1"/>
  <c r="BA59" i="1"/>
  <c r="BB59" i="1"/>
  <c r="AI151" i="1"/>
  <c r="AK151" i="1"/>
  <c r="AJ151" i="1"/>
  <c r="AJ443" i="1"/>
  <c r="AK443" i="1"/>
  <c r="AI443" i="1"/>
  <c r="AI308" i="1"/>
  <c r="AK308" i="1"/>
  <c r="AJ308" i="1"/>
  <c r="AI128" i="1"/>
  <c r="AK128" i="1"/>
  <c r="AJ128" i="1"/>
  <c r="BA25" i="1"/>
  <c r="BB25" i="1"/>
  <c r="AI309" i="1"/>
  <c r="AK309" i="1"/>
  <c r="AJ309" i="1"/>
  <c r="AI273" i="1"/>
  <c r="AK273" i="1"/>
  <c r="AJ273" i="1"/>
  <c r="AH74" i="1"/>
  <c r="AJ422" i="1"/>
  <c r="AI422" i="1"/>
  <c r="AK422" i="1"/>
  <c r="AK416" i="1"/>
  <c r="AI416" i="1"/>
  <c r="AJ416" i="1"/>
  <c r="AJ524" i="1"/>
  <c r="AI524" i="1"/>
  <c r="AK524" i="1"/>
  <c r="AB150" i="1"/>
  <c r="AA150" i="1"/>
  <c r="AJ98" i="1"/>
  <c r="AI98" i="1"/>
  <c r="AK98" i="1"/>
  <c r="AJ323" i="1"/>
  <c r="AI323" i="1"/>
  <c r="AK323" i="1"/>
  <c r="AK292" i="1"/>
  <c r="AJ292" i="1"/>
  <c r="AI292" i="1"/>
  <c r="AH292" i="1" s="1"/>
  <c r="AJ65" i="1"/>
  <c r="AK65" i="1"/>
  <c r="AI65" i="1"/>
  <c r="AK635" i="1"/>
  <c r="AI635" i="1"/>
  <c r="AJ635" i="1"/>
  <c r="AB62" i="1"/>
  <c r="AI515" i="1"/>
  <c r="AJ515" i="1"/>
  <c r="AK515" i="1"/>
  <c r="AK255" i="1"/>
  <c r="AI255" i="1"/>
  <c r="AJ255" i="1"/>
  <c r="AI79" i="1"/>
  <c r="AJ79" i="1"/>
  <c r="AK79" i="1"/>
  <c r="AI439" i="1"/>
  <c r="AK439" i="1"/>
  <c r="AJ439" i="1"/>
  <c r="AB613" i="1"/>
  <c r="AA613" i="1"/>
  <c r="AI329" i="1"/>
  <c r="AJ329" i="1"/>
  <c r="AK329" i="1"/>
  <c r="AJ387" i="1"/>
  <c r="AK387" i="1"/>
  <c r="AI387" i="1"/>
  <c r="AK125" i="1"/>
  <c r="AI125" i="1"/>
  <c r="AJ125" i="1"/>
  <c r="AK584" i="1"/>
  <c r="AI584" i="1"/>
  <c r="AJ584" i="1"/>
  <c r="AK170" i="1"/>
  <c r="AI170" i="1"/>
  <c r="AJ170" i="1"/>
  <c r="AJ306" i="1"/>
  <c r="AI306" i="1"/>
  <c r="AH306" i="1" s="1"/>
  <c r="AK306" i="1"/>
  <c r="AI388" i="1"/>
  <c r="AJ388" i="1"/>
  <c r="AK388" i="1"/>
  <c r="BB47" i="1"/>
  <c r="BA47" i="1"/>
  <c r="AJ313" i="1"/>
  <c r="AI313" i="1"/>
  <c r="AH313" i="1" s="1"/>
  <c r="AK313" i="1"/>
  <c r="AJ296" i="1"/>
  <c r="AK296" i="1"/>
  <c r="AI296" i="1"/>
  <c r="AI158" i="1"/>
  <c r="AK158" i="1"/>
  <c r="AJ158" i="1"/>
  <c r="AI602" i="1"/>
  <c r="AJ602" i="1"/>
  <c r="AK602" i="1"/>
  <c r="AI90" i="1"/>
  <c r="AJ90" i="1"/>
  <c r="AK90" i="1"/>
  <c r="AK44" i="1"/>
  <c r="AI44" i="1"/>
  <c r="AJ44" i="1"/>
  <c r="BA58" i="1"/>
  <c r="BB58" i="1"/>
  <c r="AK316" i="1"/>
  <c r="AI316" i="1"/>
  <c r="AJ316" i="1"/>
  <c r="AI497" i="1"/>
  <c r="AJ497" i="1"/>
  <c r="AK497" i="1"/>
  <c r="AI505" i="1"/>
  <c r="AJ505" i="1"/>
  <c r="AK505" i="1"/>
  <c r="AK69" i="1"/>
  <c r="AI69" i="1"/>
  <c r="AJ69" i="1"/>
  <c r="AJ458" i="1"/>
  <c r="AK458" i="1"/>
  <c r="AI458" i="1"/>
  <c r="AI263" i="1"/>
  <c r="AK263" i="1"/>
  <c r="AJ263" i="1"/>
  <c r="AH633" i="1"/>
  <c r="AA633" i="1" s="1"/>
  <c r="AK500" i="1"/>
  <c r="AI500" i="1"/>
  <c r="AJ500" i="1"/>
  <c r="AI71" i="1"/>
  <c r="AK71" i="1"/>
  <c r="AJ71" i="1"/>
  <c r="AH575" i="1"/>
  <c r="AJ327" i="1"/>
  <c r="AI327" i="1"/>
  <c r="AK327" i="1"/>
  <c r="AI475" i="1"/>
  <c r="AK475" i="1"/>
  <c r="AJ475" i="1"/>
  <c r="AJ548" i="1"/>
  <c r="AI548" i="1"/>
  <c r="AK548" i="1"/>
  <c r="AK197" i="1"/>
  <c r="AI197" i="1"/>
  <c r="AJ197" i="1"/>
  <c r="AJ394" i="1"/>
  <c r="AK394" i="1"/>
  <c r="AI394" i="1"/>
  <c r="AK592" i="1"/>
  <c r="AI592" i="1"/>
  <c r="AJ592" i="1"/>
  <c r="AJ196" i="1"/>
  <c r="AK196" i="1"/>
  <c r="AI196" i="1"/>
  <c r="AJ600" i="1"/>
  <c r="AK600" i="1"/>
  <c r="AI600" i="1"/>
  <c r="AI100" i="1"/>
  <c r="AJ100" i="1"/>
  <c r="AK100" i="1"/>
  <c r="AK483" i="1"/>
  <c r="AJ483" i="1"/>
  <c r="AI483" i="1"/>
  <c r="AJ450" i="1"/>
  <c r="AI450" i="1"/>
  <c r="AK450" i="1"/>
  <c r="AI106" i="1"/>
  <c r="AK106" i="1"/>
  <c r="AJ106" i="1"/>
  <c r="AK588" i="1"/>
  <c r="AI588" i="1"/>
  <c r="AJ588" i="1"/>
  <c r="AK551" i="1"/>
  <c r="AI551" i="1"/>
  <c r="AJ551" i="1"/>
  <c r="AK630" i="1"/>
  <c r="AJ630" i="1"/>
  <c r="AI630" i="1"/>
  <c r="AA53" i="1"/>
  <c r="AB53" i="1"/>
  <c r="AI593" i="1"/>
  <c r="AK593" i="1"/>
  <c r="AJ593" i="1"/>
  <c r="AJ23" i="1"/>
  <c r="AK23" i="1"/>
  <c r="AI23" i="1"/>
  <c r="AK345" i="1"/>
  <c r="AJ345" i="1"/>
  <c r="AI345" i="1"/>
  <c r="AK399" i="1"/>
  <c r="AI399" i="1"/>
  <c r="AJ399" i="1"/>
  <c r="AK168" i="1"/>
  <c r="AJ168" i="1"/>
  <c r="AI168" i="1"/>
  <c r="AK212" i="1"/>
  <c r="AJ212" i="1"/>
  <c r="AI212" i="1"/>
  <c r="AJ558" i="1"/>
  <c r="AK558" i="1"/>
  <c r="AI558" i="1"/>
  <c r="AJ361" i="1"/>
  <c r="AK361" i="1"/>
  <c r="AI361" i="1"/>
  <c r="AJ97" i="1"/>
  <c r="AK97" i="1"/>
  <c r="AI97" i="1"/>
  <c r="AI28" i="1"/>
  <c r="AJ28" i="1"/>
  <c r="AK28" i="1"/>
  <c r="AJ579" i="1"/>
  <c r="AI579" i="1"/>
  <c r="AK579" i="1"/>
  <c r="AJ477" i="1"/>
  <c r="AI477" i="1"/>
  <c r="AK477" i="1"/>
  <c r="AI295" i="1"/>
  <c r="AK295" i="1"/>
  <c r="AJ295" i="1"/>
  <c r="AH636" i="1"/>
  <c r="AK103" i="1"/>
  <c r="AJ103" i="1"/>
  <c r="AI103" i="1"/>
  <c r="AK320" i="1"/>
  <c r="AJ320" i="1"/>
  <c r="AI320" i="1"/>
  <c r="AK325" i="1"/>
  <c r="AI325" i="1"/>
  <c r="AJ325" i="1"/>
  <c r="AI496" i="1"/>
  <c r="AJ496" i="1"/>
  <c r="AK496" i="1"/>
  <c r="AK590" i="1"/>
  <c r="AJ590" i="1"/>
  <c r="AI590" i="1"/>
  <c r="AK421" i="1"/>
  <c r="AI421" i="1"/>
  <c r="AJ421" i="1"/>
  <c r="AK342" i="1"/>
  <c r="AJ342" i="1"/>
  <c r="AI342" i="1"/>
  <c r="AK578" i="1"/>
  <c r="AJ578" i="1"/>
  <c r="AI578" i="1"/>
  <c r="AJ368" i="1"/>
  <c r="AK368" i="1"/>
  <c r="AI368" i="1"/>
  <c r="AJ609" i="1"/>
  <c r="AK609" i="1"/>
  <c r="AI609" i="1"/>
  <c r="AI267" i="1"/>
  <c r="AJ267" i="1"/>
  <c r="AK267" i="1"/>
  <c r="AI540" i="1"/>
  <c r="AJ540" i="1"/>
  <c r="AH540" i="1" s="1"/>
  <c r="AK540" i="1"/>
  <c r="AI232" i="1"/>
  <c r="AK232" i="1"/>
  <c r="AJ232" i="1"/>
  <c r="AI412" i="1"/>
  <c r="AJ412" i="1"/>
  <c r="AK412" i="1"/>
  <c r="AK159" i="1"/>
  <c r="AI159" i="1"/>
  <c r="AJ159" i="1"/>
  <c r="AK216" i="1"/>
  <c r="AI216" i="1"/>
  <c r="AJ216" i="1"/>
  <c r="AJ542" i="1"/>
  <c r="AK542" i="1"/>
  <c r="AI542" i="1"/>
  <c r="AA472" i="1"/>
  <c r="AB472" i="1"/>
  <c r="BA40" i="1"/>
  <c r="BB40" i="1"/>
  <c r="AK380" i="1"/>
  <c r="AJ380" i="1"/>
  <c r="AI380" i="1"/>
  <c r="AJ392" i="1"/>
  <c r="AK392" i="1"/>
  <c r="AI392" i="1"/>
  <c r="AJ213" i="1"/>
  <c r="AI213" i="1"/>
  <c r="AK213" i="1"/>
  <c r="AJ549" i="1"/>
  <c r="AK549" i="1"/>
  <c r="AI549" i="1"/>
  <c r="AK467" i="1"/>
  <c r="AJ467" i="1"/>
  <c r="AI467" i="1"/>
  <c r="AJ238" i="1"/>
  <c r="AI238" i="1"/>
  <c r="AK238" i="1"/>
  <c r="BA49" i="1"/>
  <c r="BB49" i="1"/>
  <c r="AK495" i="1"/>
  <c r="AJ495" i="1"/>
  <c r="AI495" i="1"/>
  <c r="BA68" i="1"/>
  <c r="AZ68" i="1" s="1"/>
  <c r="AX68" i="1" s="1"/>
  <c r="BB68" i="1"/>
  <c r="AI504" i="1"/>
  <c r="AJ504" i="1"/>
  <c r="AK504" i="1"/>
  <c r="AJ149" i="1"/>
  <c r="AK149" i="1"/>
  <c r="AI149" i="1"/>
  <c r="BA9" i="1"/>
  <c r="AZ9" i="1" s="1"/>
  <c r="AX9" i="1" s="1"/>
  <c r="BB9" i="1"/>
  <c r="AI424" i="1"/>
  <c r="AK424" i="1"/>
  <c r="AJ424" i="1"/>
  <c r="AI277" i="1"/>
  <c r="AJ277" i="1"/>
  <c r="AK277" i="1"/>
  <c r="AJ452" i="1"/>
  <c r="AI452" i="1"/>
  <c r="AK452" i="1"/>
  <c r="AI122" i="1"/>
  <c r="AK122" i="1"/>
  <c r="AJ122" i="1"/>
  <c r="AK99" i="1"/>
  <c r="AI99" i="1"/>
  <c r="AJ99" i="1"/>
  <c r="AB513" i="1"/>
  <c r="AK634" i="1"/>
  <c r="AJ634" i="1"/>
  <c r="AI634" i="1"/>
  <c r="AB462" i="1"/>
  <c r="AA462" i="1"/>
  <c r="AJ377" i="1"/>
  <c r="AK377" i="1"/>
  <c r="AI377" i="1"/>
  <c r="AA367" i="1"/>
  <c r="AB367" i="1"/>
  <c r="AJ47" i="1"/>
  <c r="AK47" i="1"/>
  <c r="AI47" i="1"/>
  <c r="AK146" i="1"/>
  <c r="AI146" i="1"/>
  <c r="AJ146" i="1"/>
  <c r="AJ293" i="1"/>
  <c r="AK293" i="1"/>
  <c r="AI293" i="1"/>
  <c r="AJ357" i="1"/>
  <c r="AK357" i="1"/>
  <c r="AI357" i="1"/>
  <c r="AK628" i="1"/>
  <c r="AI628" i="1"/>
  <c r="AJ628" i="1"/>
  <c r="AK426" i="1"/>
  <c r="AJ426" i="1"/>
  <c r="AI426" i="1"/>
  <c r="AK350" i="1"/>
  <c r="AI350" i="1"/>
  <c r="AJ350" i="1"/>
  <c r="AI315" i="1"/>
  <c r="AK315" i="1"/>
  <c r="AJ315" i="1"/>
  <c r="AI303" i="1"/>
  <c r="AK303" i="1"/>
  <c r="AJ303" i="1"/>
  <c r="AI369" i="1"/>
  <c r="AJ369" i="1"/>
  <c r="AH369" i="1" s="1"/>
  <c r="AK369" i="1"/>
  <c r="AI83" i="1"/>
  <c r="AJ83" i="1"/>
  <c r="AK83" i="1"/>
  <c r="AJ114" i="1"/>
  <c r="AK114" i="1"/>
  <c r="AI114" i="1"/>
  <c r="AJ266" i="1"/>
  <c r="AK266" i="1"/>
  <c r="AI266" i="1"/>
  <c r="AI455" i="1"/>
  <c r="AK455" i="1"/>
  <c r="AJ455" i="1"/>
  <c r="AI437" i="1"/>
  <c r="AK437" i="1"/>
  <c r="AJ437" i="1"/>
  <c r="AI629" i="1"/>
  <c r="AJ629" i="1"/>
  <c r="AK629" i="1"/>
  <c r="AJ431" i="1"/>
  <c r="AK431" i="1"/>
  <c r="AI431" i="1"/>
  <c r="AH431" i="1" s="1"/>
  <c r="AA431" i="1" s="1"/>
  <c r="AE431" i="1" s="1"/>
  <c r="AI244" i="1"/>
  <c r="AK244" i="1"/>
  <c r="AJ244" i="1"/>
  <c r="AI645" i="1"/>
  <c r="AK645" i="1"/>
  <c r="AJ645" i="1"/>
  <c r="AI471" i="1"/>
  <c r="AJ471" i="1"/>
  <c r="AK471" i="1"/>
  <c r="AJ537" i="1"/>
  <c r="AI537" i="1"/>
  <c r="AK537" i="1"/>
  <c r="AJ622" i="1"/>
  <c r="AI622" i="1"/>
  <c r="AK622" i="1"/>
  <c r="AJ176" i="1"/>
  <c r="AI176" i="1"/>
  <c r="AK176" i="1"/>
  <c r="BA28" i="1"/>
  <c r="BB28" i="1"/>
  <c r="AJ214" i="1"/>
  <c r="AI214" i="1"/>
  <c r="AK214" i="1"/>
  <c r="AI376" i="1"/>
  <c r="AJ376" i="1"/>
  <c r="AK376" i="1"/>
  <c r="AJ152" i="1"/>
  <c r="AK152" i="1"/>
  <c r="AI152" i="1"/>
  <c r="AI529" i="1"/>
  <c r="AK529" i="1"/>
  <c r="AJ529" i="1"/>
  <c r="AI580" i="1"/>
  <c r="AJ580" i="1"/>
  <c r="AK580" i="1"/>
  <c r="AJ559" i="1"/>
  <c r="AI559" i="1"/>
  <c r="AK559" i="1"/>
  <c r="BA16" i="1"/>
  <c r="BB16" i="1"/>
  <c r="BB53" i="1"/>
  <c r="BA53" i="1"/>
  <c r="BA67" i="1"/>
  <c r="BB67" i="1"/>
  <c r="BA33" i="1"/>
  <c r="AZ33" i="1" s="1"/>
  <c r="AX33" i="1" s="1"/>
  <c r="BB33" i="1"/>
  <c r="AI310" i="1"/>
  <c r="AJ310" i="1"/>
  <c r="AK310" i="1"/>
  <c r="BB21" i="1"/>
  <c r="BA21" i="1"/>
  <c r="AK597" i="1"/>
  <c r="AJ597" i="1"/>
  <c r="AI597" i="1"/>
  <c r="BA31" i="1"/>
  <c r="BB31" i="1"/>
  <c r="AK67" i="1"/>
  <c r="AJ67" i="1"/>
  <c r="AI67" i="1"/>
  <c r="AJ38" i="1"/>
  <c r="AI38" i="1"/>
  <c r="AK38" i="1"/>
  <c r="AJ577" i="1"/>
  <c r="AK577" i="1"/>
  <c r="AI577" i="1"/>
  <c r="AI385" i="1"/>
  <c r="AJ385" i="1"/>
  <c r="AK385" i="1"/>
  <c r="AK75" i="1"/>
  <c r="AJ75" i="1"/>
  <c r="AI75" i="1"/>
  <c r="AK137" i="1"/>
  <c r="AI137" i="1"/>
  <c r="AJ137" i="1"/>
  <c r="AJ484" i="1"/>
  <c r="AI484" i="1"/>
  <c r="AK484" i="1"/>
  <c r="AH547" i="1"/>
  <c r="AI404" i="1"/>
  <c r="AK404" i="1"/>
  <c r="AJ404" i="1"/>
  <c r="AI536" i="1"/>
  <c r="AJ536" i="1"/>
  <c r="AK536" i="1"/>
  <c r="AK434" i="1"/>
  <c r="AI434" i="1"/>
  <c r="AJ434" i="1"/>
  <c r="AI205" i="1"/>
  <c r="AJ205" i="1"/>
  <c r="AK205" i="1"/>
  <c r="AJ596" i="1"/>
  <c r="AI596" i="1"/>
  <c r="AK596" i="1"/>
  <c r="AI215" i="1"/>
  <c r="AJ215" i="1"/>
  <c r="AK215" i="1"/>
  <c r="AK184" i="1"/>
  <c r="AI184" i="1"/>
  <c r="AJ184" i="1"/>
  <c r="AE563" i="1"/>
  <c r="AD563" i="1"/>
  <c r="AK281" i="1"/>
  <c r="AI281" i="1"/>
  <c r="AJ281" i="1"/>
  <c r="AJ487" i="1"/>
  <c r="AK487" i="1"/>
  <c r="AI487" i="1"/>
  <c r="AI339" i="1"/>
  <c r="AJ339" i="1"/>
  <c r="AK339" i="1"/>
  <c r="AK461" i="1"/>
  <c r="AJ461" i="1"/>
  <c r="AI461" i="1"/>
  <c r="AJ280" i="1"/>
  <c r="AK280" i="1"/>
  <c r="AI280" i="1"/>
  <c r="AK514" i="1"/>
  <c r="AI514" i="1"/>
  <c r="AJ514" i="1"/>
  <c r="AA276" i="1"/>
  <c r="AB276" i="1"/>
  <c r="AI189" i="1"/>
  <c r="AJ189" i="1"/>
  <c r="AK189" i="1"/>
  <c r="AI177" i="1"/>
  <c r="AJ177" i="1"/>
  <c r="AK177" i="1"/>
  <c r="AK298" i="1"/>
  <c r="AI298" i="1"/>
  <c r="AJ298" i="1"/>
  <c r="AB391" i="1"/>
  <c r="AA391" i="1"/>
  <c r="AI553" i="1"/>
  <c r="AK553" i="1"/>
  <c r="AJ553" i="1"/>
  <c r="AJ120" i="1"/>
  <c r="AK120" i="1"/>
  <c r="AI120" i="1"/>
  <c r="AK490" i="1"/>
  <c r="AI490" i="1"/>
  <c r="AJ490" i="1"/>
  <c r="AK254" i="1"/>
  <c r="AI254" i="1"/>
  <c r="AJ254" i="1"/>
  <c r="AK429" i="1"/>
  <c r="AJ429" i="1"/>
  <c r="AI429" i="1"/>
  <c r="AJ415" i="1"/>
  <c r="AI415" i="1"/>
  <c r="AK415" i="1"/>
  <c r="AI581" i="1"/>
  <c r="AK581" i="1"/>
  <c r="AJ581" i="1"/>
  <c r="BA14" i="1"/>
  <c r="BB14" i="1"/>
  <c r="AK564" i="1"/>
  <c r="AJ564" i="1"/>
  <c r="AI564" i="1"/>
  <c r="AH564" i="1" s="1"/>
  <c r="AJ52" i="1"/>
  <c r="AI52" i="1"/>
  <c r="AK52" i="1"/>
  <c r="AJ355" i="1"/>
  <c r="AK355" i="1"/>
  <c r="AI355" i="1"/>
  <c r="AJ493" i="1"/>
  <c r="AK493" i="1"/>
  <c r="AI493" i="1"/>
  <c r="AJ185" i="1"/>
  <c r="AI185" i="1"/>
  <c r="AK185" i="1"/>
  <c r="AI447" i="1"/>
  <c r="AJ447" i="1"/>
  <c r="AK447" i="1"/>
  <c r="AK181" i="1"/>
  <c r="AJ181" i="1"/>
  <c r="AI181" i="1"/>
  <c r="AK135" i="1"/>
  <c r="AJ135" i="1"/>
  <c r="AI135" i="1"/>
  <c r="AI428" i="1"/>
  <c r="AK428" i="1"/>
  <c r="AJ428" i="1"/>
  <c r="AH428" i="1" s="1"/>
  <c r="BA63" i="1"/>
  <c r="BB63" i="1"/>
  <c r="AK321" i="1"/>
  <c r="AI321" i="1"/>
  <c r="AJ321" i="1"/>
  <c r="AH444" i="1"/>
  <c r="AH465" i="1"/>
  <c r="AB465" i="1" s="1"/>
  <c r="AH59" i="1"/>
  <c r="AA59" i="1" s="1"/>
  <c r="AH469" i="1"/>
  <c r="AB469" i="1" s="1"/>
  <c r="AH599" i="1"/>
  <c r="AA599" i="1" s="1"/>
  <c r="AH92" i="1"/>
  <c r="AH619" i="1"/>
  <c r="AH366" i="1"/>
  <c r="AH544" i="1"/>
  <c r="AH627" i="1"/>
  <c r="AH330" i="1"/>
  <c r="AE492" i="1"/>
  <c r="AD492" i="1"/>
  <c r="AH246" i="1"/>
  <c r="AH541" i="1"/>
  <c r="AH601" i="1"/>
  <c r="AH242" i="1"/>
  <c r="AH286" i="1"/>
  <c r="AH605" i="1"/>
  <c r="AH317" i="1"/>
  <c r="AH352" i="1"/>
  <c r="AH408" i="1"/>
  <c r="AH618" i="1"/>
  <c r="AH144" i="1"/>
  <c r="AH219" i="1"/>
  <c r="AH279" i="1"/>
  <c r="AH56" i="1"/>
  <c r="AH498" i="1"/>
  <c r="AH173" i="1"/>
  <c r="AH372" i="1"/>
  <c r="AK485" i="1"/>
  <c r="AI485" i="1"/>
  <c r="AJ485" i="1"/>
  <c r="AB365" i="1"/>
  <c r="AA365" i="1"/>
  <c r="AB396" i="1"/>
  <c r="AA396" i="1"/>
  <c r="AI143" i="1"/>
  <c r="AK143" i="1"/>
  <c r="AJ143" i="1"/>
  <c r="AK474" i="1"/>
  <c r="AJ474" i="1"/>
  <c r="AI474" i="1"/>
  <c r="AA220" i="1"/>
  <c r="AB220" i="1"/>
  <c r="AJ108" i="1"/>
  <c r="AK108" i="1"/>
  <c r="AI108" i="1"/>
  <c r="AB195" i="1"/>
  <c r="AA195" i="1"/>
  <c r="AI123" i="1"/>
  <c r="AK123" i="1"/>
  <c r="AJ123" i="1"/>
  <c r="AJ322" i="1"/>
  <c r="AI322" i="1"/>
  <c r="AK322" i="1"/>
  <c r="AK516" i="1"/>
  <c r="AJ516" i="1"/>
  <c r="AI516" i="1"/>
  <c r="AI556" i="1"/>
  <c r="AK556" i="1"/>
  <c r="AJ556" i="1"/>
  <c r="AK154" i="1"/>
  <c r="AJ154" i="1"/>
  <c r="AI154" i="1"/>
  <c r="AK208" i="1"/>
  <c r="AI208" i="1"/>
  <c r="AJ208" i="1"/>
  <c r="AI638" i="1"/>
  <c r="AJ638" i="1"/>
  <c r="AK638" i="1"/>
  <c r="AJ55" i="1"/>
  <c r="AK55" i="1"/>
  <c r="AI55" i="1"/>
  <c r="AI639" i="1"/>
  <c r="AJ639" i="1"/>
  <c r="AK639" i="1"/>
  <c r="AK624" i="1"/>
  <c r="AI624" i="1"/>
  <c r="AJ624" i="1"/>
  <c r="AJ411" i="1"/>
  <c r="AI411" i="1"/>
  <c r="AK411" i="1"/>
  <c r="AB82" i="1"/>
  <c r="AA332" i="1"/>
  <c r="AJ612" i="1"/>
  <c r="AI612" i="1"/>
  <c r="AH612" i="1" s="1"/>
  <c r="AK612" i="1"/>
  <c r="AB112" i="1"/>
  <c r="AA278" i="1"/>
  <c r="AB278" i="1"/>
  <c r="AA148" i="1"/>
  <c r="AB148" i="1"/>
  <c r="AB198" i="1"/>
  <c r="AH223" i="1"/>
  <c r="AH24" i="1"/>
  <c r="AA24" i="1" s="1"/>
  <c r="AE24" i="1" s="1"/>
  <c r="AH269" i="1"/>
  <c r="AA573" i="1"/>
  <c r="AB573" i="1"/>
  <c r="AH419" i="1"/>
  <c r="AH226" i="1"/>
  <c r="AA251" i="1"/>
  <c r="AB251" i="1"/>
  <c r="AB520" i="1"/>
  <c r="AA520" i="1"/>
  <c r="AB640" i="1"/>
  <c r="AA640" i="1"/>
  <c r="AH115" i="1"/>
  <c r="AH349" i="1"/>
  <c r="AA338" i="1"/>
  <c r="AH274" i="1"/>
  <c r="AH440" i="1"/>
  <c r="AH460" i="1"/>
  <c r="AA247" i="1"/>
  <c r="AB247" i="1"/>
  <c r="AA595" i="1"/>
  <c r="AB245" i="1"/>
  <c r="AA245" i="1"/>
  <c r="AI261" i="1"/>
  <c r="AK261" i="1"/>
  <c r="AJ261" i="1"/>
  <c r="AI191" i="1"/>
  <c r="AJ191" i="1"/>
  <c r="AK191" i="1"/>
  <c r="AI101" i="1"/>
  <c r="AK101" i="1"/>
  <c r="AJ101" i="1"/>
  <c r="AJ26" i="1"/>
  <c r="AK26" i="1"/>
  <c r="AI26" i="1"/>
  <c r="AI192" i="1"/>
  <c r="AJ192" i="1"/>
  <c r="AK192" i="1"/>
  <c r="AA194" i="1"/>
  <c r="AB194" i="1"/>
  <c r="AI491" i="1"/>
  <c r="AJ491" i="1"/>
  <c r="AK491" i="1"/>
  <c r="AK107" i="1"/>
  <c r="AI107" i="1"/>
  <c r="AJ107" i="1"/>
  <c r="AI29" i="1"/>
  <c r="AJ29" i="1"/>
  <c r="AK29" i="1"/>
  <c r="AH552" i="1"/>
  <c r="AK456" i="1"/>
  <c r="AJ456" i="1"/>
  <c r="AI456" i="1"/>
  <c r="AA287" i="1"/>
  <c r="AB287" i="1"/>
  <c r="AK479" i="1"/>
  <c r="AJ479" i="1"/>
  <c r="AI479" i="1"/>
  <c r="AA359" i="1"/>
  <c r="AA179" i="1"/>
  <c r="AB179" i="1"/>
  <c r="AI129" i="1"/>
  <c r="AJ129" i="1"/>
  <c r="AK129" i="1"/>
  <c r="AJ60" i="1"/>
  <c r="AI60" i="1"/>
  <c r="AK60" i="1"/>
  <c r="AH268" i="1"/>
  <c r="AI574" i="1"/>
  <c r="AJ574" i="1"/>
  <c r="AK574" i="1"/>
  <c r="AA275" i="1"/>
  <c r="AB275" i="1"/>
  <c r="AB528" i="1"/>
  <c r="AB229" i="1"/>
  <c r="AA229" i="1"/>
  <c r="AI488" i="1"/>
  <c r="AK488" i="1"/>
  <c r="AJ488" i="1"/>
  <c r="AI167" i="1"/>
  <c r="AJ167" i="1"/>
  <c r="AK167" i="1"/>
  <c r="AJ162" i="1"/>
  <c r="AK162" i="1"/>
  <c r="AI162" i="1"/>
  <c r="AA543" i="1"/>
  <c r="AH614" i="1"/>
  <c r="AA457" i="1"/>
  <c r="AB457" i="1"/>
  <c r="AH239" i="1"/>
  <c r="AB239" i="1" s="1"/>
  <c r="AH582" i="1"/>
  <c r="AA582" i="1" s="1"/>
  <c r="AH34" i="1"/>
  <c r="AA34" i="1" s="1"/>
  <c r="AE34" i="1" s="1"/>
  <c r="AH285" i="1"/>
  <c r="AB285" i="1" s="1"/>
  <c r="AH379" i="1"/>
  <c r="AA379" i="1" s="1"/>
  <c r="AH218" i="1"/>
  <c r="AA218" i="1" s="1"/>
  <c r="AH202" i="1"/>
  <c r="AA202" i="1" s="1"/>
  <c r="AE202" i="1" s="1"/>
  <c r="AH470" i="1"/>
  <c r="AA470" i="1" s="1"/>
  <c r="AH546" i="1"/>
  <c r="AH77" i="1"/>
  <c r="AH604" i="1"/>
  <c r="AH46" i="1"/>
  <c r="AH623" i="1"/>
  <c r="AH183" i="1"/>
  <c r="AH119" i="1"/>
  <c r="AH260" i="1"/>
  <c r="AH370" i="1"/>
  <c r="AH39" i="1"/>
  <c r="AA39" i="1" s="1"/>
  <c r="AE39" i="1" s="1"/>
  <c r="AH31" i="1"/>
  <c r="AA31" i="1" s="1"/>
  <c r="AE31" i="1" s="1"/>
  <c r="AH554" i="1"/>
  <c r="AH489" i="1"/>
  <c r="AH534" i="1"/>
  <c r="AH568" i="1"/>
  <c r="AH312" i="1"/>
  <c r="AH364" i="1"/>
  <c r="AH594" i="1"/>
  <c r="AH264" i="1"/>
  <c r="AH587" i="1"/>
  <c r="AJ576" i="1"/>
  <c r="AI576" i="1"/>
  <c r="AH576" i="1" s="1"/>
  <c r="AK576" i="1"/>
  <c r="AI486" i="1"/>
  <c r="AK486" i="1"/>
  <c r="AJ486" i="1"/>
  <c r="AI507" i="1"/>
  <c r="AJ507" i="1"/>
  <c r="AK507" i="1"/>
  <c r="AJ478" i="1"/>
  <c r="AI478" i="1"/>
  <c r="AK478" i="1"/>
  <c r="AB230" i="1"/>
  <c r="AA230" i="1"/>
  <c r="AJ235" i="1"/>
  <c r="AK235" i="1"/>
  <c r="AI235" i="1"/>
  <c r="AI116" i="1"/>
  <c r="AK116" i="1"/>
  <c r="AJ116" i="1"/>
  <c r="AI186" i="1"/>
  <c r="AJ186" i="1"/>
  <c r="AK186" i="1"/>
  <c r="AJ494" i="1"/>
  <c r="AI494" i="1"/>
  <c r="AK494" i="1"/>
  <c r="AJ414" i="1"/>
  <c r="AK414" i="1"/>
  <c r="AI414" i="1"/>
  <c r="AJ240" i="1"/>
  <c r="AK240" i="1"/>
  <c r="AI240" i="1"/>
  <c r="AI41" i="1"/>
  <c r="AJ41" i="1"/>
  <c r="AH41" i="1" s="1"/>
  <c r="AA41" i="1" s="1"/>
  <c r="AE41" i="1" s="1"/>
  <c r="AK41" i="1"/>
  <c r="AK32" i="1"/>
  <c r="AJ32" i="1"/>
  <c r="AI32" i="1"/>
  <c r="AB508" i="1"/>
  <c r="AA508" i="1"/>
  <c r="AK94" i="1"/>
  <c r="AJ94" i="1"/>
  <c r="AI94" i="1"/>
  <c r="AJ282" i="1"/>
  <c r="AK282" i="1"/>
  <c r="AI282" i="1"/>
  <c r="AI615" i="1"/>
  <c r="AK615" i="1"/>
  <c r="AJ615" i="1"/>
  <c r="AJ560" i="1"/>
  <c r="AK560" i="1"/>
  <c r="AI560" i="1"/>
  <c r="AJ243" i="1"/>
  <c r="AK243" i="1"/>
  <c r="AI243" i="1"/>
  <c r="AB133" i="1"/>
  <c r="AB169" i="1"/>
  <c r="AA169" i="1"/>
  <c r="AB163" i="1"/>
  <c r="AA163" i="1"/>
  <c r="AA481" i="1"/>
  <c r="AD217" i="1"/>
  <c r="AE217" i="1"/>
  <c r="AH346" i="1"/>
  <c r="AB84" i="1"/>
  <c r="AH621" i="1"/>
  <c r="AH407" i="1"/>
  <c r="AH253" i="1"/>
  <c r="AH363" i="1"/>
  <c r="AA187" i="1"/>
  <c r="AB187" i="1"/>
  <c r="AH423" i="1"/>
  <c r="AA237" i="1"/>
  <c r="AB237" i="1"/>
  <c r="AH354" i="1"/>
  <c r="AH522" i="1"/>
  <c r="AH561" i="1"/>
  <c r="AK141" i="1"/>
  <c r="AI141" i="1"/>
  <c r="AJ141" i="1"/>
  <c r="AI533" i="1"/>
  <c r="AJ533" i="1"/>
  <c r="AK533" i="1"/>
  <c r="AJ449" i="1"/>
  <c r="AI449" i="1"/>
  <c r="AK449" i="1"/>
  <c r="AA222" i="1"/>
  <c r="AH521" i="1"/>
  <c r="AH165" i="1"/>
  <c r="AH381" i="1"/>
  <c r="AA432" i="1"/>
  <c r="AB432" i="1"/>
  <c r="AH190" i="1"/>
  <c r="AH127" i="1"/>
  <c r="AB63" i="1"/>
  <c r="AA63" i="1"/>
  <c r="AI211" i="1"/>
  <c r="AK211" i="1"/>
  <c r="AJ211" i="1"/>
  <c r="AK147" i="1"/>
  <c r="AJ147" i="1"/>
  <c r="AI147" i="1"/>
  <c r="AH147" i="1" s="1"/>
  <c r="AK271" i="1"/>
  <c r="AI271" i="1"/>
  <c r="AJ271" i="1"/>
  <c r="AK50" i="1"/>
  <c r="AI50" i="1"/>
  <c r="AJ50" i="1"/>
  <c r="AK374" i="1"/>
  <c r="AJ374" i="1"/>
  <c r="AI374" i="1"/>
  <c r="AK57" i="1"/>
  <c r="AJ57" i="1"/>
  <c r="AI57" i="1"/>
  <c r="AK89" i="1"/>
  <c r="AI89" i="1"/>
  <c r="AJ89" i="1"/>
  <c r="AB468" i="1"/>
  <c r="AA468" i="1"/>
  <c r="AH530" i="1"/>
  <c r="AK30" i="1"/>
  <c r="AI30" i="1"/>
  <c r="AJ30" i="1"/>
  <c r="AH400" i="1"/>
  <c r="AJ91" i="1"/>
  <c r="AI91" i="1"/>
  <c r="AH91" i="1" s="1"/>
  <c r="AK91" i="1"/>
  <c r="AK58" i="1"/>
  <c r="AJ58" i="1"/>
  <c r="AI58" i="1"/>
  <c r="AH155" i="1"/>
  <c r="AI502" i="1"/>
  <c r="AH502" i="1" s="1"/>
  <c r="AJ502" i="1"/>
  <c r="AK502" i="1"/>
  <c r="AI335" i="1"/>
  <c r="AJ335" i="1"/>
  <c r="AK335" i="1"/>
  <c r="AI353" i="1"/>
  <c r="AK353" i="1"/>
  <c r="AJ353" i="1"/>
  <c r="AI525" i="1"/>
  <c r="AK525" i="1"/>
  <c r="AJ525" i="1"/>
  <c r="AK40" i="1"/>
  <c r="AJ40" i="1"/>
  <c r="AI40" i="1"/>
  <c r="AH40" i="1" s="1"/>
  <c r="AA40" i="1" s="1"/>
  <c r="AE40" i="1" s="1"/>
  <c r="AH337" i="1"/>
  <c r="AB598" i="1"/>
  <c r="AA598" i="1"/>
  <c r="AH265" i="1"/>
  <c r="AJ480" i="1"/>
  <c r="AI480" i="1"/>
  <c r="AK480" i="1"/>
  <c r="AI224" i="1"/>
  <c r="AJ224" i="1"/>
  <c r="AK224" i="1"/>
  <c r="AK153" i="1"/>
  <c r="AJ153" i="1"/>
  <c r="AI153" i="1"/>
  <c r="AK130" i="1"/>
  <c r="AI130" i="1"/>
  <c r="AJ130" i="1"/>
  <c r="AH644" i="1"/>
  <c r="AB644" i="1" s="1"/>
  <c r="AD45" i="1"/>
  <c r="AE45" i="1"/>
  <c r="AH289" i="1"/>
  <c r="AH405" i="1"/>
  <c r="AH637" i="1"/>
  <c r="AB262" i="1"/>
  <c r="AA262" i="1"/>
  <c r="AD64" i="1"/>
  <c r="AE64" i="1"/>
  <c r="AB550" i="1"/>
  <c r="AA550" i="1"/>
  <c r="AB272" i="1"/>
  <c r="AA272" i="1"/>
  <c r="AA401" i="1"/>
  <c r="AB401" i="1"/>
  <c r="AH438" i="1"/>
  <c r="AD200" i="1"/>
  <c r="AE200" i="1"/>
  <c r="AA239" i="1"/>
  <c r="AA285" i="1"/>
  <c r="AE567" i="1"/>
  <c r="AD567" i="1"/>
  <c r="AB348" i="1"/>
  <c r="AA348" i="1"/>
  <c r="AB446" i="1"/>
  <c r="AA446" i="1"/>
  <c r="AB201" i="1"/>
  <c r="AA201" i="1"/>
  <c r="AH145" i="1"/>
  <c r="AH139" i="1"/>
  <c r="AE160" i="1"/>
  <c r="AD160" i="1"/>
  <c r="AA565" i="1"/>
  <c r="AB565" i="1"/>
  <c r="AA557" i="1"/>
  <c r="AB557" i="1"/>
  <c r="AH397" i="1"/>
  <c r="AB451" i="1"/>
  <c r="AA451" i="1"/>
  <c r="AB535" i="1"/>
  <c r="AA535" i="1"/>
  <c r="AA221" i="1"/>
  <c r="AB221" i="1"/>
  <c r="AB236" i="1"/>
  <c r="AA236" i="1"/>
  <c r="AE569" i="1"/>
  <c r="AD569" i="1"/>
  <c r="AD566" i="1"/>
  <c r="AE566" i="1"/>
  <c r="AD531" i="1"/>
  <c r="AB113" i="1"/>
  <c r="AA113" i="1"/>
  <c r="AE384" i="1"/>
  <c r="AD384" i="1"/>
  <c r="AH258" i="1"/>
  <c r="AH526" i="1"/>
  <c r="AH138" i="1"/>
  <c r="AH102" i="1"/>
  <c r="AH395" i="1"/>
  <c r="AD142" i="1"/>
  <c r="AE142" i="1"/>
  <c r="AE249" i="1"/>
  <c r="AD249" i="1"/>
  <c r="AD532" i="1"/>
  <c r="AE532" i="1"/>
  <c r="AA608" i="1"/>
  <c r="AB608" i="1"/>
  <c r="AB444" i="1"/>
  <c r="AA444" i="1"/>
  <c r="AA469" i="1"/>
  <c r="AH646" i="1"/>
  <c r="AA646" i="1" s="1"/>
  <c r="AH643" i="1"/>
  <c r="AB643" i="1" s="1"/>
  <c r="AA157" i="1"/>
  <c r="AH311" i="1"/>
  <c r="AH78" i="1"/>
  <c r="AB252" i="1"/>
  <c r="AH591" i="1"/>
  <c r="AA436" i="1"/>
  <c r="AB499" i="1"/>
  <c r="AH140" i="1"/>
  <c r="AH647" i="1"/>
  <c r="AH243" i="1" l="1"/>
  <c r="AH507" i="1"/>
  <c r="AB427" i="1"/>
  <c r="AH129" i="1"/>
  <c r="AA76" i="1"/>
  <c r="AB110" i="1"/>
  <c r="AH495" i="1"/>
  <c r="AA495" i="1" s="1"/>
  <c r="AH467" i="1"/>
  <c r="AH320" i="1"/>
  <c r="AH23" i="1"/>
  <c r="AA23" i="1" s="1"/>
  <c r="AE23" i="1" s="1"/>
  <c r="AH630" i="1"/>
  <c r="AH196" i="1"/>
  <c r="AB196" i="1" s="1"/>
  <c r="AH71" i="1"/>
  <c r="AH458" i="1"/>
  <c r="AA458" i="1" s="1"/>
  <c r="AH329" i="1"/>
  <c r="AB329" i="1" s="1"/>
  <c r="AA87" i="1"/>
  <c r="AH503" i="1"/>
  <c r="AH409" i="1"/>
  <c r="AH180" i="1"/>
  <c r="AB283" i="1"/>
  <c r="AA72" i="1"/>
  <c r="AA555" i="1"/>
  <c r="AE555" i="1" s="1"/>
  <c r="AB174" i="1"/>
  <c r="AB70" i="1"/>
  <c r="AB288" i="1"/>
  <c r="AH29" i="1"/>
  <c r="AA29" i="1" s="1"/>
  <c r="AE29" i="1" s="1"/>
  <c r="AA203" i="1"/>
  <c r="AA96" i="1"/>
  <c r="AA545" i="1"/>
  <c r="AH399" i="1"/>
  <c r="AH497" i="1"/>
  <c r="AA497" i="1" s="1"/>
  <c r="AH309" i="1"/>
  <c r="AA309" i="1" s="1"/>
  <c r="AH308" i="1"/>
  <c r="AH33" i="1"/>
  <c r="AA33" i="1" s="1"/>
  <c r="AE33" i="1" s="1"/>
  <c r="AH523" i="1"/>
  <c r="AH324" i="1"/>
  <c r="AA324" i="1" s="1"/>
  <c r="AE324" i="1" s="1"/>
  <c r="AB648" i="1"/>
  <c r="AA136" i="1"/>
  <c r="AE136" i="1" s="1"/>
  <c r="AH345" i="1"/>
  <c r="AH548" i="1"/>
  <c r="AH90" i="1"/>
  <c r="AH54" i="1"/>
  <c r="AA121" i="1"/>
  <c r="AD650" i="1"/>
  <c r="AE650" i="1"/>
  <c r="AD648" i="1"/>
  <c r="AE648" i="1"/>
  <c r="AB599" i="1"/>
  <c r="AA284" i="1"/>
  <c r="AH411" i="1"/>
  <c r="AH185" i="1"/>
  <c r="AH461" i="1"/>
  <c r="AH67" i="1"/>
  <c r="AZ21" i="1"/>
  <c r="AX21" i="1" s="1"/>
  <c r="AH537" i="1"/>
  <c r="AB537" i="1" s="1"/>
  <c r="AH635" i="1"/>
  <c r="AB635" i="1" s="1"/>
  <c r="AZ57" i="1"/>
  <c r="AX57" i="1" s="1"/>
  <c r="AH527" i="1"/>
  <c r="AH413" i="1"/>
  <c r="AH445" i="1"/>
  <c r="AH425" i="1"/>
  <c r="AZ65" i="1"/>
  <c r="AX65" i="1" s="1"/>
  <c r="AH464" i="1"/>
  <c r="AA464" i="1" s="1"/>
  <c r="AH199" i="1"/>
  <c r="AH449" i="1"/>
  <c r="AB459" i="1"/>
  <c r="AZ63" i="1"/>
  <c r="AX63" i="1" s="1"/>
  <c r="AH254" i="1"/>
  <c r="AH281" i="1"/>
  <c r="AH137" i="1"/>
  <c r="AB137" i="1" s="1"/>
  <c r="AH580" i="1"/>
  <c r="AA580" i="1" s="1"/>
  <c r="AH628" i="1"/>
  <c r="AZ8" i="1"/>
  <c r="AX8" i="1" s="1"/>
  <c r="AH178" i="1"/>
  <c r="AH378" i="1"/>
  <c r="AB532" i="1"/>
  <c r="AH116" i="1"/>
  <c r="AB116" i="1" s="1"/>
  <c r="AH437" i="1"/>
  <c r="AB437" i="1" s="1"/>
  <c r="AD510" i="1"/>
  <c r="AE510" i="1"/>
  <c r="AB610" i="1"/>
  <c r="AB362" i="1"/>
  <c r="AB336" i="1"/>
  <c r="AH494" i="1"/>
  <c r="AB294" i="1"/>
  <c r="AH578" i="1"/>
  <c r="AA578" i="1" s="1"/>
  <c r="AZ7" i="1"/>
  <c r="AX7" i="1" s="1"/>
  <c r="AA118" i="1"/>
  <c r="AB95" i="1"/>
  <c r="AA95" i="1"/>
  <c r="AH101" i="1"/>
  <c r="AH123" i="1"/>
  <c r="AH120" i="1"/>
  <c r="AH266" i="1"/>
  <c r="AB266" i="1" s="1"/>
  <c r="AH293" i="1"/>
  <c r="AA293" i="1" s="1"/>
  <c r="AH42" i="1"/>
  <c r="AA42" i="1" s="1"/>
  <c r="AE42" i="1" s="1"/>
  <c r="AH383" i="1"/>
  <c r="AZ64" i="1"/>
  <c r="AX64" i="1" s="1"/>
  <c r="AH126" i="1"/>
  <c r="AH26" i="1"/>
  <c r="AA26" i="1" s="1"/>
  <c r="AE26" i="1" s="1"/>
  <c r="AH191" i="1"/>
  <c r="AA300" i="1"/>
  <c r="AD300" i="1" s="1"/>
  <c r="AH232" i="1"/>
  <c r="AB232" i="1" s="1"/>
  <c r="AA501" i="1"/>
  <c r="AH43" i="1"/>
  <c r="AA43" i="1" s="1"/>
  <c r="AE43" i="1" s="1"/>
  <c r="AH204" i="1"/>
  <c r="AH572" i="1"/>
  <c r="AB572" i="1" s="1"/>
  <c r="AH358" i="1"/>
  <c r="AZ46" i="1"/>
  <c r="AX46" i="1" s="1"/>
  <c r="AB649" i="1"/>
  <c r="AZ72" i="1"/>
  <c r="AX72" i="1" s="1"/>
  <c r="AH211" i="1"/>
  <c r="AA211" i="1" s="1"/>
  <c r="AH479" i="1"/>
  <c r="AH261" i="1"/>
  <c r="AH581" i="1"/>
  <c r="AA581" i="1" s="1"/>
  <c r="AH404" i="1"/>
  <c r="AH244" i="1"/>
  <c r="AH315" i="1"/>
  <c r="AA315" i="1" s="1"/>
  <c r="AH380" i="1"/>
  <c r="AB380" i="1" s="1"/>
  <c r="AH299" i="1"/>
  <c r="AH305" i="1"/>
  <c r="AH209" i="1"/>
  <c r="AZ41" i="1"/>
  <c r="AX41" i="1" s="1"/>
  <c r="AZ70" i="1"/>
  <c r="AX70" i="1" s="1"/>
  <c r="AZ20" i="1"/>
  <c r="AX20" i="1" s="1"/>
  <c r="AZ4" i="1"/>
  <c r="AX4" i="1" s="1"/>
  <c r="AH117" i="1"/>
  <c r="AA117" i="1" s="1"/>
  <c r="AZ6" i="1"/>
  <c r="AX6" i="1" s="1"/>
  <c r="AH375" i="1"/>
  <c r="AH36" i="1"/>
  <c r="AA36" i="1" s="1"/>
  <c r="AE36" i="1" s="1"/>
  <c r="AH35" i="1"/>
  <c r="AA35" i="1" s="1"/>
  <c r="AE35" i="1" s="1"/>
  <c r="AZ32" i="1"/>
  <c r="AX32" i="1" s="1"/>
  <c r="AZ60" i="1"/>
  <c r="AX60" i="1" s="1"/>
  <c r="AZ52" i="1"/>
  <c r="AX52" i="1" s="1"/>
  <c r="AZ30" i="1"/>
  <c r="AX30" i="1" s="1"/>
  <c r="AZ42" i="1"/>
  <c r="AX42" i="1" s="1"/>
  <c r="AZ24" i="1"/>
  <c r="AX24" i="1" s="1"/>
  <c r="AH282" i="1"/>
  <c r="AB282" i="1" s="1"/>
  <c r="AH32" i="1"/>
  <c r="AA32" i="1" s="1"/>
  <c r="AE32" i="1" s="1"/>
  <c r="AB270" i="1"/>
  <c r="AH415" i="1"/>
  <c r="AH339" i="1"/>
  <c r="AB339" i="1" s="1"/>
  <c r="AH75" i="1"/>
  <c r="AA75" i="1" s="1"/>
  <c r="AH212" i="1"/>
  <c r="AH387" i="1"/>
  <c r="AH422" i="1"/>
  <c r="AH256" i="1"/>
  <c r="AA256" i="1" s="1"/>
  <c r="AH435" i="1"/>
  <c r="AH304" i="1"/>
  <c r="AH331" i="1"/>
  <c r="AA331" i="1" s="1"/>
  <c r="AH487" i="1"/>
  <c r="AB487" i="1" s="1"/>
  <c r="AH152" i="1"/>
  <c r="AH149" i="1"/>
  <c r="AH480" i="1"/>
  <c r="AH58" i="1"/>
  <c r="AB58" i="1" s="1"/>
  <c r="AH456" i="1"/>
  <c r="AH192" i="1"/>
  <c r="AH484" i="1"/>
  <c r="AB484" i="1" s="1"/>
  <c r="AH645" i="1"/>
  <c r="AA645" i="1" s="1"/>
  <c r="AH303" i="1"/>
  <c r="AH47" i="1"/>
  <c r="AH590" i="1"/>
  <c r="AH588" i="1"/>
  <c r="AA588" i="1" s="1"/>
  <c r="AH263" i="1"/>
  <c r="AH388" i="1"/>
  <c r="AH584" i="1"/>
  <c r="AH343" i="1"/>
  <c r="AB343" i="1" s="1"/>
  <c r="AH231" i="1"/>
  <c r="AA231" i="1" s="1"/>
  <c r="AH512" i="1"/>
  <c r="AH538" i="1"/>
  <c r="AB538" i="1" s="1"/>
  <c r="AH301" i="1"/>
  <c r="AB301" i="1" s="1"/>
  <c r="AH393" i="1"/>
  <c r="AZ48" i="1"/>
  <c r="AX48" i="1" s="1"/>
  <c r="AZ2" i="1"/>
  <c r="AX2" i="1" s="1"/>
  <c r="AZ36" i="1"/>
  <c r="AX36" i="1" s="1"/>
  <c r="AH506" i="1"/>
  <c r="AA210" i="1"/>
  <c r="AB632" i="1"/>
  <c r="AA632" i="1"/>
  <c r="AH167" i="1"/>
  <c r="AH143" i="1"/>
  <c r="AB143" i="1" s="1"/>
  <c r="AH135" i="1"/>
  <c r="AB135" i="1" s="1"/>
  <c r="AH429" i="1"/>
  <c r="AA429" i="1" s="1"/>
  <c r="AH38" i="1"/>
  <c r="AA38" i="1" s="1"/>
  <c r="AE38" i="1" s="1"/>
  <c r="AH559" i="1"/>
  <c r="AH455" i="1"/>
  <c r="AH426" i="1"/>
  <c r="AB426" i="1" s="1"/>
  <c r="AH213" i="1"/>
  <c r="AH103" i="1"/>
  <c r="AH477" i="1"/>
  <c r="AB477" i="1" s="1"/>
  <c r="AH106" i="1"/>
  <c r="AB106" i="1" s="1"/>
  <c r="AH100" i="1"/>
  <c r="AA100" i="1" s="1"/>
  <c r="AZ47" i="1"/>
  <c r="AX47" i="1" s="1"/>
  <c r="AH170" i="1"/>
  <c r="AH27" i="1"/>
  <c r="AA27" i="1" s="1"/>
  <c r="AE27" i="1" s="1"/>
  <c r="AH626" i="1"/>
  <c r="AH88" i="1"/>
  <c r="AH93" i="1"/>
  <c r="AA93" i="1" s="1"/>
  <c r="AE93" i="1" s="1"/>
  <c r="AH51" i="1"/>
  <c r="AB51" i="1" s="1"/>
  <c r="AZ34" i="1"/>
  <c r="AX34" i="1" s="1"/>
  <c r="AH259" i="1"/>
  <c r="AH430" i="1"/>
  <c r="AH473" i="1"/>
  <c r="AB473" i="1" s="1"/>
  <c r="AZ3" i="1"/>
  <c r="AX3" i="1" s="1"/>
  <c r="AB603" i="1"/>
  <c r="AA603" i="1"/>
  <c r="AZ80" i="1"/>
  <c r="AX80" i="1" s="1"/>
  <c r="AZ81" i="1"/>
  <c r="AX81" i="1" s="1"/>
  <c r="AB373" i="1"/>
  <c r="AB328" i="1"/>
  <c r="AA328" i="1"/>
  <c r="AB633" i="1"/>
  <c r="AB582" i="1"/>
  <c r="AB309" i="1"/>
  <c r="AB109" i="1"/>
  <c r="AB611" i="1"/>
  <c r="AH571" i="1"/>
  <c r="AH335" i="1"/>
  <c r="AA335" i="1" s="1"/>
  <c r="AH57" i="1"/>
  <c r="AA57" i="1" s="1"/>
  <c r="AH94" i="1"/>
  <c r="AH478" i="1"/>
  <c r="AH162" i="1"/>
  <c r="AB162" i="1" s="1"/>
  <c r="AH574" i="1"/>
  <c r="AA574" i="1" s="1"/>
  <c r="AH493" i="1"/>
  <c r="AA493" i="1" s="1"/>
  <c r="AH514" i="1"/>
  <c r="AH577" i="1"/>
  <c r="AH176" i="1"/>
  <c r="AA176" i="1" s="1"/>
  <c r="AH114" i="1"/>
  <c r="AH549" i="1"/>
  <c r="AA549" i="1" s="1"/>
  <c r="AH342" i="1"/>
  <c r="AA342" i="1" s="1"/>
  <c r="AH168" i="1"/>
  <c r="AA168" i="1" s="1"/>
  <c r="AH483" i="1"/>
  <c r="AB483" i="1" s="1"/>
  <c r="AH98" i="1"/>
  <c r="AH403" i="1"/>
  <c r="AH606" i="1"/>
  <c r="AB606" i="1" s="1"/>
  <c r="AH402" i="1"/>
  <c r="AH228" i="1"/>
  <c r="AH86" i="1"/>
  <c r="AA86" i="1" s="1"/>
  <c r="AH454" i="1"/>
  <c r="AA454" i="1" s="1"/>
  <c r="AH61" i="1"/>
  <c r="AB61" i="1" s="1"/>
  <c r="AH642" i="1"/>
  <c r="AA642" i="1" s="1"/>
  <c r="AH302" i="1"/>
  <c r="AB302" i="1" s="1"/>
  <c r="AZ44" i="1"/>
  <c r="AX44" i="1" s="1"/>
  <c r="AZ43" i="1"/>
  <c r="AX43" i="1" s="1"/>
  <c r="AZ45" i="1"/>
  <c r="AX45" i="1" s="1"/>
  <c r="AZ54" i="1"/>
  <c r="AX54" i="1" s="1"/>
  <c r="AH539" i="1"/>
  <c r="AB539" i="1" s="1"/>
  <c r="AA644" i="1"/>
  <c r="AE644" i="1" s="1"/>
  <c r="AD625" i="1"/>
  <c r="AA282" i="1"/>
  <c r="AA116" i="1"/>
  <c r="AE116" i="1" s="1"/>
  <c r="AB218" i="1"/>
  <c r="AA442" i="1"/>
  <c r="AB646" i="1"/>
  <c r="AB59" i="1"/>
  <c r="AA196" i="1"/>
  <c r="AE196" i="1" s="1"/>
  <c r="AB379" i="1"/>
  <c r="AD509" i="1"/>
  <c r="AA465" i="1"/>
  <c r="AD465" i="1" s="1"/>
  <c r="AD649" i="1"/>
  <c r="AE649" i="1"/>
  <c r="AA635" i="1"/>
  <c r="AE635" i="1" s="1"/>
  <c r="AE562" i="1"/>
  <c r="AA143" i="1"/>
  <c r="AE143" i="1" s="1"/>
  <c r="AB470" i="1"/>
  <c r="AH30" i="1"/>
  <c r="AA30" i="1" s="1"/>
  <c r="AE30" i="1" s="1"/>
  <c r="AH50" i="1"/>
  <c r="AE432" i="1"/>
  <c r="AD432" i="1"/>
  <c r="AA354" i="1"/>
  <c r="AB354" i="1"/>
  <c r="AB363" i="1"/>
  <c r="AA363" i="1"/>
  <c r="AA346" i="1"/>
  <c r="AB346" i="1"/>
  <c r="AH560" i="1"/>
  <c r="AH486" i="1"/>
  <c r="AB312" i="1"/>
  <c r="AA312" i="1"/>
  <c r="AB260" i="1"/>
  <c r="AA260" i="1"/>
  <c r="AD270" i="1"/>
  <c r="AE270" i="1"/>
  <c r="AB440" i="1"/>
  <c r="AA440" i="1"/>
  <c r="AE520" i="1"/>
  <c r="AD520" i="1"/>
  <c r="AB269" i="1"/>
  <c r="AA269" i="1"/>
  <c r="AD459" i="1"/>
  <c r="AE459" i="1"/>
  <c r="AD278" i="1"/>
  <c r="AE278" i="1"/>
  <c r="AH154" i="1"/>
  <c r="AH516" i="1"/>
  <c r="AH474" i="1"/>
  <c r="AE365" i="1"/>
  <c r="AD365" i="1"/>
  <c r="AB173" i="1"/>
  <c r="AA173" i="1"/>
  <c r="AA352" i="1"/>
  <c r="AB352" i="1"/>
  <c r="AH181" i="1"/>
  <c r="AH52" i="1"/>
  <c r="AD276" i="1"/>
  <c r="AE276" i="1"/>
  <c r="AH205" i="1"/>
  <c r="AH385" i="1"/>
  <c r="AZ53" i="1"/>
  <c r="AX53" i="1" s="1"/>
  <c r="AH83" i="1"/>
  <c r="AE288" i="1"/>
  <c r="AD288" i="1"/>
  <c r="AH634" i="1"/>
  <c r="AH122" i="1"/>
  <c r="AH277" i="1"/>
  <c r="AE472" i="1"/>
  <c r="AD472" i="1"/>
  <c r="AH609" i="1"/>
  <c r="AB636" i="1"/>
  <c r="AA636" i="1"/>
  <c r="AH579" i="1"/>
  <c r="AH361" i="1"/>
  <c r="AH450" i="1"/>
  <c r="AH394" i="1"/>
  <c r="AH439" i="1"/>
  <c r="AH515" i="1"/>
  <c r="AH524" i="1"/>
  <c r="AA74" i="1"/>
  <c r="AB74" i="1"/>
  <c r="AZ25" i="1"/>
  <c r="AX25" i="1" s="1"/>
  <c r="AH319" i="1"/>
  <c r="AZ50" i="1"/>
  <c r="AX50" i="1" s="1"/>
  <c r="AH234" i="1"/>
  <c r="AH111" i="1"/>
  <c r="AH233" i="1"/>
  <c r="AH188" i="1"/>
  <c r="AH418" i="1"/>
  <c r="AH570" i="1"/>
  <c r="AH172" i="1"/>
  <c r="AH617" i="1"/>
  <c r="AZ5" i="1"/>
  <c r="AX5" i="1" s="1"/>
  <c r="AH347" i="1"/>
  <c r="AH104" i="1"/>
  <c r="AH356" i="1"/>
  <c r="AH291" i="1"/>
  <c r="AH171" i="1"/>
  <c r="AH206" i="1"/>
  <c r="AH517" i="1"/>
  <c r="AA314" i="1"/>
  <c r="AB314" i="1"/>
  <c r="AZ17" i="1"/>
  <c r="AX17" i="1" s="1"/>
  <c r="AH105" i="1"/>
  <c r="AZ66" i="1"/>
  <c r="AX66" i="1" s="1"/>
  <c r="AZ55" i="1"/>
  <c r="AX55" i="1" s="1"/>
  <c r="AH250" i="1"/>
  <c r="AH131" i="1"/>
  <c r="AH641" i="1"/>
  <c r="AZ13" i="1"/>
  <c r="AX13" i="1" s="1"/>
  <c r="AH511" i="1"/>
  <c r="AZ23" i="1"/>
  <c r="AX23" i="1" s="1"/>
  <c r="AH360" i="1"/>
  <c r="AA265" i="1"/>
  <c r="AB265" i="1"/>
  <c r="AD336" i="1"/>
  <c r="AE336" i="1"/>
  <c r="AA381" i="1"/>
  <c r="AB381" i="1"/>
  <c r="AA253" i="1"/>
  <c r="AB253" i="1"/>
  <c r="AD169" i="1"/>
  <c r="AE169" i="1"/>
  <c r="AA94" i="1"/>
  <c r="AB94" i="1"/>
  <c r="AB478" i="1"/>
  <c r="AA478" i="1"/>
  <c r="AB568" i="1"/>
  <c r="AA568" i="1"/>
  <c r="AA119" i="1"/>
  <c r="AB119" i="1"/>
  <c r="AE457" i="1"/>
  <c r="AD457" i="1"/>
  <c r="AA162" i="1"/>
  <c r="AB574" i="1"/>
  <c r="AB129" i="1"/>
  <c r="AA129" i="1"/>
  <c r="AD194" i="1"/>
  <c r="AE194" i="1"/>
  <c r="AE245" i="1"/>
  <c r="AD245" i="1"/>
  <c r="AB274" i="1"/>
  <c r="AA274" i="1"/>
  <c r="AD72" i="1"/>
  <c r="AE72" i="1"/>
  <c r="AD332" i="1"/>
  <c r="AE332" i="1"/>
  <c r="AE195" i="1"/>
  <c r="AD195" i="1"/>
  <c r="AB498" i="1"/>
  <c r="AA498" i="1"/>
  <c r="AA317" i="1"/>
  <c r="AB317" i="1"/>
  <c r="AB254" i="1"/>
  <c r="AA254" i="1"/>
  <c r="AB514" i="1"/>
  <c r="AA514" i="1"/>
  <c r="AB281" i="1"/>
  <c r="AA281" i="1"/>
  <c r="AA404" i="1"/>
  <c r="AB404" i="1"/>
  <c r="AA577" i="1"/>
  <c r="AB577" i="1"/>
  <c r="AA244" i="1"/>
  <c r="AB244" i="1"/>
  <c r="AB628" i="1"/>
  <c r="AA628" i="1"/>
  <c r="AB549" i="1"/>
  <c r="AD109" i="1"/>
  <c r="AE109" i="1"/>
  <c r="AE53" i="1"/>
  <c r="AD53" i="1"/>
  <c r="AA263" i="1"/>
  <c r="AB263" i="1"/>
  <c r="AB388" i="1"/>
  <c r="AA388" i="1"/>
  <c r="AB402" i="1"/>
  <c r="AA402" i="1"/>
  <c r="AA343" i="1"/>
  <c r="AA228" i="1"/>
  <c r="AB228" i="1"/>
  <c r="AB231" i="1"/>
  <c r="AD611" i="1"/>
  <c r="AE611" i="1"/>
  <c r="AB642" i="1"/>
  <c r="AB383" i="1"/>
  <c r="AA383" i="1"/>
  <c r="AA302" i="1"/>
  <c r="AB126" i="1"/>
  <c r="AA126" i="1"/>
  <c r="AE598" i="1"/>
  <c r="AD598" i="1"/>
  <c r="AE203" i="1"/>
  <c r="AD203" i="1"/>
  <c r="AB211" i="1"/>
  <c r="AA165" i="1"/>
  <c r="AB165" i="1"/>
  <c r="AH533" i="1"/>
  <c r="AD237" i="1"/>
  <c r="AE237" i="1"/>
  <c r="AA407" i="1"/>
  <c r="AB407" i="1"/>
  <c r="AA576" i="1"/>
  <c r="AB576" i="1"/>
  <c r="AB534" i="1"/>
  <c r="AA534" i="1"/>
  <c r="AA183" i="1"/>
  <c r="AB183" i="1"/>
  <c r="AB614" i="1"/>
  <c r="AA614" i="1"/>
  <c r="AD229" i="1"/>
  <c r="AE229" i="1"/>
  <c r="AE287" i="1"/>
  <c r="AD287" i="1"/>
  <c r="AA101" i="1"/>
  <c r="AB101" i="1"/>
  <c r="AD338" i="1"/>
  <c r="AE338" i="1"/>
  <c r="AH624" i="1"/>
  <c r="AB56" i="1"/>
  <c r="AA56" i="1"/>
  <c r="AB605" i="1"/>
  <c r="AA605" i="1"/>
  <c r="AB330" i="1"/>
  <c r="AA330" i="1"/>
  <c r="AB428" i="1"/>
  <c r="AA428" i="1"/>
  <c r="AA564" i="1"/>
  <c r="AB564" i="1"/>
  <c r="AH215" i="1"/>
  <c r="AH434" i="1"/>
  <c r="AB547" i="1"/>
  <c r="AA547" i="1"/>
  <c r="AH376" i="1"/>
  <c r="AA369" i="1"/>
  <c r="AB369" i="1"/>
  <c r="AH146" i="1"/>
  <c r="AD367" i="1"/>
  <c r="AE367" i="1"/>
  <c r="AZ49" i="1"/>
  <c r="AX49" i="1" s="1"/>
  <c r="AH159" i="1"/>
  <c r="AB320" i="1"/>
  <c r="AA320" i="1"/>
  <c r="AA630" i="1"/>
  <c r="AB630" i="1"/>
  <c r="AB71" i="1"/>
  <c r="AA71" i="1"/>
  <c r="AH505" i="1"/>
  <c r="AZ58" i="1"/>
  <c r="AX58" i="1" s="1"/>
  <c r="AA329" i="1"/>
  <c r="AB292" i="1"/>
  <c r="AA292" i="1"/>
  <c r="AB466" i="1"/>
  <c r="AA466" i="1"/>
  <c r="AH453" i="1"/>
  <c r="AH344" i="1"/>
  <c r="AZ29" i="1"/>
  <c r="AX29" i="1" s="1"/>
  <c r="AB420" i="1"/>
  <c r="AA420" i="1"/>
  <c r="AH225" i="1"/>
  <c r="AB398" i="1"/>
  <c r="AA398" i="1"/>
  <c r="AA85" i="1"/>
  <c r="AB85" i="1"/>
  <c r="AH333" i="1"/>
  <c r="AZ26" i="1"/>
  <c r="AX26" i="1" s="1"/>
  <c r="AB166" i="1"/>
  <c r="AA166" i="1"/>
  <c r="AH433" i="1"/>
  <c r="AB54" i="1"/>
  <c r="AA54" i="1"/>
  <c r="AD334" i="1"/>
  <c r="AE334" i="1"/>
  <c r="AZ69" i="1"/>
  <c r="AX69" i="1" s="1"/>
  <c r="AZ61" i="1"/>
  <c r="AX61" i="1" s="1"/>
  <c r="AH22" i="1"/>
  <c r="AA22" i="1" s="1"/>
  <c r="AE22" i="1" s="1"/>
  <c r="AH341" i="1"/>
  <c r="AZ10" i="1"/>
  <c r="AX10" i="1" s="1"/>
  <c r="AB199" i="1"/>
  <c r="AA199" i="1"/>
  <c r="AA643" i="1"/>
  <c r="AE643" i="1" s="1"/>
  <c r="AB530" i="1"/>
  <c r="AA530" i="1"/>
  <c r="AH271" i="1"/>
  <c r="AD63" i="1"/>
  <c r="AE63" i="1"/>
  <c r="AB521" i="1"/>
  <c r="AA521" i="1"/>
  <c r="AB621" i="1"/>
  <c r="AA621" i="1"/>
  <c r="AE481" i="1"/>
  <c r="AD481" i="1"/>
  <c r="AH615" i="1"/>
  <c r="AA494" i="1"/>
  <c r="AB494" i="1"/>
  <c r="AH235" i="1"/>
  <c r="AB489" i="1"/>
  <c r="AA489" i="1"/>
  <c r="AB623" i="1"/>
  <c r="AA623" i="1"/>
  <c r="AE543" i="1"/>
  <c r="AD543" i="1"/>
  <c r="AB268" i="1"/>
  <c r="AA268" i="1"/>
  <c r="AE179" i="1"/>
  <c r="AD179" i="1"/>
  <c r="AA456" i="1"/>
  <c r="AB456" i="1"/>
  <c r="AH107" i="1"/>
  <c r="AA192" i="1"/>
  <c r="AB192" i="1"/>
  <c r="AE251" i="1"/>
  <c r="AD251" i="1"/>
  <c r="AE76" i="1"/>
  <c r="AD76" i="1"/>
  <c r="AD198" i="1"/>
  <c r="AE198" i="1"/>
  <c r="AD112" i="1"/>
  <c r="AE112" i="1"/>
  <c r="AD174" i="1"/>
  <c r="AE174" i="1"/>
  <c r="AH108" i="1"/>
  <c r="AH485" i="1"/>
  <c r="AB279" i="1"/>
  <c r="AA279" i="1"/>
  <c r="AA286" i="1"/>
  <c r="AB286" i="1"/>
  <c r="AB627" i="1"/>
  <c r="AA627" i="1"/>
  <c r="AA415" i="1"/>
  <c r="AB415" i="1"/>
  <c r="AH553" i="1"/>
  <c r="AH177" i="1"/>
  <c r="AZ31" i="1"/>
  <c r="AX31" i="1" s="1"/>
  <c r="AH310" i="1"/>
  <c r="AZ16" i="1"/>
  <c r="AX16" i="1" s="1"/>
  <c r="AH471" i="1"/>
  <c r="AH350" i="1"/>
  <c r="AH357" i="1"/>
  <c r="AH377" i="1"/>
  <c r="AH424" i="1"/>
  <c r="AH504" i="1"/>
  <c r="AH542" i="1"/>
  <c r="AB540" i="1"/>
  <c r="AA540" i="1"/>
  <c r="AH368" i="1"/>
  <c r="AH295" i="1"/>
  <c r="AH558" i="1"/>
  <c r="AH475" i="1"/>
  <c r="AH602" i="1"/>
  <c r="AB313" i="1"/>
  <c r="AA313" i="1"/>
  <c r="AB306" i="1"/>
  <c r="AA306" i="1"/>
  <c r="AH79" i="1"/>
  <c r="AE62" i="1"/>
  <c r="AD62" i="1"/>
  <c r="AD87" i="1"/>
  <c r="AE87" i="1"/>
  <c r="AH416" i="1"/>
  <c r="AH273" i="1"/>
  <c r="AH128" i="1"/>
  <c r="AB503" i="1"/>
  <c r="AA503" i="1"/>
  <c r="AH48" i="1"/>
  <c r="AH182" i="1"/>
  <c r="AH371" i="1"/>
  <c r="AH340" i="1"/>
  <c r="AH134" i="1"/>
  <c r="AB409" i="1"/>
  <c r="AA409" i="1"/>
  <c r="AH585" i="1"/>
  <c r="AB180" i="1"/>
  <c r="AA180" i="1"/>
  <c r="AH307" i="1"/>
  <c r="AH175" i="1"/>
  <c r="AH518" i="1"/>
  <c r="AA538" i="1"/>
  <c r="AB393" i="1"/>
  <c r="AA393" i="1"/>
  <c r="AB161" i="1"/>
  <c r="AA161" i="1"/>
  <c r="AH389" i="1"/>
  <c r="AZ15" i="1"/>
  <c r="AX15" i="1" s="1"/>
  <c r="AZ62" i="1"/>
  <c r="AX62" i="1" s="1"/>
  <c r="AZ11" i="1"/>
  <c r="AX11" i="1" s="1"/>
  <c r="AH620" i="1"/>
  <c r="AH257" i="1"/>
  <c r="AH66" i="1"/>
  <c r="AH386" i="1"/>
  <c r="AA506" i="1"/>
  <c r="AB506" i="1"/>
  <c r="AZ35" i="1"/>
  <c r="AX35" i="1" s="1"/>
  <c r="AH193" i="1"/>
  <c r="AA337" i="1"/>
  <c r="AB337" i="1"/>
  <c r="AH525" i="1"/>
  <c r="AD468" i="1"/>
  <c r="AE468" i="1"/>
  <c r="AH374" i="1"/>
  <c r="AD222" i="1"/>
  <c r="AE222" i="1"/>
  <c r="AH141" i="1"/>
  <c r="AD284" i="1"/>
  <c r="AE284" i="1"/>
  <c r="AE84" i="1"/>
  <c r="AD84" i="1"/>
  <c r="AD133" i="1"/>
  <c r="AE133" i="1"/>
  <c r="AE508" i="1"/>
  <c r="AD508" i="1"/>
  <c r="AH240" i="1"/>
  <c r="AB587" i="1"/>
  <c r="AA587" i="1"/>
  <c r="AA554" i="1"/>
  <c r="AB554" i="1"/>
  <c r="AA46" i="1"/>
  <c r="AB46" i="1"/>
  <c r="AD528" i="1"/>
  <c r="AE528" i="1"/>
  <c r="AD359" i="1"/>
  <c r="AE359" i="1"/>
  <c r="AE595" i="1"/>
  <c r="AD595" i="1"/>
  <c r="AA349" i="1"/>
  <c r="AB349" i="1"/>
  <c r="AA226" i="1"/>
  <c r="AB226" i="1"/>
  <c r="AE210" i="1"/>
  <c r="AD210" i="1"/>
  <c r="AE82" i="1"/>
  <c r="AD82" i="1"/>
  <c r="AH638" i="1"/>
  <c r="AD294" i="1"/>
  <c r="AE294" i="1"/>
  <c r="AH322" i="1"/>
  <c r="AA322" i="1" s="1"/>
  <c r="AE322" i="1" s="1"/>
  <c r="AA219" i="1"/>
  <c r="AB219" i="1"/>
  <c r="AB242" i="1"/>
  <c r="AA242" i="1"/>
  <c r="AA544" i="1"/>
  <c r="AB544" i="1"/>
  <c r="AH447" i="1"/>
  <c r="AH355" i="1"/>
  <c r="AH490" i="1"/>
  <c r="AE391" i="1"/>
  <c r="AD391" i="1"/>
  <c r="AH280" i="1"/>
  <c r="AH596" i="1"/>
  <c r="AD110" i="1"/>
  <c r="AE110" i="1"/>
  <c r="AH597" i="1"/>
  <c r="AH529" i="1"/>
  <c r="AH214" i="1"/>
  <c r="AH622" i="1"/>
  <c r="AE118" i="1"/>
  <c r="AD118" i="1"/>
  <c r="AE513" i="1"/>
  <c r="AD513" i="1"/>
  <c r="AH452" i="1"/>
  <c r="AH238" i="1"/>
  <c r="AH421" i="1"/>
  <c r="AH496" i="1"/>
  <c r="AH28" i="1"/>
  <c r="AA28" i="1" s="1"/>
  <c r="AE28" i="1" s="1"/>
  <c r="AH197" i="1"/>
  <c r="AH500" i="1"/>
  <c r="AH44" i="1"/>
  <c r="AH158" i="1"/>
  <c r="AH125" i="1"/>
  <c r="AD613" i="1"/>
  <c r="AE613" i="1"/>
  <c r="AH255" i="1"/>
  <c r="AH151" i="1"/>
  <c r="AH227" i="1"/>
  <c r="AH156" i="1"/>
  <c r="AH631" i="1"/>
  <c r="AH519" i="1"/>
  <c r="AH207" i="1"/>
  <c r="AH73" i="1"/>
  <c r="AZ27" i="1"/>
  <c r="AX27" i="1" s="1"/>
  <c r="AH241" i="1"/>
  <c r="AZ51" i="1"/>
  <c r="AX51" i="1" s="1"/>
  <c r="AD164" i="1"/>
  <c r="AE164" i="1"/>
  <c r="AH248" i="1"/>
  <c r="AD121" i="1"/>
  <c r="AE121" i="1"/>
  <c r="AA132" i="1"/>
  <c r="AB132" i="1"/>
  <c r="AZ12" i="1"/>
  <c r="AX12" i="1" s="1"/>
  <c r="AZ38" i="1"/>
  <c r="AX38" i="1" s="1"/>
  <c r="AH448" i="1"/>
  <c r="AH297" i="1"/>
  <c r="AH382" i="1"/>
  <c r="AH441" i="1"/>
  <c r="AH607" i="1"/>
  <c r="AZ39" i="1"/>
  <c r="AX39" i="1" s="1"/>
  <c r="AZ19" i="1"/>
  <c r="AX19" i="1" s="1"/>
  <c r="AA502" i="1"/>
  <c r="AB502" i="1"/>
  <c r="AA91" i="1"/>
  <c r="AB91" i="1"/>
  <c r="AA147" i="1"/>
  <c r="AB147" i="1"/>
  <c r="AB127" i="1"/>
  <c r="AA127" i="1"/>
  <c r="AB423" i="1"/>
  <c r="AA423" i="1"/>
  <c r="AE163" i="1"/>
  <c r="AD163" i="1"/>
  <c r="AA243" i="1"/>
  <c r="AB243" i="1"/>
  <c r="AA507" i="1"/>
  <c r="AB507" i="1"/>
  <c r="AB264" i="1"/>
  <c r="AA264" i="1"/>
  <c r="AA604" i="1"/>
  <c r="AB604" i="1"/>
  <c r="AD427" i="1"/>
  <c r="AE427" i="1"/>
  <c r="AB167" i="1"/>
  <c r="AA167" i="1"/>
  <c r="AA191" i="1"/>
  <c r="AB191" i="1"/>
  <c r="AB115" i="1"/>
  <c r="AA115" i="1"/>
  <c r="AA419" i="1"/>
  <c r="AB419" i="1"/>
  <c r="AA144" i="1"/>
  <c r="AB144" i="1"/>
  <c r="AB601" i="1"/>
  <c r="AA601" i="1"/>
  <c r="AA366" i="1"/>
  <c r="AB366" i="1"/>
  <c r="AA559" i="1"/>
  <c r="AB559" i="1"/>
  <c r="AA152" i="1"/>
  <c r="AB152" i="1"/>
  <c r="AA455" i="1"/>
  <c r="AB455" i="1"/>
  <c r="AB213" i="1"/>
  <c r="AA213" i="1"/>
  <c r="AB103" i="1"/>
  <c r="AA103" i="1"/>
  <c r="AA399" i="1"/>
  <c r="AB399" i="1"/>
  <c r="AB100" i="1"/>
  <c r="AA170" i="1"/>
  <c r="AB170" i="1"/>
  <c r="AE150" i="1"/>
  <c r="AD150" i="1"/>
  <c r="AA527" i="1"/>
  <c r="AB527" i="1"/>
  <c r="AA375" i="1"/>
  <c r="AB375" i="1"/>
  <c r="AB413" i="1"/>
  <c r="AA413" i="1"/>
  <c r="AA626" i="1"/>
  <c r="AB626" i="1"/>
  <c r="AA88" i="1"/>
  <c r="AB88" i="1"/>
  <c r="AA445" i="1"/>
  <c r="AB445" i="1"/>
  <c r="AD283" i="1"/>
  <c r="AE283" i="1"/>
  <c r="AA51" i="1"/>
  <c r="AB425" i="1"/>
  <c r="AA425" i="1"/>
  <c r="AA259" i="1"/>
  <c r="AB259" i="1"/>
  <c r="AE501" i="1"/>
  <c r="AD501" i="1"/>
  <c r="AA204" i="1"/>
  <c r="AB204" i="1"/>
  <c r="AH417" i="1"/>
  <c r="AA572" i="1"/>
  <c r="AB430" i="1"/>
  <c r="AA430" i="1"/>
  <c r="AB358" i="1"/>
  <c r="AA358" i="1"/>
  <c r="AA155" i="1"/>
  <c r="AB155" i="1"/>
  <c r="AB190" i="1"/>
  <c r="AA190" i="1"/>
  <c r="AA449" i="1"/>
  <c r="AB449" i="1"/>
  <c r="AA561" i="1"/>
  <c r="AB561" i="1"/>
  <c r="AD96" i="1"/>
  <c r="AE96" i="1"/>
  <c r="AE230" i="1"/>
  <c r="AD230" i="1"/>
  <c r="AA594" i="1"/>
  <c r="AB594" i="1"/>
  <c r="AB77" i="1"/>
  <c r="AA77" i="1"/>
  <c r="AH60" i="1"/>
  <c r="AB479" i="1"/>
  <c r="AA479" i="1"/>
  <c r="AB552" i="1"/>
  <c r="AA552" i="1"/>
  <c r="AA261" i="1"/>
  <c r="AB261" i="1"/>
  <c r="AE247" i="1"/>
  <c r="AD247" i="1"/>
  <c r="AD640" i="1"/>
  <c r="AE640" i="1"/>
  <c r="AB223" i="1"/>
  <c r="AA223" i="1"/>
  <c r="AD148" i="1"/>
  <c r="AE148" i="1"/>
  <c r="AA612" i="1"/>
  <c r="AB612" i="1"/>
  <c r="AH639" i="1"/>
  <c r="AH208" i="1"/>
  <c r="AB123" i="1"/>
  <c r="AA123" i="1"/>
  <c r="AD396" i="1"/>
  <c r="AE396" i="1"/>
  <c r="AE70" i="1"/>
  <c r="AD70" i="1"/>
  <c r="AB618" i="1"/>
  <c r="AA618" i="1"/>
  <c r="AA541" i="1"/>
  <c r="AB541" i="1"/>
  <c r="AA619" i="1"/>
  <c r="AB619" i="1"/>
  <c r="AH321" i="1"/>
  <c r="AZ14" i="1"/>
  <c r="AX14" i="1" s="1"/>
  <c r="AB120" i="1"/>
  <c r="AA120" i="1"/>
  <c r="AH189" i="1"/>
  <c r="AH184" i="1"/>
  <c r="AH536" i="1"/>
  <c r="AB303" i="1"/>
  <c r="AA303" i="1"/>
  <c r="AA47" i="1"/>
  <c r="AB47" i="1"/>
  <c r="AD462" i="1"/>
  <c r="AE462" i="1"/>
  <c r="AH99" i="1"/>
  <c r="AA149" i="1"/>
  <c r="AB149" i="1"/>
  <c r="AB467" i="1"/>
  <c r="AA467" i="1"/>
  <c r="AZ40" i="1"/>
  <c r="AX40" i="1" s="1"/>
  <c r="AH412" i="1"/>
  <c r="AH325" i="1"/>
  <c r="AA325" i="1" s="1"/>
  <c r="AE325" i="1" s="1"/>
  <c r="AB212" i="1"/>
  <c r="AA212" i="1"/>
  <c r="AH551" i="1"/>
  <c r="AH592" i="1"/>
  <c r="AH327" i="1"/>
  <c r="AH69" i="1"/>
  <c r="AA387" i="1"/>
  <c r="AB387" i="1"/>
  <c r="AA422" i="1"/>
  <c r="AB422" i="1"/>
  <c r="AA308" i="1"/>
  <c r="AB308" i="1"/>
  <c r="AZ59" i="1"/>
  <c r="AX59" i="1" s="1"/>
  <c r="AH463" i="1"/>
  <c r="AB435" i="1"/>
  <c r="AA435" i="1"/>
  <c r="AH586" i="1"/>
  <c r="AE124" i="1"/>
  <c r="AD124" i="1"/>
  <c r="AH583" i="1"/>
  <c r="AH81" i="1"/>
  <c r="AA304" i="1"/>
  <c r="AB304" i="1"/>
  <c r="AA523" i="1"/>
  <c r="AB523" i="1"/>
  <c r="AD390" i="1"/>
  <c r="AE390" i="1"/>
  <c r="AZ22" i="1"/>
  <c r="AX22" i="1" s="1"/>
  <c r="AA299" i="1"/>
  <c r="AB299" i="1"/>
  <c r="AH351" i="1"/>
  <c r="AA406" i="1"/>
  <c r="AB406" i="1"/>
  <c r="AA305" i="1"/>
  <c r="AB305" i="1"/>
  <c r="AA209" i="1"/>
  <c r="AB209" i="1"/>
  <c r="AZ18" i="1"/>
  <c r="AX18" i="1" s="1"/>
  <c r="AH318" i="1"/>
  <c r="AH353" i="1"/>
  <c r="AB400" i="1"/>
  <c r="AA400" i="1"/>
  <c r="AH89" i="1"/>
  <c r="AB522" i="1"/>
  <c r="AA522" i="1"/>
  <c r="AE187" i="1"/>
  <c r="AD187" i="1"/>
  <c r="AE545" i="1"/>
  <c r="AD545" i="1"/>
  <c r="AH414" i="1"/>
  <c r="AH186" i="1"/>
  <c r="AB364" i="1"/>
  <c r="AA364" i="1"/>
  <c r="AA370" i="1"/>
  <c r="AB370" i="1"/>
  <c r="AB546" i="1"/>
  <c r="AA546" i="1"/>
  <c r="AH488" i="1"/>
  <c r="AD275" i="1"/>
  <c r="AE275" i="1"/>
  <c r="AH491" i="1"/>
  <c r="AA460" i="1"/>
  <c r="AB460" i="1"/>
  <c r="AE573" i="1"/>
  <c r="AD573" i="1"/>
  <c r="AA411" i="1"/>
  <c r="AB411" i="1"/>
  <c r="AH55" i="1"/>
  <c r="AH556" i="1"/>
  <c r="AE220" i="1"/>
  <c r="AD220" i="1"/>
  <c r="AA372" i="1"/>
  <c r="AB372" i="1"/>
  <c r="AA408" i="1"/>
  <c r="AB408" i="1"/>
  <c r="AA246" i="1"/>
  <c r="AB246" i="1"/>
  <c r="AA92" i="1"/>
  <c r="AB92" i="1"/>
  <c r="AB185" i="1"/>
  <c r="AA185" i="1"/>
  <c r="AH298" i="1"/>
  <c r="AA461" i="1"/>
  <c r="AB461" i="1"/>
  <c r="AB67" i="1"/>
  <c r="AA67" i="1"/>
  <c r="AZ67" i="1"/>
  <c r="AX67" i="1" s="1"/>
  <c r="AZ28" i="1"/>
  <c r="AX28" i="1" s="1"/>
  <c r="AH629" i="1"/>
  <c r="AH392" i="1"/>
  <c r="AH216" i="1"/>
  <c r="AH267" i="1"/>
  <c r="AA590" i="1"/>
  <c r="AB590" i="1"/>
  <c r="AH97" i="1"/>
  <c r="AH593" i="1"/>
  <c r="AH600" i="1"/>
  <c r="AA548" i="1"/>
  <c r="AB548" i="1"/>
  <c r="AA575" i="1"/>
  <c r="AB575" i="1"/>
  <c r="AH316" i="1"/>
  <c r="AB90" i="1"/>
  <c r="AA90" i="1"/>
  <c r="AH296" i="1"/>
  <c r="AH65" i="1"/>
  <c r="AH323" i="1"/>
  <c r="AA323" i="1" s="1"/>
  <c r="AE323" i="1" s="1"/>
  <c r="AH443" i="1"/>
  <c r="AH49" i="1"/>
  <c r="AH616" i="1"/>
  <c r="AH290" i="1"/>
  <c r="AH476" i="1"/>
  <c r="AA178" i="1"/>
  <c r="AB178" i="1"/>
  <c r="AZ56" i="1"/>
  <c r="AX56" i="1" s="1"/>
  <c r="AB378" i="1"/>
  <c r="AA378" i="1"/>
  <c r="AH80" i="1"/>
  <c r="AB68" i="1"/>
  <c r="AA68" i="1"/>
  <c r="AZ37" i="1"/>
  <c r="AX37" i="1" s="1"/>
  <c r="AH589" i="1"/>
  <c r="AH482" i="1"/>
  <c r="AA482" i="1" s="1"/>
  <c r="AE482" i="1" s="1"/>
  <c r="AZ71" i="1"/>
  <c r="AX71" i="1" s="1"/>
  <c r="AE499" i="1"/>
  <c r="AD499" i="1"/>
  <c r="AD157" i="1"/>
  <c r="AE157" i="1"/>
  <c r="AB395" i="1"/>
  <c r="AA395" i="1"/>
  <c r="AE470" i="1"/>
  <c r="AD470" i="1"/>
  <c r="AE550" i="1"/>
  <c r="AD550" i="1"/>
  <c r="AA637" i="1"/>
  <c r="AB637" i="1"/>
  <c r="AD309" i="1"/>
  <c r="AE309" i="1"/>
  <c r="AE436" i="1"/>
  <c r="AD436" i="1"/>
  <c r="AD196" i="1"/>
  <c r="AA102" i="1"/>
  <c r="AB102" i="1"/>
  <c r="AA139" i="1"/>
  <c r="AB139" i="1"/>
  <c r="AD201" i="1"/>
  <c r="AE201" i="1"/>
  <c r="AD218" i="1"/>
  <c r="AE218" i="1"/>
  <c r="AB438" i="1"/>
  <c r="AA438" i="1"/>
  <c r="AA405" i="1"/>
  <c r="AB405" i="1"/>
  <c r="AE599" i="1"/>
  <c r="AD599" i="1"/>
  <c r="AE444" i="1"/>
  <c r="AD444" i="1"/>
  <c r="AB138" i="1"/>
  <c r="AA138" i="1"/>
  <c r="AD221" i="1"/>
  <c r="AE221" i="1"/>
  <c r="AB145" i="1"/>
  <c r="AA145" i="1"/>
  <c r="AD239" i="1"/>
  <c r="AE239" i="1"/>
  <c r="AD262" i="1"/>
  <c r="AE262" i="1"/>
  <c r="AA289" i="1"/>
  <c r="AB289" i="1"/>
  <c r="AB591" i="1"/>
  <c r="AA591" i="1"/>
  <c r="AB526" i="1"/>
  <c r="AA526" i="1"/>
  <c r="AE535" i="1"/>
  <c r="AD535" i="1"/>
  <c r="AE446" i="1"/>
  <c r="AD446" i="1"/>
  <c r="AD379" i="1"/>
  <c r="AE379" i="1"/>
  <c r="AE401" i="1"/>
  <c r="AD401" i="1"/>
  <c r="AE610" i="1"/>
  <c r="AD610" i="1"/>
  <c r="AE362" i="1"/>
  <c r="AD362" i="1"/>
  <c r="AB258" i="1"/>
  <c r="AA258" i="1"/>
  <c r="AD633" i="1"/>
  <c r="AE633" i="1"/>
  <c r="AE282" i="1"/>
  <c r="AD282" i="1"/>
  <c r="AD272" i="1"/>
  <c r="AE272" i="1"/>
  <c r="AH224" i="1"/>
  <c r="AD252" i="1"/>
  <c r="AE252" i="1"/>
  <c r="AE469" i="1"/>
  <c r="AD469" i="1"/>
  <c r="AE113" i="1"/>
  <c r="AD113" i="1"/>
  <c r="AE451" i="1"/>
  <c r="AD451" i="1"/>
  <c r="AD557" i="1"/>
  <c r="AE557" i="1"/>
  <c r="AD565" i="1"/>
  <c r="AE565" i="1"/>
  <c r="AD348" i="1"/>
  <c r="AE348" i="1"/>
  <c r="AE285" i="1"/>
  <c r="AD285" i="1"/>
  <c r="AH130" i="1"/>
  <c r="AB140" i="1"/>
  <c r="AA140" i="1"/>
  <c r="AA78" i="1"/>
  <c r="AB78" i="1"/>
  <c r="AE59" i="1"/>
  <c r="AD59" i="1"/>
  <c r="AE442" i="1"/>
  <c r="AD442" i="1"/>
  <c r="AA480" i="1"/>
  <c r="AB480" i="1"/>
  <c r="AB311" i="1"/>
  <c r="AA311" i="1"/>
  <c r="AE608" i="1"/>
  <c r="AD608" i="1"/>
  <c r="AE236" i="1"/>
  <c r="AD236" i="1"/>
  <c r="AA397" i="1"/>
  <c r="AB397" i="1"/>
  <c r="AD635" i="1"/>
  <c r="AE582" i="1"/>
  <c r="AD582" i="1"/>
  <c r="AE373" i="1"/>
  <c r="AD373" i="1"/>
  <c r="AH153" i="1"/>
  <c r="AD644" i="1"/>
  <c r="AD646" i="1"/>
  <c r="AE646" i="1"/>
  <c r="AA647" i="1"/>
  <c r="AB647" i="1"/>
  <c r="AB117" i="1" l="1"/>
  <c r="AB578" i="1"/>
  <c r="AA106" i="1"/>
  <c r="AB429" i="1"/>
  <c r="AA232" i="1"/>
  <c r="AB580" i="1"/>
  <c r="AD136" i="1"/>
  <c r="AA537" i="1"/>
  <c r="AB645" i="1"/>
  <c r="AB75" i="1"/>
  <c r="AA539" i="1"/>
  <c r="AB168" i="1"/>
  <c r="AA137" i="1"/>
  <c r="AB345" i="1"/>
  <c r="AA345" i="1"/>
  <c r="AB497" i="1"/>
  <c r="AB464" i="1"/>
  <c r="AB454" i="1"/>
  <c r="AB315" i="1"/>
  <c r="AD555" i="1"/>
  <c r="AB495" i="1"/>
  <c r="AA487" i="1"/>
  <c r="AB458" i="1"/>
  <c r="AB293" i="1"/>
  <c r="AA380" i="1"/>
  <c r="AD380" i="1" s="1"/>
  <c r="AB331" i="1"/>
  <c r="AA266" i="1"/>
  <c r="AB588" i="1"/>
  <c r="AB342" i="1"/>
  <c r="AA339" i="1"/>
  <c r="AD339" i="1" s="1"/>
  <c r="AA484" i="1"/>
  <c r="AD484" i="1" s="1"/>
  <c r="AE300" i="1"/>
  <c r="AA477" i="1"/>
  <c r="AE477" i="1" s="1"/>
  <c r="AA135" i="1"/>
  <c r="AE135" i="1" s="1"/>
  <c r="AB86" i="1"/>
  <c r="AE95" i="1"/>
  <c r="AD95" i="1"/>
  <c r="AA437" i="1"/>
  <c r="AA58" i="1"/>
  <c r="AE58" i="1" s="1"/>
  <c r="AA473" i="1"/>
  <c r="AD473" i="1" s="1"/>
  <c r="AA606" i="1"/>
  <c r="AE606" i="1" s="1"/>
  <c r="AB512" i="1"/>
  <c r="AA512" i="1"/>
  <c r="AD116" i="1"/>
  <c r="AE465" i="1"/>
  <c r="AB256" i="1"/>
  <c r="AA426" i="1"/>
  <c r="AD426" i="1" s="1"/>
  <c r="AB581" i="1"/>
  <c r="AB176" i="1"/>
  <c r="AA301" i="1"/>
  <c r="AB57" i="1"/>
  <c r="AB584" i="1"/>
  <c r="AA584" i="1"/>
  <c r="AB335" i="1"/>
  <c r="AD603" i="1"/>
  <c r="AE603" i="1"/>
  <c r="AA483" i="1"/>
  <c r="AD483" i="1" s="1"/>
  <c r="AA114" i="1"/>
  <c r="AB114" i="1"/>
  <c r="AA61" i="1"/>
  <c r="AD61" i="1" s="1"/>
  <c r="AB493" i="1"/>
  <c r="AE328" i="1"/>
  <c r="AD328" i="1"/>
  <c r="AD632" i="1"/>
  <c r="AE632" i="1"/>
  <c r="AA403" i="1"/>
  <c r="AB403" i="1"/>
  <c r="AA98" i="1"/>
  <c r="AB98" i="1"/>
  <c r="AA571" i="1"/>
  <c r="AB571" i="1"/>
  <c r="AD143" i="1"/>
  <c r="AD643" i="1"/>
  <c r="AB80" i="1"/>
  <c r="AA80" i="1"/>
  <c r="AB476" i="1"/>
  <c r="AA476" i="1"/>
  <c r="AE90" i="1"/>
  <c r="AD90" i="1"/>
  <c r="AA593" i="1"/>
  <c r="AB593" i="1"/>
  <c r="AB298" i="1"/>
  <c r="AA298" i="1"/>
  <c r="AE408" i="1"/>
  <c r="AD408" i="1"/>
  <c r="AE411" i="1"/>
  <c r="AD411" i="1"/>
  <c r="AB488" i="1"/>
  <c r="AA488" i="1"/>
  <c r="AA414" i="1"/>
  <c r="AB414" i="1"/>
  <c r="AD400" i="1"/>
  <c r="AE400" i="1"/>
  <c r="AD435" i="1"/>
  <c r="AE435" i="1"/>
  <c r="AD212" i="1"/>
  <c r="AE212" i="1"/>
  <c r="AD645" i="1"/>
  <c r="AE645" i="1"/>
  <c r="AB639" i="1"/>
  <c r="AA639" i="1"/>
  <c r="AD259" i="1"/>
  <c r="AE259" i="1"/>
  <c r="AE445" i="1"/>
  <c r="AD445" i="1"/>
  <c r="AE375" i="1"/>
  <c r="AD375" i="1"/>
  <c r="AD497" i="1"/>
  <c r="AE497" i="1"/>
  <c r="AD455" i="1"/>
  <c r="AE455" i="1"/>
  <c r="AD144" i="1"/>
  <c r="AE144" i="1"/>
  <c r="AE507" i="1"/>
  <c r="AD507" i="1"/>
  <c r="AA241" i="1"/>
  <c r="AB241" i="1"/>
  <c r="AB151" i="1"/>
  <c r="AA151" i="1"/>
  <c r="AA197" i="1"/>
  <c r="AB197" i="1"/>
  <c r="AB596" i="1"/>
  <c r="AA596" i="1"/>
  <c r="AD544" i="1"/>
  <c r="AE544" i="1"/>
  <c r="AA638" i="1"/>
  <c r="AB638" i="1"/>
  <c r="AE349" i="1"/>
  <c r="AD349" i="1"/>
  <c r="AE46" i="1"/>
  <c r="AD46" i="1"/>
  <c r="AA585" i="1"/>
  <c r="AB585" i="1"/>
  <c r="AE503" i="1"/>
  <c r="AD503" i="1"/>
  <c r="AA558" i="1"/>
  <c r="AB558" i="1"/>
  <c r="AA377" i="1"/>
  <c r="AB377" i="1"/>
  <c r="AD268" i="1"/>
  <c r="AE268" i="1"/>
  <c r="AA235" i="1"/>
  <c r="AB235" i="1"/>
  <c r="AE521" i="1"/>
  <c r="AD521" i="1"/>
  <c r="AE199" i="1"/>
  <c r="AD199" i="1"/>
  <c r="AD329" i="1"/>
  <c r="AE329" i="1"/>
  <c r="AE547" i="1"/>
  <c r="AD547" i="1"/>
  <c r="AE330" i="1"/>
  <c r="AD330" i="1"/>
  <c r="AD407" i="1"/>
  <c r="AE407" i="1"/>
  <c r="AE302" i="1"/>
  <c r="AD302" i="1"/>
  <c r="AE388" i="1"/>
  <c r="AD388" i="1"/>
  <c r="AD315" i="1"/>
  <c r="AE315" i="1"/>
  <c r="AE514" i="1"/>
  <c r="AD514" i="1"/>
  <c r="AE57" i="1"/>
  <c r="AD57" i="1"/>
  <c r="AA360" i="1"/>
  <c r="AB360" i="1"/>
  <c r="AB291" i="1"/>
  <c r="AA291" i="1"/>
  <c r="AB418" i="1"/>
  <c r="AA418" i="1"/>
  <c r="AB579" i="1"/>
  <c r="AA579" i="1"/>
  <c r="AB634" i="1"/>
  <c r="AA634" i="1"/>
  <c r="AE269" i="1"/>
  <c r="AD269" i="1"/>
  <c r="AE260" i="1"/>
  <c r="AD260" i="1"/>
  <c r="AD363" i="1"/>
  <c r="AE363" i="1"/>
  <c r="AB290" i="1"/>
  <c r="AA290" i="1"/>
  <c r="AB97" i="1"/>
  <c r="AA97" i="1"/>
  <c r="AD537" i="1"/>
  <c r="AE537" i="1"/>
  <c r="AD185" i="1"/>
  <c r="AE185" i="1"/>
  <c r="AE546" i="1"/>
  <c r="AD546" i="1"/>
  <c r="AE299" i="1"/>
  <c r="AD299" i="1"/>
  <c r="AE422" i="1"/>
  <c r="AD422" i="1"/>
  <c r="AD47" i="1"/>
  <c r="AE47" i="1"/>
  <c r="AB60" i="1"/>
  <c r="AA60" i="1"/>
  <c r="AD155" i="1"/>
  <c r="AE155" i="1"/>
  <c r="AD572" i="1"/>
  <c r="AE572" i="1"/>
  <c r="AE425" i="1"/>
  <c r="AD425" i="1"/>
  <c r="AE103" i="1"/>
  <c r="AD103" i="1"/>
  <c r="AD135" i="1"/>
  <c r="AA607" i="1"/>
  <c r="AB607" i="1"/>
  <c r="AE132" i="1"/>
  <c r="AD132" i="1"/>
  <c r="AB255" i="1"/>
  <c r="AA255" i="1"/>
  <c r="AA280" i="1"/>
  <c r="AB280" i="1"/>
  <c r="AE242" i="1"/>
  <c r="AD242" i="1"/>
  <c r="AB374" i="1"/>
  <c r="AA374" i="1"/>
  <c r="AE409" i="1"/>
  <c r="AD409" i="1"/>
  <c r="AA79" i="1"/>
  <c r="AB79" i="1"/>
  <c r="AB295" i="1"/>
  <c r="AA295" i="1"/>
  <c r="AA357" i="1"/>
  <c r="AB357" i="1"/>
  <c r="AE339" i="1"/>
  <c r="AA333" i="1"/>
  <c r="AB333" i="1"/>
  <c r="AD630" i="1"/>
  <c r="AE630" i="1"/>
  <c r="AD228" i="1"/>
  <c r="AE228" i="1"/>
  <c r="AE232" i="1"/>
  <c r="AD232" i="1"/>
  <c r="AE577" i="1"/>
  <c r="AD577" i="1"/>
  <c r="AE317" i="1"/>
  <c r="AD317" i="1"/>
  <c r="AE94" i="1"/>
  <c r="AD94" i="1"/>
  <c r="AB105" i="1"/>
  <c r="AA105" i="1"/>
  <c r="AA356" i="1"/>
  <c r="AB356" i="1"/>
  <c r="AB188" i="1"/>
  <c r="AA188" i="1"/>
  <c r="AD74" i="1"/>
  <c r="AE74" i="1"/>
  <c r="AE636" i="1"/>
  <c r="AD636" i="1"/>
  <c r="AB52" i="1"/>
  <c r="AA52" i="1"/>
  <c r="AB474" i="1"/>
  <c r="AA474" i="1"/>
  <c r="AA616" i="1"/>
  <c r="AB616" i="1"/>
  <c r="AB316" i="1"/>
  <c r="AA316" i="1"/>
  <c r="AE372" i="1"/>
  <c r="AD372" i="1"/>
  <c r="AE209" i="1"/>
  <c r="AD209" i="1"/>
  <c r="AE304" i="1"/>
  <c r="AD304" i="1"/>
  <c r="AA463" i="1"/>
  <c r="AB463" i="1"/>
  <c r="AD495" i="1"/>
  <c r="AE495" i="1"/>
  <c r="AA321" i="1"/>
  <c r="AB321" i="1"/>
  <c r="AD612" i="1"/>
  <c r="AE612" i="1"/>
  <c r="AD77" i="1"/>
  <c r="AE77" i="1"/>
  <c r="AA417" i="1"/>
  <c r="AB417" i="1"/>
  <c r="AD88" i="1"/>
  <c r="AE88" i="1"/>
  <c r="AD527" i="1"/>
  <c r="AE527" i="1"/>
  <c r="AD100" i="1"/>
  <c r="AE100" i="1"/>
  <c r="AE152" i="1"/>
  <c r="AD152" i="1"/>
  <c r="AD419" i="1"/>
  <c r="AE419" i="1"/>
  <c r="AE243" i="1"/>
  <c r="AD243" i="1"/>
  <c r="AD147" i="1"/>
  <c r="AE147" i="1"/>
  <c r="AA441" i="1"/>
  <c r="AB441" i="1"/>
  <c r="AB73" i="1"/>
  <c r="AA73" i="1"/>
  <c r="AB496" i="1"/>
  <c r="AA496" i="1"/>
  <c r="AA622" i="1"/>
  <c r="AB622" i="1"/>
  <c r="AE554" i="1"/>
  <c r="AD554" i="1"/>
  <c r="AE506" i="1"/>
  <c r="AD506" i="1"/>
  <c r="AB389" i="1"/>
  <c r="AA389" i="1"/>
  <c r="AD538" i="1"/>
  <c r="AE538" i="1"/>
  <c r="AA128" i="1"/>
  <c r="AB128" i="1"/>
  <c r="AE306" i="1"/>
  <c r="AD306" i="1"/>
  <c r="AA368" i="1"/>
  <c r="AB368" i="1"/>
  <c r="AA350" i="1"/>
  <c r="AB350" i="1"/>
  <c r="AE286" i="1"/>
  <c r="AD286" i="1"/>
  <c r="AE192" i="1"/>
  <c r="AD192" i="1"/>
  <c r="AD494" i="1"/>
  <c r="AE494" i="1"/>
  <c r="AA344" i="1"/>
  <c r="AB344" i="1"/>
  <c r="AD320" i="1"/>
  <c r="AE320" i="1"/>
  <c r="AB146" i="1"/>
  <c r="AA146" i="1"/>
  <c r="AA434" i="1"/>
  <c r="AB434" i="1"/>
  <c r="AD605" i="1"/>
  <c r="AE605" i="1"/>
  <c r="AD101" i="1"/>
  <c r="AE101" i="1"/>
  <c r="AD183" i="1"/>
  <c r="AE183" i="1"/>
  <c r="AD383" i="1"/>
  <c r="AE383" i="1"/>
  <c r="AD343" i="1"/>
  <c r="AE343" i="1"/>
  <c r="AE254" i="1"/>
  <c r="AD254" i="1"/>
  <c r="AD498" i="1"/>
  <c r="AE498" i="1"/>
  <c r="AE129" i="1"/>
  <c r="AD129" i="1"/>
  <c r="AA511" i="1"/>
  <c r="AB511" i="1"/>
  <c r="AA104" i="1"/>
  <c r="AB104" i="1"/>
  <c r="AB233" i="1"/>
  <c r="AA233" i="1"/>
  <c r="AA524" i="1"/>
  <c r="AB524" i="1"/>
  <c r="AB181" i="1"/>
  <c r="AA181" i="1"/>
  <c r="AA516" i="1"/>
  <c r="AB516" i="1"/>
  <c r="AE312" i="1"/>
  <c r="AD312" i="1"/>
  <c r="AD378" i="1"/>
  <c r="AE378" i="1"/>
  <c r="AA49" i="1"/>
  <c r="AB49" i="1"/>
  <c r="AE590" i="1"/>
  <c r="AD590" i="1"/>
  <c r="AB81" i="1"/>
  <c r="AA81" i="1"/>
  <c r="AD256" i="1"/>
  <c r="AE256" i="1"/>
  <c r="AE387" i="1"/>
  <c r="AD387" i="1"/>
  <c r="AD578" i="1"/>
  <c r="AE578" i="1"/>
  <c r="AD293" i="1"/>
  <c r="AE293" i="1"/>
  <c r="AE561" i="1"/>
  <c r="AD561" i="1"/>
  <c r="AE213" i="1"/>
  <c r="AD213" i="1"/>
  <c r="AE115" i="1"/>
  <c r="AD115" i="1"/>
  <c r="AA382" i="1"/>
  <c r="AB382" i="1"/>
  <c r="AB207" i="1"/>
  <c r="AA207" i="1"/>
  <c r="AB421" i="1"/>
  <c r="AA421" i="1"/>
  <c r="AB214" i="1"/>
  <c r="AA214" i="1"/>
  <c r="AD587" i="1"/>
  <c r="AE587" i="1"/>
  <c r="AA386" i="1"/>
  <c r="AB386" i="1"/>
  <c r="AD161" i="1"/>
  <c r="AE161" i="1"/>
  <c r="AA518" i="1"/>
  <c r="AB518" i="1"/>
  <c r="AB134" i="1"/>
  <c r="AA134" i="1"/>
  <c r="AA273" i="1"/>
  <c r="AB273" i="1"/>
  <c r="AD540" i="1"/>
  <c r="AE540" i="1"/>
  <c r="AA471" i="1"/>
  <c r="AB471" i="1"/>
  <c r="AB177" i="1"/>
  <c r="AA177" i="1"/>
  <c r="AD279" i="1"/>
  <c r="AE279" i="1"/>
  <c r="AA107" i="1"/>
  <c r="AB107" i="1"/>
  <c r="AA615" i="1"/>
  <c r="AB615" i="1"/>
  <c r="AE54" i="1"/>
  <c r="AD54" i="1"/>
  <c r="AD85" i="1"/>
  <c r="AE85" i="1"/>
  <c r="AA453" i="1"/>
  <c r="AB453" i="1"/>
  <c r="AB505" i="1"/>
  <c r="AA505" i="1"/>
  <c r="AB215" i="1"/>
  <c r="AA215" i="1"/>
  <c r="AD534" i="1"/>
  <c r="AE534" i="1"/>
  <c r="AA533" i="1"/>
  <c r="AB533" i="1"/>
  <c r="AE454" i="1"/>
  <c r="AD454" i="1"/>
  <c r="AD263" i="1"/>
  <c r="AE263" i="1"/>
  <c r="AD168" i="1"/>
  <c r="AE168" i="1"/>
  <c r="AD244" i="1"/>
  <c r="AE244" i="1"/>
  <c r="AD137" i="1"/>
  <c r="AE137" i="1"/>
  <c r="AE119" i="1"/>
  <c r="AD119" i="1"/>
  <c r="AD335" i="1"/>
  <c r="AE335" i="1"/>
  <c r="AA347" i="1"/>
  <c r="AB347" i="1"/>
  <c r="AB111" i="1"/>
  <c r="AA111" i="1"/>
  <c r="AA515" i="1"/>
  <c r="AB515" i="1"/>
  <c r="AB609" i="1"/>
  <c r="AA609" i="1"/>
  <c r="AB83" i="1"/>
  <c r="AA83" i="1"/>
  <c r="AB154" i="1"/>
  <c r="AA154" i="1"/>
  <c r="AE354" i="1"/>
  <c r="AD354" i="1"/>
  <c r="AA589" i="1"/>
  <c r="AB589" i="1"/>
  <c r="AB443" i="1"/>
  <c r="AA443" i="1"/>
  <c r="AE575" i="1"/>
  <c r="AD575" i="1"/>
  <c r="AA267" i="1"/>
  <c r="AB267" i="1"/>
  <c r="AD67" i="1"/>
  <c r="AE67" i="1"/>
  <c r="AD92" i="1"/>
  <c r="AE92" i="1"/>
  <c r="AD460" i="1"/>
  <c r="AE460" i="1"/>
  <c r="AE370" i="1"/>
  <c r="AD370" i="1"/>
  <c r="AB353" i="1"/>
  <c r="AA353" i="1"/>
  <c r="AE305" i="1"/>
  <c r="AD305" i="1"/>
  <c r="AB583" i="1"/>
  <c r="AA583" i="1"/>
  <c r="AA69" i="1"/>
  <c r="AB69" i="1"/>
  <c r="AD149" i="1"/>
  <c r="AE149" i="1"/>
  <c r="AD303" i="1"/>
  <c r="AE303" i="1"/>
  <c r="AA536" i="1"/>
  <c r="AB536" i="1"/>
  <c r="AE619" i="1"/>
  <c r="AD619" i="1"/>
  <c r="AE261" i="1"/>
  <c r="AD261" i="1"/>
  <c r="AD358" i="1"/>
  <c r="AE358" i="1"/>
  <c r="AD204" i="1"/>
  <c r="AE204" i="1"/>
  <c r="AE51" i="1"/>
  <c r="AD51" i="1"/>
  <c r="AE626" i="1"/>
  <c r="AD626" i="1"/>
  <c r="AD106" i="1"/>
  <c r="AE106" i="1"/>
  <c r="AE559" i="1"/>
  <c r="AD559" i="1"/>
  <c r="AD366" i="1"/>
  <c r="AE366" i="1"/>
  <c r="AD604" i="1"/>
  <c r="AE604" i="1"/>
  <c r="AE91" i="1"/>
  <c r="AD91" i="1"/>
  <c r="AB297" i="1"/>
  <c r="AA297" i="1"/>
  <c r="AB248" i="1"/>
  <c r="AA248" i="1"/>
  <c r="AA519" i="1"/>
  <c r="AB519" i="1"/>
  <c r="AB125" i="1"/>
  <c r="AA125" i="1"/>
  <c r="AB238" i="1"/>
  <c r="AA238" i="1"/>
  <c r="AA529" i="1"/>
  <c r="AB529" i="1"/>
  <c r="AB490" i="1"/>
  <c r="AA490" i="1"/>
  <c r="AD219" i="1"/>
  <c r="AE219" i="1"/>
  <c r="AB525" i="1"/>
  <c r="AA525" i="1"/>
  <c r="AB66" i="1"/>
  <c r="AA66" i="1"/>
  <c r="AB175" i="1"/>
  <c r="AA175" i="1"/>
  <c r="AB340" i="1"/>
  <c r="AA340" i="1"/>
  <c r="AB416" i="1"/>
  <c r="AA416" i="1"/>
  <c r="AD313" i="1"/>
  <c r="AE313" i="1"/>
  <c r="AA553" i="1"/>
  <c r="AB553" i="1"/>
  <c r="AD623" i="1"/>
  <c r="AE623" i="1"/>
  <c r="AA271" i="1"/>
  <c r="AB271" i="1"/>
  <c r="AE464" i="1"/>
  <c r="AD464" i="1"/>
  <c r="AE398" i="1"/>
  <c r="AD398" i="1"/>
  <c r="AD466" i="1"/>
  <c r="AE466" i="1"/>
  <c r="AA159" i="1"/>
  <c r="AB159" i="1"/>
  <c r="AD369" i="1"/>
  <c r="AE369" i="1"/>
  <c r="AE56" i="1"/>
  <c r="AD56" i="1"/>
  <c r="AD231" i="1"/>
  <c r="AE231" i="1"/>
  <c r="AE402" i="1"/>
  <c r="AD402" i="1"/>
  <c r="AD274" i="1"/>
  <c r="AE274" i="1"/>
  <c r="AD574" i="1"/>
  <c r="AE574" i="1"/>
  <c r="AD568" i="1"/>
  <c r="AE568" i="1"/>
  <c r="AA641" i="1"/>
  <c r="AB641" i="1"/>
  <c r="AE314" i="1"/>
  <c r="AD314" i="1"/>
  <c r="AB234" i="1"/>
  <c r="AA234" i="1"/>
  <c r="AB439" i="1"/>
  <c r="AA439" i="1"/>
  <c r="AD352" i="1"/>
  <c r="AE352" i="1"/>
  <c r="AE440" i="1"/>
  <c r="AD440" i="1"/>
  <c r="AA486" i="1"/>
  <c r="AB486" i="1"/>
  <c r="AB216" i="1"/>
  <c r="AA216" i="1"/>
  <c r="AB556" i="1"/>
  <c r="AA556" i="1"/>
  <c r="AB491" i="1"/>
  <c r="AA491" i="1"/>
  <c r="AD364" i="1"/>
  <c r="AE364" i="1"/>
  <c r="AE522" i="1"/>
  <c r="AD522" i="1"/>
  <c r="AA318" i="1"/>
  <c r="AB318" i="1"/>
  <c r="AB327" i="1"/>
  <c r="AA327" i="1"/>
  <c r="AB412" i="1"/>
  <c r="AA412" i="1"/>
  <c r="AB99" i="1"/>
  <c r="AA99" i="1"/>
  <c r="AB184" i="1"/>
  <c r="AA184" i="1"/>
  <c r="AE123" i="1"/>
  <c r="AD123" i="1"/>
  <c r="AD223" i="1"/>
  <c r="AE223" i="1"/>
  <c r="AD552" i="1"/>
  <c r="AE552" i="1"/>
  <c r="AE594" i="1"/>
  <c r="AD594" i="1"/>
  <c r="AD449" i="1"/>
  <c r="AE449" i="1"/>
  <c r="AE413" i="1"/>
  <c r="AD413" i="1"/>
  <c r="AE426" i="1"/>
  <c r="AE487" i="1"/>
  <c r="AD487" i="1"/>
  <c r="AD601" i="1"/>
  <c r="AE601" i="1"/>
  <c r="AD264" i="1"/>
  <c r="AE264" i="1"/>
  <c r="AD423" i="1"/>
  <c r="AE423" i="1"/>
  <c r="AB448" i="1"/>
  <c r="AA448" i="1"/>
  <c r="AB631" i="1"/>
  <c r="AA631" i="1"/>
  <c r="AB158" i="1"/>
  <c r="AA158" i="1"/>
  <c r="AB452" i="1"/>
  <c r="AA452" i="1"/>
  <c r="AB597" i="1"/>
  <c r="AA597" i="1"/>
  <c r="AB355" i="1"/>
  <c r="AA355" i="1"/>
  <c r="AA240" i="1"/>
  <c r="AB240" i="1"/>
  <c r="AB257" i="1"/>
  <c r="AA257" i="1"/>
  <c r="AD393" i="1"/>
  <c r="AE393" i="1"/>
  <c r="AB307" i="1"/>
  <c r="AA307" i="1"/>
  <c r="AB371" i="1"/>
  <c r="AA371" i="1"/>
  <c r="AA542" i="1"/>
  <c r="AB542" i="1"/>
  <c r="AB310" i="1"/>
  <c r="AA310" i="1"/>
  <c r="AA485" i="1"/>
  <c r="AB485" i="1"/>
  <c r="AD456" i="1"/>
  <c r="AE456" i="1"/>
  <c r="AE530" i="1"/>
  <c r="AD530" i="1"/>
  <c r="AA341" i="1"/>
  <c r="AB341" i="1"/>
  <c r="AA433" i="1"/>
  <c r="AB433" i="1"/>
  <c r="AD458" i="1"/>
  <c r="AE458" i="1"/>
  <c r="AE380" i="1"/>
  <c r="AD437" i="1"/>
  <c r="AE437" i="1"/>
  <c r="AE564" i="1"/>
  <c r="AD564" i="1"/>
  <c r="AD165" i="1"/>
  <c r="AE165" i="1"/>
  <c r="AE539" i="1"/>
  <c r="AD539" i="1"/>
  <c r="AD642" i="1"/>
  <c r="AE642" i="1"/>
  <c r="AE549" i="1"/>
  <c r="AD549" i="1"/>
  <c r="AD176" i="1"/>
  <c r="AE176" i="1"/>
  <c r="AD404" i="1"/>
  <c r="AE404" i="1"/>
  <c r="AD581" i="1"/>
  <c r="AE581" i="1"/>
  <c r="AE253" i="1"/>
  <c r="AD253" i="1"/>
  <c r="AA131" i="1"/>
  <c r="AB131" i="1"/>
  <c r="AB517" i="1"/>
  <c r="AA517" i="1"/>
  <c r="AB617" i="1"/>
  <c r="AA617" i="1"/>
  <c r="AB394" i="1"/>
  <c r="AA394" i="1"/>
  <c r="AB385" i="1"/>
  <c r="AA385" i="1"/>
  <c r="AE173" i="1"/>
  <c r="AD173" i="1"/>
  <c r="AA560" i="1"/>
  <c r="AB560" i="1"/>
  <c r="AE68" i="1"/>
  <c r="AD68" i="1"/>
  <c r="AA65" i="1"/>
  <c r="AB65" i="1"/>
  <c r="AD548" i="1"/>
  <c r="AE548" i="1"/>
  <c r="AB392" i="1"/>
  <c r="AA392" i="1"/>
  <c r="AE246" i="1"/>
  <c r="AD246" i="1"/>
  <c r="AA55" i="1"/>
  <c r="AB55" i="1"/>
  <c r="AE406" i="1"/>
  <c r="AD406" i="1"/>
  <c r="AD523" i="1"/>
  <c r="AE523" i="1"/>
  <c r="AA592" i="1"/>
  <c r="AB592" i="1"/>
  <c r="AE266" i="1"/>
  <c r="AD266" i="1"/>
  <c r="AB189" i="1"/>
  <c r="AA189" i="1"/>
  <c r="AD541" i="1"/>
  <c r="AE541" i="1"/>
  <c r="AD190" i="1"/>
  <c r="AE190" i="1"/>
  <c r="AE430" i="1"/>
  <c r="AD430" i="1"/>
  <c r="AE170" i="1"/>
  <c r="AD170" i="1"/>
  <c r="AD399" i="1"/>
  <c r="AE399" i="1"/>
  <c r="AD191" i="1"/>
  <c r="AE191" i="1"/>
  <c r="AE502" i="1"/>
  <c r="AD502" i="1"/>
  <c r="AA156" i="1"/>
  <c r="AB156" i="1"/>
  <c r="AA44" i="1"/>
  <c r="AB44" i="1"/>
  <c r="AA447" i="1"/>
  <c r="AB447" i="1"/>
  <c r="AD226" i="1"/>
  <c r="AE226" i="1"/>
  <c r="AB141" i="1"/>
  <c r="AA141" i="1"/>
  <c r="AD337" i="1"/>
  <c r="AE337" i="1"/>
  <c r="AA620" i="1"/>
  <c r="AB620" i="1"/>
  <c r="AE180" i="1"/>
  <c r="AD180" i="1"/>
  <c r="AB182" i="1"/>
  <c r="AA182" i="1"/>
  <c r="AA602" i="1"/>
  <c r="AB602" i="1"/>
  <c r="AA504" i="1"/>
  <c r="AB504" i="1"/>
  <c r="AD415" i="1"/>
  <c r="AE415" i="1"/>
  <c r="AA108" i="1"/>
  <c r="AB108" i="1"/>
  <c r="AE489" i="1"/>
  <c r="AD489" i="1"/>
  <c r="AD621" i="1"/>
  <c r="AE621" i="1"/>
  <c r="AD166" i="1"/>
  <c r="AE166" i="1"/>
  <c r="AB225" i="1"/>
  <c r="AA225" i="1"/>
  <c r="AD292" i="1"/>
  <c r="AE292" i="1"/>
  <c r="AE71" i="1"/>
  <c r="AD71" i="1"/>
  <c r="AD428" i="1"/>
  <c r="AE428" i="1"/>
  <c r="AB624" i="1"/>
  <c r="AA624" i="1"/>
  <c r="AD576" i="1"/>
  <c r="AE576" i="1"/>
  <c r="AD126" i="1"/>
  <c r="AE126" i="1"/>
  <c r="AE61" i="1"/>
  <c r="AD588" i="1"/>
  <c r="AE588" i="1"/>
  <c r="AE342" i="1"/>
  <c r="AD342" i="1"/>
  <c r="AE628" i="1"/>
  <c r="AD628" i="1"/>
  <c r="AD580" i="1"/>
  <c r="AE580" i="1"/>
  <c r="AD281" i="1"/>
  <c r="AE281" i="1"/>
  <c r="AE478" i="1"/>
  <c r="AD478" i="1"/>
  <c r="AA250" i="1"/>
  <c r="AB250" i="1"/>
  <c r="AA206" i="1"/>
  <c r="AB206" i="1"/>
  <c r="AA172" i="1"/>
  <c r="AB172" i="1"/>
  <c r="AB319" i="1"/>
  <c r="AA319" i="1"/>
  <c r="AB450" i="1"/>
  <c r="AA450" i="1"/>
  <c r="AA277" i="1"/>
  <c r="AB277" i="1"/>
  <c r="AA205" i="1"/>
  <c r="AB205" i="1"/>
  <c r="AB50" i="1"/>
  <c r="AA50" i="1"/>
  <c r="AD178" i="1"/>
  <c r="AE178" i="1"/>
  <c r="AB296" i="1"/>
  <c r="AA296" i="1"/>
  <c r="AB600" i="1"/>
  <c r="AA600" i="1"/>
  <c r="AB629" i="1"/>
  <c r="AA629" i="1"/>
  <c r="AE461" i="1"/>
  <c r="AD461" i="1"/>
  <c r="AA186" i="1"/>
  <c r="AB186" i="1"/>
  <c r="AB89" i="1"/>
  <c r="AA89" i="1"/>
  <c r="AD117" i="1"/>
  <c r="AE117" i="1"/>
  <c r="AB351" i="1"/>
  <c r="AA351" i="1"/>
  <c r="AE331" i="1"/>
  <c r="AD331" i="1"/>
  <c r="AB586" i="1"/>
  <c r="AA586" i="1"/>
  <c r="AE308" i="1"/>
  <c r="AD308" i="1"/>
  <c r="AA551" i="1"/>
  <c r="AB551" i="1"/>
  <c r="AD467" i="1"/>
  <c r="AE467" i="1"/>
  <c r="AE120" i="1"/>
  <c r="AD120" i="1"/>
  <c r="AE618" i="1"/>
  <c r="AD618" i="1"/>
  <c r="AB208" i="1"/>
  <c r="AA208" i="1"/>
  <c r="AD479" i="1"/>
  <c r="AE479" i="1"/>
  <c r="AD429" i="1"/>
  <c r="AE429" i="1"/>
  <c r="AD167" i="1"/>
  <c r="AE167" i="1"/>
  <c r="AE127" i="1"/>
  <c r="AD127" i="1"/>
  <c r="AA227" i="1"/>
  <c r="AB227" i="1"/>
  <c r="AB500" i="1"/>
  <c r="AA500" i="1"/>
  <c r="AA193" i="1"/>
  <c r="AB193" i="1"/>
  <c r="AE301" i="1"/>
  <c r="AD301" i="1"/>
  <c r="AA48" i="1"/>
  <c r="AB48" i="1"/>
  <c r="AB475" i="1"/>
  <c r="AA475" i="1"/>
  <c r="AA424" i="1"/>
  <c r="AB424" i="1"/>
  <c r="AD75" i="1"/>
  <c r="AE75" i="1"/>
  <c r="AE627" i="1"/>
  <c r="AD627" i="1"/>
  <c r="AD420" i="1"/>
  <c r="AE420" i="1"/>
  <c r="AA376" i="1"/>
  <c r="AB376" i="1"/>
  <c r="AE614" i="1"/>
  <c r="AD614" i="1"/>
  <c r="AE211" i="1"/>
  <c r="AD211" i="1"/>
  <c r="AE86" i="1"/>
  <c r="AD86" i="1"/>
  <c r="AD493" i="1"/>
  <c r="AE493" i="1"/>
  <c r="AD162" i="1"/>
  <c r="AE162" i="1"/>
  <c r="AD381" i="1"/>
  <c r="AE381" i="1"/>
  <c r="AD265" i="1"/>
  <c r="AE265" i="1"/>
  <c r="AB171" i="1"/>
  <c r="AA171" i="1"/>
  <c r="AB570" i="1"/>
  <c r="AA570" i="1"/>
  <c r="AA361" i="1"/>
  <c r="AB361" i="1"/>
  <c r="AA122" i="1"/>
  <c r="AB122" i="1"/>
  <c r="AD346" i="1"/>
  <c r="AE346" i="1"/>
  <c r="AE258" i="1"/>
  <c r="AD258" i="1"/>
  <c r="AE526" i="1"/>
  <c r="AD526" i="1"/>
  <c r="AD138" i="1"/>
  <c r="AE138" i="1"/>
  <c r="AD438" i="1"/>
  <c r="AE438" i="1"/>
  <c r="AE395" i="1"/>
  <c r="AD395" i="1"/>
  <c r="AA153" i="1"/>
  <c r="AB153" i="1"/>
  <c r="AB224" i="1"/>
  <c r="AA224" i="1"/>
  <c r="AD139" i="1"/>
  <c r="AE139" i="1"/>
  <c r="AE637" i="1"/>
  <c r="AD637" i="1"/>
  <c r="AE78" i="1"/>
  <c r="AD78" i="1"/>
  <c r="AD311" i="1"/>
  <c r="AE311" i="1"/>
  <c r="AE140" i="1"/>
  <c r="AD140" i="1"/>
  <c r="AE591" i="1"/>
  <c r="AD591" i="1"/>
  <c r="AE145" i="1"/>
  <c r="AD145" i="1"/>
  <c r="AE397" i="1"/>
  <c r="AD397" i="1"/>
  <c r="AA130" i="1"/>
  <c r="AB130" i="1"/>
  <c r="AD480" i="1"/>
  <c r="AE480" i="1"/>
  <c r="AD289" i="1"/>
  <c r="AE289" i="1"/>
  <c r="AD405" i="1"/>
  <c r="AE405" i="1"/>
  <c r="AE102" i="1"/>
  <c r="AD102" i="1"/>
  <c r="AD647" i="1"/>
  <c r="AE647" i="1"/>
  <c r="AD58" i="1" l="1"/>
  <c r="AE484" i="1"/>
  <c r="AD345" i="1"/>
  <c r="AE345" i="1"/>
  <c r="AD606" i="1"/>
  <c r="AE483" i="1"/>
  <c r="AD477" i="1"/>
  <c r="AE473" i="1"/>
  <c r="AE584" i="1"/>
  <c r="AD584" i="1"/>
  <c r="AD512" i="1"/>
  <c r="AE512" i="1"/>
  <c r="AE98" i="1"/>
  <c r="AD98" i="1"/>
  <c r="AD403" i="1"/>
  <c r="AE403" i="1"/>
  <c r="AD114" i="1"/>
  <c r="AE114" i="1"/>
  <c r="AD571" i="1"/>
  <c r="AE571" i="1"/>
  <c r="AE586" i="1"/>
  <c r="AD586" i="1"/>
  <c r="AD89" i="1"/>
  <c r="AE89" i="1"/>
  <c r="AD600" i="1"/>
  <c r="AE600" i="1"/>
  <c r="AD392" i="1"/>
  <c r="AE392" i="1"/>
  <c r="AD617" i="1"/>
  <c r="AE617" i="1"/>
  <c r="AE310" i="1"/>
  <c r="AD310" i="1"/>
  <c r="AE597" i="1"/>
  <c r="AD597" i="1"/>
  <c r="AE448" i="1"/>
  <c r="AD448" i="1"/>
  <c r="AD184" i="1"/>
  <c r="AE184" i="1"/>
  <c r="AE556" i="1"/>
  <c r="AD556" i="1"/>
  <c r="AD66" i="1"/>
  <c r="AE66" i="1"/>
  <c r="AE248" i="1"/>
  <c r="AD248" i="1"/>
  <c r="AD215" i="1"/>
  <c r="AE215" i="1"/>
  <c r="AD177" i="1"/>
  <c r="AE177" i="1"/>
  <c r="AD134" i="1"/>
  <c r="AE134" i="1"/>
  <c r="AE81" i="1"/>
  <c r="AD81" i="1"/>
  <c r="AE233" i="1"/>
  <c r="AD233" i="1"/>
  <c r="AD146" i="1"/>
  <c r="AE146" i="1"/>
  <c r="AD73" i="1"/>
  <c r="AE73" i="1"/>
  <c r="AD52" i="1"/>
  <c r="AE52" i="1"/>
  <c r="AE97" i="1"/>
  <c r="AD97" i="1"/>
  <c r="AD291" i="1"/>
  <c r="AE291" i="1"/>
  <c r="AE488" i="1"/>
  <c r="AD488" i="1"/>
  <c r="AD361" i="1"/>
  <c r="AE361" i="1"/>
  <c r="AD48" i="1"/>
  <c r="AE48" i="1"/>
  <c r="AD227" i="1"/>
  <c r="AE227" i="1"/>
  <c r="AE205" i="1"/>
  <c r="AD205" i="1"/>
  <c r="AD172" i="1"/>
  <c r="AE172" i="1"/>
  <c r="AE602" i="1"/>
  <c r="AD602" i="1"/>
  <c r="AE44" i="1"/>
  <c r="AD44" i="1"/>
  <c r="AD560" i="1"/>
  <c r="AE560" i="1"/>
  <c r="AE341" i="1"/>
  <c r="AD341" i="1"/>
  <c r="AE318" i="1"/>
  <c r="AD318" i="1"/>
  <c r="AE641" i="1"/>
  <c r="AD641" i="1"/>
  <c r="AE529" i="1"/>
  <c r="AD529" i="1"/>
  <c r="AE69" i="1"/>
  <c r="AD69" i="1"/>
  <c r="AE267" i="1"/>
  <c r="AD267" i="1"/>
  <c r="AE515" i="1"/>
  <c r="AD515" i="1"/>
  <c r="AD382" i="1"/>
  <c r="AE382" i="1"/>
  <c r="AD463" i="1"/>
  <c r="AE463" i="1"/>
  <c r="AD356" i="1"/>
  <c r="AE356" i="1"/>
  <c r="AE333" i="1"/>
  <c r="AD333" i="1"/>
  <c r="AD79" i="1"/>
  <c r="AE79" i="1"/>
  <c r="AE280" i="1"/>
  <c r="AD280" i="1"/>
  <c r="AE558" i="1"/>
  <c r="AD558" i="1"/>
  <c r="AD197" i="1"/>
  <c r="AE197" i="1"/>
  <c r="AD593" i="1"/>
  <c r="AE593" i="1"/>
  <c r="AE570" i="1"/>
  <c r="AD570" i="1"/>
  <c r="AD296" i="1"/>
  <c r="AE296" i="1"/>
  <c r="AE624" i="1"/>
  <c r="AD624" i="1"/>
  <c r="AE225" i="1"/>
  <c r="AD225" i="1"/>
  <c r="AD182" i="1"/>
  <c r="AE182" i="1"/>
  <c r="AE141" i="1"/>
  <c r="AD141" i="1"/>
  <c r="AE189" i="1"/>
  <c r="AD189" i="1"/>
  <c r="AE517" i="1"/>
  <c r="AD517" i="1"/>
  <c r="AD257" i="1"/>
  <c r="AE257" i="1"/>
  <c r="AD452" i="1"/>
  <c r="AE452" i="1"/>
  <c r="AE99" i="1"/>
  <c r="AD99" i="1"/>
  <c r="AD216" i="1"/>
  <c r="AE216" i="1"/>
  <c r="AE439" i="1"/>
  <c r="AD439" i="1"/>
  <c r="AD416" i="1"/>
  <c r="AE416" i="1"/>
  <c r="AE525" i="1"/>
  <c r="AD525" i="1"/>
  <c r="AE238" i="1"/>
  <c r="AD238" i="1"/>
  <c r="AE297" i="1"/>
  <c r="AD297" i="1"/>
  <c r="AD583" i="1"/>
  <c r="AE583" i="1"/>
  <c r="AD154" i="1"/>
  <c r="AE154" i="1"/>
  <c r="AD111" i="1"/>
  <c r="AE111" i="1"/>
  <c r="AD505" i="1"/>
  <c r="AE505" i="1"/>
  <c r="AD214" i="1"/>
  <c r="AE214" i="1"/>
  <c r="AD316" i="1"/>
  <c r="AE316" i="1"/>
  <c r="AE105" i="1"/>
  <c r="AD105" i="1"/>
  <c r="AD255" i="1"/>
  <c r="AE255" i="1"/>
  <c r="AE60" i="1"/>
  <c r="AD60" i="1"/>
  <c r="AD290" i="1"/>
  <c r="AE290" i="1"/>
  <c r="AD634" i="1"/>
  <c r="AE634" i="1"/>
  <c r="AE151" i="1"/>
  <c r="AD151" i="1"/>
  <c r="AE186" i="1"/>
  <c r="AD186" i="1"/>
  <c r="AD277" i="1"/>
  <c r="AE277" i="1"/>
  <c r="AD206" i="1"/>
  <c r="AE206" i="1"/>
  <c r="AD108" i="1"/>
  <c r="AE108" i="1"/>
  <c r="AE156" i="1"/>
  <c r="AD156" i="1"/>
  <c r="AD542" i="1"/>
  <c r="AE542" i="1"/>
  <c r="AE159" i="1"/>
  <c r="AD159" i="1"/>
  <c r="AD271" i="1"/>
  <c r="AE271" i="1"/>
  <c r="AD536" i="1"/>
  <c r="AE536" i="1"/>
  <c r="AD615" i="1"/>
  <c r="AE615" i="1"/>
  <c r="AE471" i="1"/>
  <c r="AD471" i="1"/>
  <c r="AD518" i="1"/>
  <c r="AE518" i="1"/>
  <c r="AD516" i="1"/>
  <c r="AE516" i="1"/>
  <c r="AD104" i="1"/>
  <c r="AE104" i="1"/>
  <c r="AD128" i="1"/>
  <c r="AE128" i="1"/>
  <c r="AD441" i="1"/>
  <c r="AE441" i="1"/>
  <c r="AE417" i="1"/>
  <c r="AD417" i="1"/>
  <c r="AE321" i="1"/>
  <c r="AD321" i="1"/>
  <c r="AD360" i="1"/>
  <c r="AE360" i="1"/>
  <c r="AE235" i="1"/>
  <c r="AD235" i="1"/>
  <c r="AE638" i="1"/>
  <c r="AD638" i="1"/>
  <c r="AD171" i="1"/>
  <c r="AE171" i="1"/>
  <c r="AD208" i="1"/>
  <c r="AE208" i="1"/>
  <c r="AD351" i="1"/>
  <c r="AE351" i="1"/>
  <c r="AD450" i="1"/>
  <c r="AE450" i="1"/>
  <c r="AD385" i="1"/>
  <c r="AE385" i="1"/>
  <c r="AE371" i="1"/>
  <c r="AD371" i="1"/>
  <c r="AE158" i="1"/>
  <c r="AD158" i="1"/>
  <c r="AD412" i="1"/>
  <c r="AE412" i="1"/>
  <c r="AD234" i="1"/>
  <c r="AE234" i="1"/>
  <c r="AD340" i="1"/>
  <c r="AE340" i="1"/>
  <c r="AD125" i="1"/>
  <c r="AE125" i="1"/>
  <c r="AD443" i="1"/>
  <c r="AE443" i="1"/>
  <c r="AD83" i="1"/>
  <c r="AE83" i="1"/>
  <c r="AE421" i="1"/>
  <c r="AD421" i="1"/>
  <c r="AE181" i="1"/>
  <c r="AD181" i="1"/>
  <c r="AE374" i="1"/>
  <c r="AD374" i="1"/>
  <c r="AE579" i="1"/>
  <c r="AD579" i="1"/>
  <c r="AD639" i="1"/>
  <c r="AE639" i="1"/>
  <c r="AE476" i="1"/>
  <c r="AD476" i="1"/>
  <c r="AE376" i="1"/>
  <c r="AD376" i="1"/>
  <c r="AD424" i="1"/>
  <c r="AE424" i="1"/>
  <c r="AD193" i="1"/>
  <c r="AE193" i="1"/>
  <c r="AD551" i="1"/>
  <c r="AE551" i="1"/>
  <c r="AD250" i="1"/>
  <c r="AE250" i="1"/>
  <c r="AE55" i="1"/>
  <c r="AD55" i="1"/>
  <c r="AE65" i="1"/>
  <c r="AD65" i="1"/>
  <c r="AD131" i="1"/>
  <c r="AE131" i="1"/>
  <c r="AD240" i="1"/>
  <c r="AE240" i="1"/>
  <c r="AE486" i="1"/>
  <c r="AD486" i="1"/>
  <c r="AD347" i="1"/>
  <c r="AE347" i="1"/>
  <c r="AD533" i="1"/>
  <c r="AE533" i="1"/>
  <c r="AD453" i="1"/>
  <c r="AE453" i="1"/>
  <c r="AE107" i="1"/>
  <c r="AD107" i="1"/>
  <c r="AD49" i="1"/>
  <c r="AE49" i="1"/>
  <c r="AD511" i="1"/>
  <c r="AE511" i="1"/>
  <c r="AE344" i="1"/>
  <c r="AD344" i="1"/>
  <c r="AD350" i="1"/>
  <c r="AE350" i="1"/>
  <c r="AD622" i="1"/>
  <c r="AE622" i="1"/>
  <c r="AE616" i="1"/>
  <c r="AD616" i="1"/>
  <c r="AD357" i="1"/>
  <c r="AE357" i="1"/>
  <c r="AE585" i="1"/>
  <c r="AD585" i="1"/>
  <c r="AD241" i="1"/>
  <c r="AE241" i="1"/>
  <c r="AE475" i="1"/>
  <c r="AD475" i="1"/>
  <c r="AE500" i="1"/>
  <c r="AD500" i="1"/>
  <c r="AD629" i="1"/>
  <c r="AE629" i="1"/>
  <c r="AE50" i="1"/>
  <c r="AD50" i="1"/>
  <c r="AD319" i="1"/>
  <c r="AE319" i="1"/>
  <c r="AE394" i="1"/>
  <c r="AD394" i="1"/>
  <c r="AD307" i="1"/>
  <c r="AE307" i="1"/>
  <c r="AD355" i="1"/>
  <c r="AE355" i="1"/>
  <c r="AE631" i="1"/>
  <c r="AD631" i="1"/>
  <c r="AE327" i="1"/>
  <c r="AD327" i="1"/>
  <c r="AD491" i="1"/>
  <c r="AE491" i="1"/>
  <c r="AD175" i="1"/>
  <c r="AE175" i="1"/>
  <c r="AD490" i="1"/>
  <c r="AE490" i="1"/>
  <c r="AE353" i="1"/>
  <c r="AD353" i="1"/>
  <c r="AE609" i="1"/>
  <c r="AD609" i="1"/>
  <c r="AE207" i="1"/>
  <c r="AD207" i="1"/>
  <c r="AD389" i="1"/>
  <c r="AE389" i="1"/>
  <c r="AE496" i="1"/>
  <c r="AD496" i="1"/>
  <c r="AD474" i="1"/>
  <c r="AE474" i="1"/>
  <c r="AD188" i="1"/>
  <c r="AE188" i="1"/>
  <c r="AE295" i="1"/>
  <c r="AD295" i="1"/>
  <c r="AD418" i="1"/>
  <c r="AE418" i="1"/>
  <c r="AD596" i="1"/>
  <c r="AE596" i="1"/>
  <c r="AD298" i="1"/>
  <c r="AE298" i="1"/>
  <c r="AD80" i="1"/>
  <c r="AE80" i="1"/>
  <c r="AD122" i="1"/>
  <c r="AE122" i="1"/>
  <c r="AE504" i="1"/>
  <c r="AD504" i="1"/>
  <c r="AD620" i="1"/>
  <c r="AE620" i="1"/>
  <c r="AD447" i="1"/>
  <c r="AE447" i="1"/>
  <c r="AE592" i="1"/>
  <c r="AD592" i="1"/>
  <c r="AD433" i="1"/>
  <c r="AE433" i="1"/>
  <c r="AE485" i="1"/>
  <c r="AD485" i="1"/>
  <c r="AE553" i="1"/>
  <c r="AD553" i="1"/>
  <c r="AD519" i="1"/>
  <c r="AE519" i="1"/>
  <c r="AE589" i="1"/>
  <c r="AD589" i="1"/>
  <c r="AD273" i="1"/>
  <c r="AE273" i="1"/>
  <c r="AE386" i="1"/>
  <c r="AD386" i="1"/>
  <c r="AD524" i="1"/>
  <c r="AE524" i="1"/>
  <c r="AE434" i="1"/>
  <c r="AD434" i="1"/>
  <c r="AD368" i="1"/>
  <c r="AE368" i="1"/>
  <c r="AE607" i="1"/>
  <c r="AD607" i="1"/>
  <c r="AE377" i="1"/>
  <c r="AD377" i="1"/>
  <c r="AD414" i="1"/>
  <c r="AE414" i="1"/>
  <c r="AE130" i="1"/>
  <c r="AD130" i="1"/>
  <c r="AD224" i="1"/>
  <c r="AE224" i="1"/>
  <c r="AE153" i="1"/>
  <c r="AD153" i="1"/>
  <c r="AC11" i="1" l="1"/>
</calcChain>
</file>

<file path=xl/sharedStrings.xml><?xml version="1.0" encoding="utf-8"?>
<sst xmlns="http://schemas.openxmlformats.org/spreadsheetml/2006/main" count="5513" uniqueCount="1804">
  <si>
    <t>VV UMa / GSC 03810-01290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</si>
  <si>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</si>
  <si>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</si>
  <si>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</si>
  <si>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</si>
  <si>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</si>
  <si>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</si>
  <si>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</si>
  <si>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</si>
  <si>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</si>
  <si>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</si>
  <si>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</si>
  <si>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</si>
  <si>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</si>
  <si>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</si>
  <si>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</si>
  <si>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</si>
  <si>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</si>
  <si>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</si>
  <si>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</si>
  <si>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</si>
  <si>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</si>
  <si>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NEW 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</si>
  <si>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</si>
  <si>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</si>
  <si>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</si>
  <si>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</si>
  <si>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</si>
  <si>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</si>
  <si>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</si>
  <si>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</si>
  <si>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</si>
  <si>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</si>
  <si>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</si>
  <si>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</si>
  <si>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</si>
  <si>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</si>
  <si>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</si>
  <si>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</si>
  <si>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</si>
  <si>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</si>
  <si>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</si>
  <si>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</si>
  <si>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</si>
  <si>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</si>
  <si>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</si>
  <si>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</si>
  <si>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</si>
  <si>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</si>
  <si>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</si>
  <si>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</si>
  <si>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</si>
  <si>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</si>
  <si>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</si>
  <si>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</si>
  <si>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</si>
  <si>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</si>
  <si>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</si>
  <si>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</si>
  <si>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</si>
  <si>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</si>
  <si>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</si>
  <si>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</si>
  <si>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</si>
  <si>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</si>
  <si>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t># of data points:</t>
  </si>
  <si>
    <t>Old Cycle</t>
  </si>
  <si>
    <t>PE</t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</si>
  <si>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</si>
  <si>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</si>
  <si>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</si>
  <si>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</si>
  <si>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</si>
  <si>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</si>
  <si>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</si>
  <si>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</si>
  <si>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</si>
  <si>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</si>
  <si>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</si>
  <si>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</si>
  <si>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Misc</t>
  </si>
  <si>
    <t>Lin.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</si>
  <si>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</si>
  <si>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</si>
  <si>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</si>
  <si>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</si>
  <si>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</si>
  <si>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</si>
  <si>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</si>
  <si>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</si>
  <si>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</si>
  <si>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</si>
  <si>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</si>
  <si>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PZ 4.66 </t>
  </si>
  <si>
    <t>II</t>
  </si>
  <si>
    <t>I</t>
  </si>
  <si>
    <t> VB 5.12 </t>
  </si>
  <si>
    <t>BAVM 12 </t>
  </si>
  <si>
    <t> AJ 70.371 </t>
  </si>
  <si>
    <t> AAPS 27.292 </t>
  </si>
  <si>
    <t>BAVM 23 </t>
  </si>
  <si>
    <t> AVSJ 3.69 </t>
  </si>
  <si>
    <t>Mallama</t>
  </si>
  <si>
    <t> AVSJ 4.91 </t>
  </si>
  <si>
    <t> BRNO 12 </t>
  </si>
  <si>
    <t>BRNO 12</t>
  </si>
  <si>
    <t> AVSJ 5.39 </t>
  </si>
  <si>
    <t>BRNO 14</t>
  </si>
  <si>
    <t>AN 294,124</t>
  </si>
  <si>
    <t>AN 294,226</t>
  </si>
  <si>
    <t> AVSJ 5.89 </t>
  </si>
  <si>
    <t>BBSAG Bull.8</t>
  </si>
  <si>
    <t>IBVS 0937</t>
  </si>
  <si>
    <t>BBSAG Bull.9</t>
  </si>
  <si>
    <t>BBSAG Bull.11</t>
  </si>
  <si>
    <t>JAAVSO 6,32</t>
  </si>
  <si>
    <t>BBSAG Bull.14</t>
  </si>
  <si>
    <t>BBSAG Bull.16</t>
  </si>
  <si>
    <t>BBSAG Bull.17</t>
  </si>
  <si>
    <t>BBSAG Bull.18</t>
  </si>
  <si>
    <t> AVSJ 7.41 </t>
  </si>
  <si>
    <t>BBSAG Bull.21</t>
  </si>
  <si>
    <t>AN 298,123</t>
  </si>
  <si>
    <t>BBSAG Bull.22</t>
  </si>
  <si>
    <t>AN 300,167</t>
  </si>
  <si>
    <t>BRNO 20</t>
  </si>
  <si>
    <t>IBVS 1030</t>
  </si>
  <si>
    <t>??</t>
  </si>
  <si>
    <t>BBSAG Bull.23</t>
  </si>
  <si>
    <t>BBSAG Bull.25</t>
  </si>
  <si>
    <t>IBVS 1751</t>
  </si>
  <si>
    <t>IBVS 1200</t>
  </si>
  <si>
    <t>AAVSO 1</t>
  </si>
  <si>
    <t> AOEB 1 </t>
  </si>
  <si>
    <t>BBSAG Bull.26</t>
  </si>
  <si>
    <t>BBSAG Bull.27</t>
  </si>
  <si>
    <t>BBSAG 27</t>
  </si>
  <si>
    <t>IBVS 1358</t>
  </si>
  <si>
    <t>BBSAG Bull.28</t>
  </si>
  <si>
    <t>BBSAG Bull.31</t>
  </si>
  <si>
    <t>BRNO 23</t>
  </si>
  <si>
    <t>BBSAG Bull.37</t>
  </si>
  <si>
    <t>BBSAG Bull.42</t>
  </si>
  <si>
    <t>BBSAG Bull.43</t>
  </si>
  <si>
    <t>BBSAG Bull.46</t>
  </si>
  <si>
    <t>INF. PRIV.</t>
  </si>
  <si>
    <t>BBSAG Bull.47</t>
  </si>
  <si>
    <t>BBSAG Bull.48</t>
  </si>
  <si>
    <t>BBSAG Bull.53</t>
  </si>
  <si>
    <t>BRNO 26</t>
  </si>
  <si>
    <t>BBSAG Bull.54</t>
  </si>
  <si>
    <t>BBSAG 54</t>
  </si>
  <si>
    <t>BBSAG Bull.59</t>
  </si>
  <si>
    <t> BRNO 26 </t>
  </si>
  <si>
    <t>BBSAG Bull.60</t>
  </si>
  <si>
    <t>BBSAG Bull.65</t>
  </si>
  <si>
    <t>BBSAG Bull.66</t>
  </si>
  <si>
    <t>BBSAG Bull.69</t>
  </si>
  <si>
    <t>BBSAG Bull.72</t>
  </si>
  <si>
    <t>BBSAG Bull.71</t>
  </si>
  <si>
    <t>GCVS 4</t>
  </si>
  <si>
    <t>BRNO 27</t>
  </si>
  <si>
    <t>BBSAG Bull.75</t>
  </si>
  <si>
    <t>BBSAG Bull.76</t>
  </si>
  <si>
    <t> VSSC 68 </t>
  </si>
  <si>
    <t>BBSAG Bull.81</t>
  </si>
  <si>
    <t>BBSAG Bull.83</t>
  </si>
  <si>
    <t>BBSAG Bull.84</t>
  </si>
  <si>
    <t>BRNO 30</t>
  </si>
  <si>
    <t>BBSAG Bull.87</t>
  </si>
  <si>
    <t>BBSAG Bull.88</t>
  </si>
  <si>
    <t>BBSAG Bull.91</t>
  </si>
  <si>
    <t>BBSAG Bull.94</t>
  </si>
  <si>
    <t>BRNO 31</t>
  </si>
  <si>
    <t>BBSAG Bull.95</t>
  </si>
  <si>
    <t>BBSAG Bull.97</t>
  </si>
  <si>
    <t>BBSAG Bull.98</t>
  </si>
  <si>
    <t>AAVSO 5</t>
  </si>
  <si>
    <t>BBSAG Bull.101</t>
  </si>
  <si>
    <t>BBSAG Bull.103</t>
  </si>
  <si>
    <t> BRNO 31 </t>
  </si>
  <si>
    <t>BBSAG Bull.104</t>
  </si>
  <si>
    <t> AAP 311.915 </t>
  </si>
  <si>
    <t>VSB 47 </t>
  </si>
  <si>
    <t>BBSAG Bull.108</t>
  </si>
  <si>
    <t>BBSAG Bull.113</t>
  </si>
  <si>
    <t>BBSAG Bull.109</t>
  </si>
  <si>
    <t> BRNO 32 </t>
  </si>
  <si>
    <t>BBSAG Bull.111</t>
  </si>
  <si>
    <t>BAV-M 93</t>
  </si>
  <si>
    <t>BBSAG Bull.112</t>
  </si>
  <si>
    <t>BBSAG Bull.114</t>
  </si>
  <si>
    <t>BBSAG Bull.115</t>
  </si>
  <si>
    <t>BBSAG Bull.117</t>
  </si>
  <si>
    <t>BBSAG Bull.118</t>
  </si>
  <si>
    <t> BBS 119 </t>
  </si>
  <si>
    <t>BBSAG 119</t>
  </si>
  <si>
    <t>IBVS 5263</t>
  </si>
  <si>
    <t> AOEB 7 </t>
  </si>
  <si>
    <t>IBVS 4840</t>
  </si>
  <si>
    <t>Nelson 2000</t>
  </si>
  <si>
    <t>IBVS 5296</t>
  </si>
  <si>
    <t> AOEB 10 </t>
  </si>
  <si>
    <t>IBVS 5380</t>
  </si>
  <si>
    <t>IBVS 5493</t>
  </si>
  <si>
    <t>IBVS 5494</t>
  </si>
  <si>
    <t>IBVS 5643</t>
  </si>
  <si>
    <t>IBVS 5676</t>
  </si>
  <si>
    <t>VSB 42 </t>
  </si>
  <si>
    <t>OEJV 0074</t>
  </si>
  <si>
    <t>IBVS 5543</t>
  </si>
  <si>
    <t>OEJV 0003</t>
  </si>
  <si>
    <t>IBVS 5657</t>
  </si>
  <si>
    <t>IBVS 5731</t>
  </si>
  <si>
    <t> AOEB 12 </t>
  </si>
  <si>
    <t>IBVS 5753</t>
  </si>
  <si>
    <t>JAVSO..39..177</t>
  </si>
  <si>
    <t>IBVS 5893</t>
  </si>
  <si>
    <t>IBVS 5835</t>
  </si>
  <si>
    <t>IBVS 5874</t>
  </si>
  <si>
    <t>JAVSO..36..186</t>
  </si>
  <si>
    <t>IBVS 5933</t>
  </si>
  <si>
    <t>OEJV 0094</t>
  </si>
  <si>
    <t>OEJV 0107</t>
  </si>
  <si>
    <t>JAVSO..38...85</t>
  </si>
  <si>
    <t>IBVS 5938</t>
  </si>
  <si>
    <t>IBVS 5894</t>
  </si>
  <si>
    <t>IBVS 5974</t>
  </si>
  <si>
    <t> JAAVSO 39;94 </t>
  </si>
  <si>
    <t>JAVSO..39...94</t>
  </si>
  <si>
    <t>VSB 51 </t>
  </si>
  <si>
    <t>IBVS 5943</t>
  </si>
  <si>
    <t> JAAVSO 39;177 </t>
  </si>
  <si>
    <t>BAVM 214 </t>
  </si>
  <si>
    <t>IBVS 5959</t>
  </si>
  <si>
    <t>OEJV 0137</t>
  </si>
  <si>
    <t>IBVS 5988</t>
  </si>
  <si>
    <t>IBVS 5992</t>
  </si>
  <si>
    <t>BAVM 215 </t>
  </si>
  <si>
    <t>IBVS 5984</t>
  </si>
  <si>
    <t>BAVM 231 </t>
  </si>
  <si>
    <t>IBVS 6070</t>
  </si>
  <si>
    <t>VSB 53 </t>
  </si>
  <si>
    <t> JAAVSO 40;975 </t>
  </si>
  <si>
    <t>JAVSO..40....1</t>
  </si>
  <si>
    <t>JAVSO..40..975</t>
  </si>
  <si>
    <t>IBVS 6029</t>
  </si>
  <si>
    <t>VSB 55 </t>
  </si>
  <si>
    <t> JAAVSO 41;122 </t>
  </si>
  <si>
    <t>JAVSO..41..122</t>
  </si>
  <si>
    <t>IBVS 6114</t>
  </si>
  <si>
    <t>BAVM 232 </t>
  </si>
  <si>
    <t>IBVS 6084</t>
  </si>
  <si>
    <t>VSB 56 </t>
  </si>
  <si>
    <t>BAVM 238 </t>
  </si>
  <si>
    <t>IBVS 6149</t>
  </si>
  <si>
    <t> JAAVSO 43-1 </t>
  </si>
  <si>
    <t> JAAVSO 42;426 </t>
  </si>
  <si>
    <t>JAVSO..42..426</t>
  </si>
  <si>
    <t>BAVM 239 </t>
  </si>
  <si>
    <t>IBVS 6152</t>
  </si>
  <si>
    <t>OEJV 0181</t>
  </si>
  <si>
    <t>JAVSO..44…69</t>
  </si>
  <si>
    <t>IBVS 6230</t>
  </si>
  <si>
    <t>JAVSO..43...77</t>
  </si>
  <si>
    <t>JAVSO..44..164</t>
  </si>
  <si>
    <t>JAVSO..45..215</t>
  </si>
  <si>
    <t>VSB-064</t>
  </si>
  <si>
    <t>Rc</t>
  </si>
  <si>
    <t>IBVS 6244</t>
  </si>
  <si>
    <t>JAVSO..46…79 (2018)</t>
  </si>
  <si>
    <t>VSB-066</t>
  </si>
  <si>
    <t>JAVSO..47..105</t>
  </si>
  <si>
    <t>OEJV 0204</t>
  </si>
  <si>
    <t>JAVSO..46..184</t>
  </si>
  <si>
    <t>JAVSO..47..263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</si>
  <si>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</si>
  <si>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</si>
  <si>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</si>
  <si>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</si>
  <si>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</si>
  <si>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</si>
  <si>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</si>
  <si>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</si>
  <si>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</si>
  <si>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</si>
  <si>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2440751.436 </t>
  </si>
  <si>
    <t> 13.06.1970 22:27 </t>
  </si>
  <si>
    <t> 0.028 </t>
  </si>
  <si>
    <t>V </t>
  </si>
  <si>
    <t> R.Polloczek </t>
  </si>
  <si>
    <t>2440751.443 </t>
  </si>
  <si>
    <t> 13.06.1970 22:37 </t>
  </si>
  <si>
    <t> 0.035 </t>
  </si>
  <si>
    <t> J.Silhan </t>
  </si>
  <si>
    <t>2440751.445 </t>
  </si>
  <si>
    <t> 13.06.1970 22:40 </t>
  </si>
  <si>
    <t> 0.037 </t>
  </si>
  <si>
    <t> M.Sustek </t>
  </si>
  <si>
    <t>2441042.204 </t>
  </si>
  <si>
    <t> 31.03.1971 16:53 </t>
  </si>
  <si>
    <t> 0.034 </t>
  </si>
  <si>
    <t> BRNO 14 </t>
  </si>
  <si>
    <t>2441061.451 </t>
  </si>
  <si>
    <t> 19.04.1971 22:49 </t>
  </si>
  <si>
    <t>2441070.381 </t>
  </si>
  <si>
    <t> 28.04.1971 21:08 </t>
  </si>
  <si>
    <t> 0.029 </t>
  </si>
  <si>
    <t>2441070.382 </t>
  </si>
  <si>
    <t> 28.04.1971 21:10 </t>
  </si>
  <si>
    <t> 0.030 </t>
  </si>
  <si>
    <t> J.Hollan </t>
  </si>
  <si>
    <t>2441074.508 </t>
  </si>
  <si>
    <t> 03.05.1971 00:11 </t>
  </si>
  <si>
    <t> 0.031 </t>
  </si>
  <si>
    <t> W.Braune </t>
  </si>
  <si>
    <t>BAVM 25 </t>
  </si>
  <si>
    <t>2441389.309 </t>
  </si>
  <si>
    <t> 12.03.1972 19:24 </t>
  </si>
  <si>
    <t> 0.012 </t>
  </si>
  <si>
    <t>BAVM 26 </t>
  </si>
  <si>
    <t>2441391.393 </t>
  </si>
  <si>
    <t> 14.03.1972 21:25 </t>
  </si>
  <si>
    <t>2441766.683 </t>
  </si>
  <si>
    <t> 25.03.1973 04:23 </t>
  </si>
  <si>
    <t> 0.015 </t>
  </si>
  <si>
    <t> A.Mallama </t>
  </si>
  <si>
    <t> BBS 8 </t>
  </si>
  <si>
    <t>2441768.745 </t>
  </si>
  <si>
    <t> 27.03.1973 05:52 </t>
  </si>
  <si>
    <t>2441776.267 </t>
  </si>
  <si>
    <t> 03.04.1973 18:24 </t>
  </si>
  <si>
    <t> -0.025 </t>
  </si>
  <si>
    <t>E </t>
  </si>
  <si>
    <t>?</t>
  </si>
  <si>
    <t> O.Demircan </t>
  </si>
  <si>
    <t>IBVS 937 </t>
  </si>
  <si>
    <t>2441786.619 </t>
  </si>
  <si>
    <t> 14.04.1973 02:51 </t>
  </si>
  <si>
    <t> 0.017 </t>
  </si>
  <si>
    <t> BBS 9 </t>
  </si>
  <si>
    <t>2441942.642 </t>
  </si>
  <si>
    <t> 17.09.1973 03:24 </t>
  </si>
  <si>
    <t> 0.004 </t>
  </si>
  <si>
    <t> K.Locher </t>
  </si>
  <si>
    <t> BBS 11 </t>
  </si>
  <si>
    <t>2442096.623 </t>
  </si>
  <si>
    <t> 18.02.1974 02:57 </t>
  </si>
  <si>
    <t> E.Mayer </t>
  </si>
  <si>
    <t> AVSJ 6.32 </t>
  </si>
  <si>
    <t>2442105.560 </t>
  </si>
  <si>
    <t> 27.02.1974 01:26 </t>
  </si>
  <si>
    <t> 0.013 </t>
  </si>
  <si>
    <t>2442120.671 </t>
  </si>
  <si>
    <t> 14.03.1974 04:06 </t>
  </si>
  <si>
    <t> 0.002 </t>
  </si>
  <si>
    <t>2442132.364 </t>
  </si>
  <si>
    <t> 25.03.1974 20:44 </t>
  </si>
  <si>
    <t> 0.010 </t>
  </si>
  <si>
    <t> R.Diethelm </t>
  </si>
  <si>
    <t> BBS 14 </t>
  </si>
  <si>
    <t>2442151.608 </t>
  </si>
  <si>
    <t> 14.04.1974 02:35 </t>
  </si>
  <si>
    <t> 0.007 </t>
  </si>
  <si>
    <t>2442202.484 </t>
  </si>
  <si>
    <t> 03.06.1974 23:36 </t>
  </si>
  <si>
    <t> BBS 16 </t>
  </si>
  <si>
    <t>2442277.402 </t>
  </si>
  <si>
    <t> 17.08.1974 21:38 </t>
  </si>
  <si>
    <t> C.Romoli </t>
  </si>
  <si>
    <t> BBS 17 </t>
  </si>
  <si>
    <t>2442362.635 </t>
  </si>
  <si>
    <t> 11.11.1974 03:14 </t>
  </si>
  <si>
    <t> 0.008 </t>
  </si>
  <si>
    <t> BBS 18 </t>
  </si>
  <si>
    <t>2442453.359 </t>
  </si>
  <si>
    <t> 09.02.1975 20:36 </t>
  </si>
  <si>
    <t> -0.002 </t>
  </si>
  <si>
    <t> BBS 21 </t>
  </si>
  <si>
    <t>2442453.363 </t>
  </si>
  <si>
    <t> 09.02.1975 20:42 </t>
  </si>
  <si>
    <t>2442464.360 </t>
  </si>
  <si>
    <t> 20.02.1975 20:38 </t>
  </si>
  <si>
    <t> 0.001 </t>
  </si>
  <si>
    <t>2442521.419 </t>
  </si>
  <si>
    <t> 18.04.1975 22:03 </t>
  </si>
  <si>
    <t> W.Mühle </t>
  </si>
  <si>
    <t>BAVM 28 </t>
  </si>
  <si>
    <t>2442521.422 </t>
  </si>
  <si>
    <t> 18.04.1975 22:07 </t>
  </si>
  <si>
    <t> R.Germann </t>
  </si>
  <si>
    <t> BBS 22 </t>
  </si>
  <si>
    <t>2442530.348 </t>
  </si>
  <si>
    <t> 27.04.1975 20:21 </t>
  </si>
  <si>
    <t> H.Peter </t>
  </si>
  <si>
    <t>2442530.352 </t>
  </si>
  <si>
    <t> 27.04.1975 20:26 </t>
  </si>
  <si>
    <t> 0.005 </t>
  </si>
  <si>
    <t>2442532.409 </t>
  </si>
  <si>
    <t> 29.04.1975 21:48 </t>
  </si>
  <si>
    <t> -0.001 </t>
  </si>
  <si>
    <t>2442532.413 </t>
  </si>
  <si>
    <t> 29.04.1975 21:54 </t>
  </si>
  <si>
    <t> 0.003 </t>
  </si>
  <si>
    <t>BAVM 29 </t>
  </si>
  <si>
    <t>2442532.414 </t>
  </si>
  <si>
    <t> 29.04.1975 21:56 </t>
  </si>
  <si>
    <t> P.Novak </t>
  </si>
  <si>
    <t> BRNO 20 </t>
  </si>
  <si>
    <t>2442532.415 </t>
  </si>
  <si>
    <t> 29.04.1975 21:57 </t>
  </si>
  <si>
    <t> J.Zlatuska </t>
  </si>
  <si>
    <t>2442532.418 </t>
  </si>
  <si>
    <t> 29.04.1975 22:01 </t>
  </si>
  <si>
    <t>2442534.473 </t>
  </si>
  <si>
    <t> 01.05.1975 23:21 </t>
  </si>
  <si>
    <t>F </t>
  </si>
  <si>
    <t> P.Ahnert </t>
  </si>
  <si>
    <t>IBVS 1030 </t>
  </si>
  <si>
    <t>2442543.409 </t>
  </si>
  <si>
    <t> 10.05.1975 21:48 </t>
  </si>
  <si>
    <t>2442578.468 </t>
  </si>
  <si>
    <t> 14.06.1975 23:13 </t>
  </si>
  <si>
    <t> BBS 23 </t>
  </si>
  <si>
    <t>2442770.269 </t>
  </si>
  <si>
    <t> 23.12.1975 18:27 </t>
  </si>
  <si>
    <t> 0.026 </t>
  </si>
  <si>
    <t> BBS 25 </t>
  </si>
  <si>
    <t>2442811.4871 </t>
  </si>
  <si>
    <t> 02.02.1976 23:41 </t>
  </si>
  <si>
    <t> 0.0012 </t>
  </si>
  <si>
    <t> L.Patkos </t>
  </si>
  <si>
    <t>IBVS 1751 </t>
  </si>
  <si>
    <t>2442815.6107 </t>
  </si>
  <si>
    <t> 07.02.1976 02:39 </t>
  </si>
  <si>
    <t> 0.0005 </t>
  </si>
  <si>
    <t>IBVS 1200 </t>
  </si>
  <si>
    <t>2442831.4191 </t>
  </si>
  <si>
    <t> 22.02.1976 22:03 </t>
  </si>
  <si>
    <t> -0.0008 </t>
  </si>
  <si>
    <t>2442832.792 </t>
  </si>
  <si>
    <t> 24.02.1976 07:00 </t>
  </si>
  <si>
    <t> -0.003 </t>
  </si>
  <si>
    <t> G.Samolyk </t>
  </si>
  <si>
    <t>2442838.297 </t>
  </si>
  <si>
    <t> 29.02.1976 19:07 </t>
  </si>
  <si>
    <t> BBS 26 </t>
  </si>
  <si>
    <t>2442840.341 </t>
  </si>
  <si>
    <t> 02.03.1976 20:11 </t>
  </si>
  <si>
    <t> -0.015 </t>
  </si>
  <si>
    <t>2442840.3562 </t>
  </si>
  <si>
    <t> 02.03.1976 20:32 </t>
  </si>
  <si>
    <t> 0.0003 </t>
  </si>
  <si>
    <t>2442840.381 </t>
  </si>
  <si>
    <t> 02.03.1976 21:08 </t>
  </si>
  <si>
    <t> 0.025 </t>
  </si>
  <si>
    <t> BBS 27 </t>
  </si>
  <si>
    <t>2442842.419 </t>
  </si>
  <si>
    <t> 04.03.1976 22:03 </t>
  </si>
  <si>
    <t>2442842.427 </t>
  </si>
  <si>
    <t> 04.03.1976 22:14 </t>
  </si>
  <si>
    <t> 0.009 </t>
  </si>
  <si>
    <t> G.Bode </t>
  </si>
  <si>
    <t>IBVS 1358 </t>
  </si>
  <si>
    <t>2442859.621 </t>
  </si>
  <si>
    <t> 22.03.1976 02:54 </t>
  </si>
  <si>
    <t> 0.018 </t>
  </si>
  <si>
    <t> G.Wedemayer </t>
  </si>
  <si>
    <t>2442861.659 </t>
  </si>
  <si>
    <t> 24.03.1976 03:48 </t>
  </si>
  <si>
    <t> -0.006 </t>
  </si>
  <si>
    <t>2442862.356 </t>
  </si>
  <si>
    <t> 24.03.1976 20:32 </t>
  </si>
  <si>
    <t> BBS 28 </t>
  </si>
  <si>
    <t>2442864.420 </t>
  </si>
  <si>
    <t> 26.03.1976 22:04 </t>
  </si>
  <si>
    <t> 0.006 </t>
  </si>
  <si>
    <t>2442865.786 </t>
  </si>
  <si>
    <t> 28.03.1976 06:51 </t>
  </si>
  <si>
    <t>2442865.800 </t>
  </si>
  <si>
    <t> 28.03.1976 07:12 </t>
  </si>
  <si>
    <t> 0.011 </t>
  </si>
  <si>
    <t> C.Hesseltine </t>
  </si>
  <si>
    <t>2442866.478 </t>
  </si>
  <si>
    <t> 28.03.1976 23:28 </t>
  </si>
  <si>
    <t> H.Mühle </t>
  </si>
  <si>
    <t>2442866.492 </t>
  </si>
  <si>
    <t> 28.03.1976 23:48 </t>
  </si>
  <si>
    <t> 0.016 </t>
  </si>
  <si>
    <t>2442886.410 </t>
  </si>
  <si>
    <t> 17.04.1976 21:50 </t>
  </si>
  <si>
    <t> -0.000 </t>
  </si>
  <si>
    <t>2442886.424 </t>
  </si>
  <si>
    <t> 17.04.1976 22:10 </t>
  </si>
  <si>
    <t> 0.014 </t>
  </si>
  <si>
    <t>2442898.786 </t>
  </si>
  <si>
    <t> 30.04.1976 06:51 </t>
  </si>
  <si>
    <t> M.Baldwin </t>
  </si>
  <si>
    <t>2442909.780 </t>
  </si>
  <si>
    <t> 11.05.1976 06:43 </t>
  </si>
  <si>
    <t>2443043.819 </t>
  </si>
  <si>
    <t> 22.09.1976 07:39 </t>
  </si>
  <si>
    <t>2443143.476 </t>
  </si>
  <si>
    <t> 30.12.1976 23:25 </t>
  </si>
  <si>
    <t> -0.014 </t>
  </si>
  <si>
    <t> BBS 31 </t>
  </si>
  <si>
    <t>2443149.672 </t>
  </si>
  <si>
    <t> 06.01.1977 04:07 </t>
  </si>
  <si>
    <t> -0.005 </t>
  </si>
  <si>
    <t>2443184.732 </t>
  </si>
  <si>
    <t> 10.02.1977 05:34 </t>
  </si>
  <si>
    <t>2443198.4800 </t>
  </si>
  <si>
    <t> 23.02.1977 23:31 </t>
  </si>
  <si>
    <t>2443228.726 </t>
  </si>
  <si>
    <t> 26.03.1977 05:25 </t>
  </si>
  <si>
    <t> 0.000 </t>
  </si>
  <si>
    <t>2443569.660 </t>
  </si>
  <si>
    <t> 02.03.1978 03:50 </t>
  </si>
  <si>
    <t>2443578.589 </t>
  </si>
  <si>
    <t> 11.03.1978 02:08 </t>
  </si>
  <si>
    <t> -0.013 </t>
  </si>
  <si>
    <t>2443600.588 </t>
  </si>
  <si>
    <t> 02.04.1978 02:06 </t>
  </si>
  <si>
    <t> -0.010 </t>
  </si>
  <si>
    <t>2443613.659 </t>
  </si>
  <si>
    <t> 15.04.1978 03:48 </t>
  </si>
  <si>
    <t>2443614.340 </t>
  </si>
  <si>
    <t> 15.04.1978 20:09 </t>
  </si>
  <si>
    <t> D.Sasselov </t>
  </si>
  <si>
    <t> BRNO 23 </t>
  </si>
  <si>
    <t>2443625.333 </t>
  </si>
  <si>
    <t> 26.04.1978 19:59 </t>
  </si>
  <si>
    <t> -0.011 </t>
  </si>
  <si>
    <t> BBS 37 </t>
  </si>
  <si>
    <t>2443626.717 </t>
  </si>
  <si>
    <t> 28.04.1978 05:12 </t>
  </si>
  <si>
    <t>2443635.658 </t>
  </si>
  <si>
    <t> 07.05.1978 03:47 </t>
  </si>
  <si>
    <t> A.MacRobert </t>
  </si>
  <si>
    <t>2443926.417 </t>
  </si>
  <si>
    <t> 21.02.1979 22:00 </t>
  </si>
  <si>
    <t> BBS 42 </t>
  </si>
  <si>
    <t>2443957.349 </t>
  </si>
  <si>
    <t> 24.03.1979 20:22 </t>
  </si>
  <si>
    <t>2443967.656 </t>
  </si>
  <si>
    <t> 04.04.1979 03:44 </t>
  </si>
  <si>
    <t>2443980.709 </t>
  </si>
  <si>
    <t> 17.04.1979 05:00 </t>
  </si>
  <si>
    <t>2443981.406 </t>
  </si>
  <si>
    <t> 17.04.1979 21:44 </t>
  </si>
  <si>
    <t> BBS 43 </t>
  </si>
  <si>
    <t>2444014.393 </t>
  </si>
  <si>
    <t> 20.05.1979 21:25 </t>
  </si>
  <si>
    <t> -0.008 </t>
  </si>
  <si>
    <t> P.Kucera </t>
  </si>
  <si>
    <t>2444014.3973 </t>
  </si>
  <si>
    <t> 20.05.1979 21:32 </t>
  </si>
  <si>
    <t> -0.0036 </t>
  </si>
  <si>
    <t>2444016.452 </t>
  </si>
  <si>
    <t> 22.05.1979 22:50 </t>
  </si>
  <si>
    <t> J.Manek </t>
  </si>
  <si>
    <t>2444025.394 </t>
  </si>
  <si>
    <t> 31.05.1979 21:27 </t>
  </si>
  <si>
    <t>2444237.800 </t>
  </si>
  <si>
    <t> 30.12.1979 07:12 </t>
  </si>
  <si>
    <t> G.Hanson </t>
  </si>
  <si>
    <t>2444237.809 </t>
  </si>
  <si>
    <t> 30.12.1979 07:24 </t>
  </si>
  <si>
    <t>2444278.356 </t>
  </si>
  <si>
    <t> 08.02.1980 20:32 </t>
  </si>
  <si>
    <t> BBS 46 </t>
  </si>
  <si>
    <t>2444281.796 </t>
  </si>
  <si>
    <t> 12.02.1980 07:06 </t>
  </si>
  <si>
    <t>2444314.788 </t>
  </si>
  <si>
    <t> 16.03.1980 06:54 </t>
  </si>
  <si>
    <t>2444315.454 </t>
  </si>
  <si>
    <t> 16.03.1980 22:53 </t>
  </si>
  <si>
    <t> -0.019 </t>
  </si>
  <si>
    <t> D.Brozman </t>
  </si>
  <si>
    <t>2444321.659 </t>
  </si>
  <si>
    <t> 23.03.1980 03:48 </t>
  </si>
  <si>
    <t>2444337.470 </t>
  </si>
  <si>
    <t> 07.04.1980 23:16 </t>
  </si>
  <si>
    <t> BBS 47 </t>
  </si>
  <si>
    <t>2444370.470 </t>
  </si>
  <si>
    <t> 10.05.1980 23:16 </t>
  </si>
  <si>
    <t> BBS 48 </t>
  </si>
  <si>
    <t>2444593.859 </t>
  </si>
  <si>
    <t> 20.12.1980 08:36 </t>
  </si>
  <si>
    <t>2444609.672 </t>
  </si>
  <si>
    <t> 05.01.1981 04:07 </t>
  </si>
  <si>
    <t> M.Heifner </t>
  </si>
  <si>
    <t>2444629.608 </t>
  </si>
  <si>
    <t> 25.01.1981 02:35 </t>
  </si>
  <si>
    <t>2444636.475 </t>
  </si>
  <si>
    <t> 31.01.1981 23:24 </t>
  </si>
  <si>
    <t> M.Major </t>
  </si>
  <si>
    <t>2444663.288 </t>
  </si>
  <si>
    <t> 27.02.1981 18:54 </t>
  </si>
  <si>
    <t> BBS 53 </t>
  </si>
  <si>
    <t>2444677.733 </t>
  </si>
  <si>
    <t> 14.03.1981 05:35 </t>
  </si>
  <si>
    <t> P.Goodwin </t>
  </si>
  <si>
    <t>2444687.334 </t>
  </si>
  <si>
    <t> 23.03.1981 20:00 </t>
  </si>
  <si>
    <t> -0.012 </t>
  </si>
  <si>
    <t>2444691.458 </t>
  </si>
  <si>
    <t> 27.03.1981 22:59 </t>
  </si>
  <si>
    <t>2444691.475 </t>
  </si>
  <si>
    <t> 27.03.1981 23:24 </t>
  </si>
  <si>
    <t> V.Wagner </t>
  </si>
  <si>
    <t>2444691.476 </t>
  </si>
  <si>
    <t> 27.03.1981 23:25 </t>
  </si>
  <si>
    <t> A.Slatinsky </t>
  </si>
  <si>
    <t>2444744.409 </t>
  </si>
  <si>
    <t> 19.05.1981 21:48 </t>
  </si>
  <si>
    <t> BBS 54 </t>
  </si>
  <si>
    <t>2444778.755 </t>
  </si>
  <si>
    <t> 23.06.1981 06:07 </t>
  </si>
  <si>
    <t> E.Halbach </t>
  </si>
  <si>
    <t>2444958.862 </t>
  </si>
  <si>
    <t> 20.12.1981 08:41 </t>
  </si>
  <si>
    <t>2445001.474 </t>
  </si>
  <si>
    <t> 31.01.1982 23:22 </t>
  </si>
  <si>
    <t>2445006.297 </t>
  </si>
  <si>
    <t> 05.02.1982 19:07 </t>
  </si>
  <si>
    <t> BBS 59 </t>
  </si>
  <si>
    <t>2445021.378 </t>
  </si>
  <si>
    <t> 20.02.1982 21:04 </t>
  </si>
  <si>
    <t> -0.035 </t>
  </si>
  <si>
    <t> H.Bohutinska </t>
  </si>
  <si>
    <t>2445021.387 </t>
  </si>
  <si>
    <t> 20.02.1982 21:17 </t>
  </si>
  <si>
    <t> -0.026 </t>
  </si>
  <si>
    <t>2445028.290 </t>
  </si>
  <si>
    <t> 27.02.1982 18:57 </t>
  </si>
  <si>
    <t>2445042.718 </t>
  </si>
  <si>
    <t> 14.03.1982 05:13 </t>
  </si>
  <si>
    <t>2445054.395 </t>
  </si>
  <si>
    <t> 25.03.1982 21:28 </t>
  </si>
  <si>
    <t>2445056.444 </t>
  </si>
  <si>
    <t> 27.03.1982 22:39 </t>
  </si>
  <si>
    <t>2445056.463 </t>
  </si>
  <si>
    <t> 27.03.1982 23:06 </t>
  </si>
  <si>
    <t> K.Carbol </t>
  </si>
  <si>
    <t>2445056.466 </t>
  </si>
  <si>
    <t> 27.03.1982 23:11 </t>
  </si>
  <si>
    <t> M.Zejda </t>
  </si>
  <si>
    <t>2445085.344 </t>
  </si>
  <si>
    <t> 25.04.1982 20:15 </t>
  </si>
  <si>
    <t> BBS 60 </t>
  </si>
  <si>
    <t>2445086.724 </t>
  </si>
  <si>
    <t> 27.04.1982 05:22 </t>
  </si>
  <si>
    <t> D.Williams </t>
  </si>
  <si>
    <t>2445120.381 </t>
  </si>
  <si>
    <t> 30.05.1982 21:08 </t>
  </si>
  <si>
    <t>2445342.368 </t>
  </si>
  <si>
    <t> 07.01.1983 20:49 </t>
  </si>
  <si>
    <t> -0.051 </t>
  </si>
  <si>
    <t> P.Neugebauer </t>
  </si>
  <si>
    <t>2445342.377 </t>
  </si>
  <si>
    <t> 07.01.1983 21:02 </t>
  </si>
  <si>
    <t> -0.042 </t>
  </si>
  <si>
    <t>2445342.381 </t>
  </si>
  <si>
    <t> 07.01.1983 21:08 </t>
  </si>
  <si>
    <t> -0.038 </t>
  </si>
  <si>
    <t>2445352.731 </t>
  </si>
  <si>
    <t> 18.01.1983 05:32 </t>
  </si>
  <si>
    <t>2445382.276 </t>
  </si>
  <si>
    <t> 16.02.1983 18:37 </t>
  </si>
  <si>
    <t> BBS 65 </t>
  </si>
  <si>
    <t>2445384.349 </t>
  </si>
  <si>
    <t> 18.02.1983 20:22 </t>
  </si>
  <si>
    <t> P.Wils </t>
  </si>
  <si>
    <t>2445399.474 </t>
  </si>
  <si>
    <t> 05.03.1983 23:22 </t>
  </si>
  <si>
    <t>2445405.655 </t>
  </si>
  <si>
    <t> 12.03.1983 03:43 </t>
  </si>
  <si>
    <t>2445406.346 </t>
  </si>
  <si>
    <t> 12.03.1983 20:18 </t>
  </si>
  <si>
    <t>2445406.348 </t>
  </si>
  <si>
    <t> 12.03.1983 20:21 </t>
  </si>
  <si>
    <t>2445416.658 </t>
  </si>
  <si>
    <t> 23.03.1983 03:47 </t>
  </si>
  <si>
    <t>2445417.347 </t>
  </si>
  <si>
    <t> 23.03.1983 20:19 </t>
  </si>
  <si>
    <t>2445428.348 </t>
  </si>
  <si>
    <t> 03.04.1983 20:21 </t>
  </si>
  <si>
    <t> BBS 66 </t>
  </si>
  <si>
    <t>2445441.395 </t>
  </si>
  <si>
    <t> 16.04.1983 21:28 </t>
  </si>
  <si>
    <t> -0.007 </t>
  </si>
  <si>
    <t>2445489.481 </t>
  </si>
  <si>
    <t> 03.06.1983 23:32 </t>
  </si>
  <si>
    <t> -0.037 </t>
  </si>
  <si>
    <t> P.Svoboda </t>
  </si>
  <si>
    <t>2445662.734 </t>
  </si>
  <si>
    <t> 24.11.1983 05:36 </t>
  </si>
  <si>
    <t> -0.004 </t>
  </si>
  <si>
    <t> BBS 69 </t>
  </si>
  <si>
    <t>2445792.653 </t>
  </si>
  <si>
    <t> 02.04.1984 03:40 </t>
  </si>
  <si>
    <t> B.A.Krobusek </t>
  </si>
  <si>
    <t> BBS 72 </t>
  </si>
  <si>
    <t>2445815.331 </t>
  </si>
  <si>
    <t> 24.04.1984 19:56 </t>
  </si>
  <si>
    <t> BBS 71 </t>
  </si>
  <si>
    <t>2445854.505 </t>
  </si>
  <si>
    <t> 03.06.1984 00:07 </t>
  </si>
  <si>
    <t> P.Troubil </t>
  </si>
  <si>
    <t> BRNO 27 </t>
  </si>
  <si>
    <t>2445854.508 </t>
  </si>
  <si>
    <t> 03.06.1984 00:11 </t>
  </si>
  <si>
    <t> -0.009 </t>
  </si>
  <si>
    <t>2446054.522 </t>
  </si>
  <si>
    <t> 20.12.1984 00:31 </t>
  </si>
  <si>
    <t> -0.023 </t>
  </si>
  <si>
    <t> M.Kohl </t>
  </si>
  <si>
    <t> BBS 75 </t>
  </si>
  <si>
    <t>2446091.668 </t>
  </si>
  <si>
    <t> 26.01.1985 04:01 </t>
  </si>
  <si>
    <t>2446116.419 </t>
  </si>
  <si>
    <t> 19.02.1985 22:03 </t>
  </si>
  <si>
    <t> BBS 76 </t>
  </si>
  <si>
    <t>2446144.601 </t>
  </si>
  <si>
    <t> 20.03.1985 02:25 </t>
  </si>
  <si>
    <t>2446170.715 </t>
  </si>
  <si>
    <t> 15.04.1985 05:09 </t>
  </si>
  <si>
    <t> P.Atwood </t>
  </si>
  <si>
    <t>2446171.404 </t>
  </si>
  <si>
    <t> 15.04.1985 21:41 </t>
  </si>
  <si>
    <t>2446175.527 </t>
  </si>
  <si>
    <t> 20.04.1985 00:38 </t>
  </si>
  <si>
    <t> J.Borovicka </t>
  </si>
  <si>
    <t>2446181.719 </t>
  </si>
  <si>
    <t> 26.04.1985 05:15 </t>
  </si>
  <si>
    <t>2446469.720 </t>
  </si>
  <si>
    <t> 08.02.1986 05:16 </t>
  </si>
  <si>
    <t>2446544.648 </t>
  </si>
  <si>
    <t> 24.04.1986 03:33 </t>
  </si>
  <si>
    <t>2446657.380 </t>
  </si>
  <si>
    <t> 14.08.1986 21:07 </t>
  </si>
  <si>
    <t> BBS 81 </t>
  </si>
  <si>
    <t>2446681.433 </t>
  </si>
  <si>
    <t> 07.09.1986 22:23 </t>
  </si>
  <si>
    <t>2446880.764 </t>
  </si>
  <si>
    <t> 26.03.1987 06:20 </t>
  </si>
  <si>
    <t>2446901.395 </t>
  </si>
  <si>
    <t> 15.04.1987 21:28 </t>
  </si>
  <si>
    <t> BBS 83 </t>
  </si>
  <si>
    <t>2446903.461 </t>
  </si>
  <si>
    <t> 17.04.1987 23:03 </t>
  </si>
  <si>
    <t> E.Blättler </t>
  </si>
  <si>
    <t> BBS 84 </t>
  </si>
  <si>
    <t>2446910.332 </t>
  </si>
  <si>
    <t> 24.04.1987 19:58 </t>
  </si>
  <si>
    <t>2446914.447 </t>
  </si>
  <si>
    <t> 28.04.1987 22:43 </t>
  </si>
  <si>
    <t>2446914.453 </t>
  </si>
  <si>
    <t> 28.04.1987 22:52 </t>
  </si>
  <si>
    <t>G</t>
  </si>
  <si>
    <t> BRNO 30 </t>
  </si>
  <si>
    <t>2446914.460 </t>
  </si>
  <si>
    <t> 28.04.1987 23:02 </t>
  </si>
  <si>
    <t>2446920.641 </t>
  </si>
  <si>
    <t> 05.05.1987 03:23 </t>
  </si>
  <si>
    <t>2446924.766 </t>
  </si>
  <si>
    <t> 09.05.1987 06:23 </t>
  </si>
  <si>
    <t>2446942.639 </t>
  </si>
  <si>
    <t> 27.05.1987 03:20 </t>
  </si>
  <si>
    <t>2446943.319 </t>
  </si>
  <si>
    <t> 27.05.1987 19:39 </t>
  </si>
  <si>
    <t> G.Mavrofridis </t>
  </si>
  <si>
    <t>2447161.918 </t>
  </si>
  <si>
    <t> 01.01.1988 10:01 </t>
  </si>
  <si>
    <t>2447170.851 </t>
  </si>
  <si>
    <t> 10.01.1988 08:25 </t>
  </si>
  <si>
    <t>2447176.349 </t>
  </si>
  <si>
    <t> 15.01.1988 20:22 </t>
  </si>
  <si>
    <t> BBS 87 </t>
  </si>
  <si>
    <t>2447207.275 </t>
  </si>
  <si>
    <t> 15.02.1988 18:36 </t>
  </si>
  <si>
    <t>2447231.334 </t>
  </si>
  <si>
    <t> 10.03.1988 20:00 </t>
  </si>
  <si>
    <t> BBS 88 </t>
  </si>
  <si>
    <t>2447232.711 </t>
  </si>
  <si>
    <t> 12.03.1988 05:03 </t>
  </si>
  <si>
    <t>2447233.399 </t>
  </si>
  <si>
    <t> 12.03.1988 21:34 </t>
  </si>
  <si>
    <t>2447246.456 </t>
  </si>
  <si>
    <t> 25.03.1988 22:56 </t>
  </si>
  <si>
    <t>2447268.446 </t>
  </si>
  <si>
    <t> 16.04.1988 22:42 </t>
  </si>
  <si>
    <t> O.Rehacek </t>
  </si>
  <si>
    <t>2447290.445 </t>
  </si>
  <si>
    <t> 08.05.1988 22:40 </t>
  </si>
  <si>
    <t>2447569.528 </t>
  </si>
  <si>
    <t> 12.02.1989 00:40 </t>
  </si>
  <si>
    <t> BBS 91 </t>
  </si>
  <si>
    <t>2447587.402 </t>
  </si>
  <si>
    <t> 01.03.1989 21:38 </t>
  </si>
  <si>
    <t>2447699.437 </t>
  </si>
  <si>
    <t> 21.06.1989 22:29 </t>
  </si>
  <si>
    <t> A.Dedoch </t>
  </si>
  <si>
    <t>2447928.335 </t>
  </si>
  <si>
    <t> 05.02.1990 20:02 </t>
  </si>
  <si>
    <t> BBS 94 </t>
  </si>
  <si>
    <t>2447954.454 </t>
  </si>
  <si>
    <t> 03.03.1990 22:53 </t>
  </si>
  <si>
    <t>2447967.506 </t>
  </si>
  <si>
    <t> 17.03.1990 00:08 </t>
  </si>
  <si>
    <t> -0.017 </t>
  </si>
  <si>
    <t> J.Csipes </t>
  </si>
  <si>
    <t>2447967.516 </t>
  </si>
  <si>
    <t> 17.03.1990 00:23 </t>
  </si>
  <si>
    <t> R.Vyboch </t>
  </si>
  <si>
    <t>2447996.382 </t>
  </si>
  <si>
    <t> 14.04.1990 21:10 </t>
  </si>
  <si>
    <t> BBS 95 </t>
  </si>
  <si>
    <t>2448042.446 </t>
  </si>
  <si>
    <t> 30.05.1990 22:42 </t>
  </si>
  <si>
    <t>2448212.914 </t>
  </si>
  <si>
    <t> 17.11.1990 09:56 </t>
  </si>
  <si>
    <t>2448219.783 </t>
  </si>
  <si>
    <t> 24.11.1990 06:47 </t>
  </si>
  <si>
    <t>2448220.460 </t>
  </si>
  <si>
    <t> 24.11.1990 23:02 </t>
  </si>
  <si>
    <t>2448237.663 </t>
  </si>
  <si>
    <t> 12.12.1990 03:54 </t>
  </si>
  <si>
    <t>2448321.519 </t>
  </si>
  <si>
    <t> 06.03.1991 00:27 </t>
  </si>
  <si>
    <t> BBS 97 </t>
  </si>
  <si>
    <t>2448348.325 </t>
  </si>
  <si>
    <t> 01.04.1991 19:48 </t>
  </si>
  <si>
    <t>2448361.380 </t>
  </si>
  <si>
    <t> 14.04.1991 21:07 </t>
  </si>
  <si>
    <t>2448385.437 </t>
  </si>
  <si>
    <t> 08.05.1991 22:29 </t>
  </si>
  <si>
    <t> BBS 98 </t>
  </si>
  <si>
    <t>2448385.439 </t>
  </si>
  <si>
    <t> 08.05.1991 22:32 </t>
  </si>
  <si>
    <t>2448385.452 </t>
  </si>
  <si>
    <t> 08.05.1991 22:50 </t>
  </si>
  <si>
    <t> Z.Egyhazi </t>
  </si>
  <si>
    <t>2448407.443 </t>
  </si>
  <si>
    <t> 30.05.1991 22:37 </t>
  </si>
  <si>
    <t>2448661.757 </t>
  </si>
  <si>
    <t> 09.02.1992 06:10 </t>
  </si>
  <si>
    <t> -0.020 </t>
  </si>
  <si>
    <t> AOEB 5 </t>
  </si>
  <si>
    <t>2448737.381 </t>
  </si>
  <si>
    <t> 24.04.1992 21:08 </t>
  </si>
  <si>
    <t> BBS 101 </t>
  </si>
  <si>
    <t>2448770.367 </t>
  </si>
  <si>
    <t> 27.05.1992 20:48 </t>
  </si>
  <si>
    <t> -0.016 </t>
  </si>
  <si>
    <t>2448783.423 </t>
  </si>
  <si>
    <t> 09.06.1992 22:09 </t>
  </si>
  <si>
    <t>2449056.324 </t>
  </si>
  <si>
    <t> 09.03.1993 19:46 </t>
  </si>
  <si>
    <t> BBS 103 </t>
  </si>
  <si>
    <t>2449058.388 </t>
  </si>
  <si>
    <t> 11.03.1993 21:18 </t>
  </si>
  <si>
    <t>2449064.572 </t>
  </si>
  <si>
    <t> 18.03.1993 01:43 </t>
  </si>
  <si>
    <t>2449073.502 </t>
  </si>
  <si>
    <t> 27.03.1993 00:02 </t>
  </si>
  <si>
    <t>2449073.506 </t>
  </si>
  <si>
    <t> 27.03.1993 00:08 </t>
  </si>
  <si>
    <t> P.Stepan </t>
  </si>
  <si>
    <t>2449073.508 </t>
  </si>
  <si>
    <t> 27.03.1993 00:11 </t>
  </si>
  <si>
    <t> K.Koss </t>
  </si>
  <si>
    <t>2449078.312 </t>
  </si>
  <si>
    <t> 31.03.1993 19:29 </t>
  </si>
  <si>
    <t> BBS 104 </t>
  </si>
  <si>
    <t>2449134.677 </t>
  </si>
  <si>
    <t> 27.05.1993 04:14 </t>
  </si>
  <si>
    <t> -0.018 </t>
  </si>
  <si>
    <t>2449137.421 </t>
  </si>
  <si>
    <t> 29.05.1993 22:06 </t>
  </si>
  <si>
    <t>2449283.828 </t>
  </si>
  <si>
    <t> 23.10.1993 07:52 </t>
  </si>
  <si>
    <t> -0.028 </t>
  </si>
  <si>
    <t>2449416.510 </t>
  </si>
  <si>
    <t> 05.03.1994 00:14 </t>
  </si>
  <si>
    <t> A.Kratochvil </t>
  </si>
  <si>
    <t> M.Rottenborn </t>
  </si>
  <si>
    <t>2449416.517 </t>
  </si>
  <si>
    <t> 05.03.1994 00:24 </t>
  </si>
  <si>
    <t> M.Vetrovcova </t>
  </si>
  <si>
    <t>2449416.521 </t>
  </si>
  <si>
    <t> 05.03.1994 00:30 </t>
  </si>
  <si>
    <t> M.Zibar </t>
  </si>
  <si>
    <t>2449416.532 </t>
  </si>
  <si>
    <t> 05.03.1994 00:46 </t>
  </si>
  <si>
    <t> V.Kalas </t>
  </si>
  <si>
    <t>2449442.618 </t>
  </si>
  <si>
    <t> 31.03.1994 02:49 </t>
  </si>
  <si>
    <t>2449788.370 </t>
  </si>
  <si>
    <t> 11.03.1995 20:52 </t>
  </si>
  <si>
    <t> BBS 108 </t>
  </si>
  <si>
    <t>2449799.367 </t>
  </si>
  <si>
    <t> 22.03.1995 20:48 </t>
  </si>
  <si>
    <t> -0.024 </t>
  </si>
  <si>
    <t> M.Martignoni </t>
  </si>
  <si>
    <t> BBS 113 </t>
  </si>
  <si>
    <t>2449801.422 </t>
  </si>
  <si>
    <t> 24.03.1995 22:07 </t>
  </si>
  <si>
    <t> -0.031 </t>
  </si>
  <si>
    <t>2449810.348 </t>
  </si>
  <si>
    <t> 02.04.1995 20:21 </t>
  </si>
  <si>
    <t> -0.041 </t>
  </si>
  <si>
    <t> BBS 109 </t>
  </si>
  <si>
    <t>2450130.665 </t>
  </si>
  <si>
    <t> 17.02.1996 03:57 </t>
  </si>
  <si>
    <t> -0.043 </t>
  </si>
  <si>
    <t>C </t>
  </si>
  <si>
    <t> S.Cook </t>
  </si>
  <si>
    <t>2450142.366 </t>
  </si>
  <si>
    <t> 28.02.1996 20:47 </t>
  </si>
  <si>
    <t> BBS 111 </t>
  </si>
  <si>
    <t>2450151.303 </t>
  </si>
  <si>
    <t> 08.03.1996 19:16 </t>
  </si>
  <si>
    <t> -0.027 </t>
  </si>
  <si>
    <t> M.Dietrich </t>
  </si>
  <si>
    <t>BAVM 93 </t>
  </si>
  <si>
    <t>2450152.677 </t>
  </si>
  <si>
    <t> 10.03.1996 04:14 </t>
  </si>
  <si>
    <t>2450153.356 </t>
  </si>
  <si>
    <t> 10.03.1996 20:32 </t>
  </si>
  <si>
    <t> -0.036 </t>
  </si>
  <si>
    <t>2450183.598 </t>
  </si>
  <si>
    <t> 10.04.1996 02:21 </t>
  </si>
  <si>
    <t>2450188.416 </t>
  </si>
  <si>
    <t> 14.04.1996 21:59 </t>
  </si>
  <si>
    <t> -0.032 </t>
  </si>
  <si>
    <t> BBS 112 </t>
  </si>
  <si>
    <t>2450210.405 </t>
  </si>
  <si>
    <t> 06.05.1996 21:43 </t>
  </si>
  <si>
    <t> -0.039 </t>
  </si>
  <si>
    <t>2450487.424 </t>
  </si>
  <si>
    <t> 07.02.1997 22:10 </t>
  </si>
  <si>
    <t> -0.034 </t>
  </si>
  <si>
    <t> BBS 114 </t>
  </si>
  <si>
    <t>2450488.793 </t>
  </si>
  <si>
    <t> 09.02.1997 07:01 </t>
  </si>
  <si>
    <t> -0.040 </t>
  </si>
  <si>
    <t>2450504.591 </t>
  </si>
  <si>
    <t> 25.02.1997 02:11 </t>
  </si>
  <si>
    <t> -0.052 </t>
  </si>
  <si>
    <t>2450509.414 </t>
  </si>
  <si>
    <t> 01.03.1997 21:56 </t>
  </si>
  <si>
    <t>2450518.355 </t>
  </si>
  <si>
    <t> 10.03.1997 20:31 </t>
  </si>
  <si>
    <t>2450524.538 </t>
  </si>
  <si>
    <t> 17.03.1997 00:54 </t>
  </si>
  <si>
    <t> G.Chaple </t>
  </si>
  <si>
    <t>2450572.643 </t>
  </si>
  <si>
    <t> 04.05.1997 03:25 </t>
  </si>
  <si>
    <t> -0.050 </t>
  </si>
  <si>
    <t>2450578.826 </t>
  </si>
  <si>
    <t> 10.05.1997 07:49 </t>
  </si>
  <si>
    <t> -0.054 </t>
  </si>
  <si>
    <t>2450597.396 </t>
  </si>
  <si>
    <t> 28.05.1997 21:30 </t>
  </si>
  <si>
    <t> BBS 115 </t>
  </si>
  <si>
    <t>2450859.292 </t>
  </si>
  <si>
    <t> 14.02.1998 19:00 </t>
  </si>
  <si>
    <t> BBS 117 </t>
  </si>
  <si>
    <t>2450863.412 </t>
  </si>
  <si>
    <t> 18.02.1998 21:53 </t>
  </si>
  <si>
    <t> BBS 118 </t>
  </si>
  <si>
    <t>2450871.663 </t>
  </si>
  <si>
    <t> 27.02.1998 03:54 </t>
  </si>
  <si>
    <t> C.Stephan </t>
  </si>
  <si>
    <t>2450897.773 </t>
  </si>
  <si>
    <t> 25.03.1998 06:33 </t>
  </si>
  <si>
    <t> R.Hill </t>
  </si>
  <si>
    <t>2450921.829 </t>
  </si>
  <si>
    <t> 18.04.1998 07:53 </t>
  </si>
  <si>
    <t>2450926.641 </t>
  </si>
  <si>
    <t> 23.04.1998 03:23 </t>
  </si>
  <si>
    <t> -0.053 </t>
  </si>
  <si>
    <t>2450950.706 </t>
  </si>
  <si>
    <t> 17.05.1998 04:56 </t>
  </si>
  <si>
    <t> -0.046 </t>
  </si>
  <si>
    <t>2451212.589 </t>
  </si>
  <si>
    <t> 03.02.1999 02:08 </t>
  </si>
  <si>
    <t> -0.055 </t>
  </si>
  <si>
    <t> R.Berg </t>
  </si>
  <si>
    <t>2451214.649 </t>
  </si>
  <si>
    <t> 05.02.1999 03:34 </t>
  </si>
  <si>
    <t> -0.057 </t>
  </si>
  <si>
    <t>2451223.592 </t>
  </si>
  <si>
    <t> 14.02.1999 02:12 </t>
  </si>
  <si>
    <t>2451241.4599 </t>
  </si>
  <si>
    <t> 03.03.1999 23:02 </t>
  </si>
  <si>
    <t> -0.0543 </t>
  </si>
  <si>
    <t> J.Safar </t>
  </si>
  <si>
    <t>IBVS 5263 </t>
  </si>
  <si>
    <t>2451245.582 </t>
  </si>
  <si>
    <t> 08.03.1999 01:58 </t>
  </si>
  <si>
    <t> -0.056 </t>
  </si>
  <si>
    <t>2451245.590 </t>
  </si>
  <si>
    <t> 08.03.1999 02:09 </t>
  </si>
  <si>
    <t> -0.048 </t>
  </si>
  <si>
    <t>2451245.593 </t>
  </si>
  <si>
    <t> 08.03.1999 02:13 </t>
  </si>
  <si>
    <t> -0.045 </t>
  </si>
  <si>
    <t>2451253.834 </t>
  </si>
  <si>
    <t> 16.03.1999 08:00 </t>
  </si>
  <si>
    <t>2451556.2793 </t>
  </si>
  <si>
    <t> 12.01.2000 18:42 </t>
  </si>
  <si>
    <t> -0.0550 </t>
  </si>
  <si>
    <t>o</t>
  </si>
  <si>
    <t>BAVM 152 </t>
  </si>
  <si>
    <t>2451578.2752 </t>
  </si>
  <si>
    <t> 03.02.2000 18:36 </t>
  </si>
  <si>
    <t> -0.0552 </t>
  </si>
  <si>
    <t>2452364.2754 </t>
  </si>
  <si>
    <t> 30.03.2002 18:36 </t>
  </si>
  <si>
    <t> -0.0740 </t>
  </si>
  <si>
    <t>R</t>
  </si>
  <si>
    <t> Karska&amp;Maciejewski </t>
  </si>
  <si>
    <t>IBVS 5380 </t>
  </si>
  <si>
    <t>2452364.6349 </t>
  </si>
  <si>
    <t> 31.03.2002 03:14 </t>
  </si>
  <si>
    <t> -0.0582 </t>
  </si>
  <si>
    <t>2452674.648 </t>
  </si>
  <si>
    <t> 04.02.2003 03:33 </t>
  </si>
  <si>
    <t> R.H.Nelson </t>
  </si>
  <si>
    <t>IBVS 5493 </t>
  </si>
  <si>
    <t>2452694.5831 </t>
  </si>
  <si>
    <t> 24.02.2003 01:59 </t>
  </si>
  <si>
    <t> -0.0524 </t>
  </si>
  <si>
    <t>IBVS 5494 </t>
  </si>
  <si>
    <t>2452723.4528 </t>
  </si>
  <si>
    <t> 24.03.2003 22:52 </t>
  </si>
  <si>
    <t> -0.0527 </t>
  </si>
  <si>
    <t>-I</t>
  </si>
  <si>
    <t> K. &amp; M. Rätz </t>
  </si>
  <si>
    <t>BAVM 172 </t>
  </si>
  <si>
    <t>2452743.3864 </t>
  </si>
  <si>
    <t> 13.04.2003 21:16 </t>
  </si>
  <si>
    <t>10079</t>
  </si>
  <si>
    <t> -0.0531 </t>
  </si>
  <si>
    <t> L.Kotková &amp; M.Wolf </t>
  </si>
  <si>
    <t>IBVS 5676 </t>
  </si>
  <si>
    <t>2452765.38331 </t>
  </si>
  <si>
    <t> 05.05.2003 21:11 </t>
  </si>
  <si>
    <t>10111</t>
  </si>
  <si>
    <t> -0.05237 </t>
  </si>
  <si>
    <t> R.Ehrenberger </t>
  </si>
  <si>
    <t>OEJV 0074 </t>
  </si>
  <si>
    <t>2453099.453 </t>
  </si>
  <si>
    <t> 03.04.2004 22:52 </t>
  </si>
  <si>
    <t>10597</t>
  </si>
  <si>
    <t> -0.049 </t>
  </si>
  <si>
    <t> BBS 130 </t>
  </si>
  <si>
    <t>2453110.4480 </t>
  </si>
  <si>
    <t> 14.04.2004 22:45 </t>
  </si>
  <si>
    <t>10613</t>
  </si>
  <si>
    <t> v.Poschinger </t>
  </si>
  <si>
    <t>2453347.597 </t>
  </si>
  <si>
    <t> 08.12.2004 02:19 </t>
  </si>
  <si>
    <t>10958</t>
  </si>
  <si>
    <t>OEJV 0003 </t>
  </si>
  <si>
    <t>2453409.459 </t>
  </si>
  <si>
    <t> 07.02.2005 23:00 </t>
  </si>
  <si>
    <t>11048</t>
  </si>
  <si>
    <t>BAVM 173 </t>
  </si>
  <si>
    <t>2453451.3892 </t>
  </si>
  <si>
    <t> 21.03.2005 21:20 </t>
  </si>
  <si>
    <t>11109</t>
  </si>
  <si>
    <t> -0.0517 </t>
  </si>
  <si>
    <t>2453745.5890 </t>
  </si>
  <si>
    <t> 10.01.2006 02:08 </t>
  </si>
  <si>
    <t>11537</t>
  </si>
  <si>
    <t> -0.0506 </t>
  </si>
  <si>
    <t>BAVM 178 </t>
  </si>
  <si>
    <t>2453747.65086 </t>
  </si>
  <si>
    <t> 12.01.2006 03:37 </t>
  </si>
  <si>
    <t>11540</t>
  </si>
  <si>
    <t> -0.05084 </t>
  </si>
  <si>
    <t>2453747.65155 </t>
  </si>
  <si>
    <t> 12.01.2006 03:38 </t>
  </si>
  <si>
    <t> -0.05015 </t>
  </si>
  <si>
    <t>B</t>
  </si>
  <si>
    <t>2453765.5233 </t>
  </si>
  <si>
    <t> 30.01.2006 00:33 </t>
  </si>
  <si>
    <t>11566</t>
  </si>
  <si>
    <t> -0.0503 </t>
  </si>
  <si>
    <t> I.B.Biro et al. </t>
  </si>
  <si>
    <t>IBVS 5753 </t>
  </si>
  <si>
    <t>2453813.6399 </t>
  </si>
  <si>
    <t> 19.03.2006 03:21 </t>
  </si>
  <si>
    <t>11636</t>
  </si>
  <si>
    <t> G.Lubcke </t>
  </si>
  <si>
    <t>2454117.4620 </t>
  </si>
  <si>
    <t> 16.01.2007 23:05 </t>
  </si>
  <si>
    <t>12078</t>
  </si>
  <si>
    <t> -0.0501 </t>
  </si>
  <si>
    <t> S.Dogru et al. </t>
  </si>
  <si>
    <t>IBVS 5893 </t>
  </si>
  <si>
    <t>2454165.5750 </t>
  </si>
  <si>
    <t> 06.03.2007 01:48 </t>
  </si>
  <si>
    <t>12148</t>
  </si>
  <si>
    <t> -0.0537 </t>
  </si>
  <si>
    <t>2454165.5785 </t>
  </si>
  <si>
    <t> 06.03.2007 01:53 </t>
  </si>
  <si>
    <t> -0.0502 </t>
  </si>
  <si>
    <t>2454192.3861 </t>
  </si>
  <si>
    <t> 01.04.2007 21:15 </t>
  </si>
  <si>
    <t>12187</t>
  </si>
  <si>
    <t> -0.0505 </t>
  </si>
  <si>
    <t> T.Borkovits et al. </t>
  </si>
  <si>
    <t>IBVS 5835 </t>
  </si>
  <si>
    <t>2454193.4220 </t>
  </si>
  <si>
    <t> 02.04.2007 22:07 </t>
  </si>
  <si>
    <t>12188.5</t>
  </si>
  <si>
    <t> -0.0456 </t>
  </si>
  <si>
    <t>2454203.3849 </t>
  </si>
  <si>
    <t> 12.04.2007 21:14 </t>
  </si>
  <si>
    <t>12203</t>
  </si>
  <si>
    <t> -0.0497 </t>
  </si>
  <si>
    <t>2454388.6326 </t>
  </si>
  <si>
    <t> 15.10.2007 03:10 </t>
  </si>
  <si>
    <t>12472.5</t>
  </si>
  <si>
    <t> -0.0510 </t>
  </si>
  <si>
    <t>2454513.3936 </t>
  </si>
  <si>
    <t> 16.02.2008 21:26 </t>
  </si>
  <si>
    <t>12654</t>
  </si>
  <si>
    <t> -0.0494 </t>
  </si>
  <si>
    <t> H.Jungbluth </t>
  </si>
  <si>
    <t>BAVM 201 </t>
  </si>
  <si>
    <t>2454527.8287 </t>
  </si>
  <si>
    <t> 02.03.2008 07:53 </t>
  </si>
  <si>
    <t>12675</t>
  </si>
  <si>
    <t> -0.0493 </t>
  </si>
  <si>
    <t> K.Menzies </t>
  </si>
  <si>
    <t>JAAVSO 36(2);186 </t>
  </si>
  <si>
    <t>2454536.7646 </t>
  </si>
  <si>
    <t> 11.03.2008 06:21 </t>
  </si>
  <si>
    <t>12688</t>
  </si>
  <si>
    <t> J.Bialozynski </t>
  </si>
  <si>
    <t>2454547.763 </t>
  </si>
  <si>
    <t> 22.03.2008 06:18 </t>
  </si>
  <si>
    <t>12704</t>
  </si>
  <si>
    <t>2454554.6355 </t>
  </si>
  <si>
    <t> 29.03.2008 03:15 </t>
  </si>
  <si>
    <t>12714</t>
  </si>
  <si>
    <t>2454554.6370 </t>
  </si>
  <si>
    <t> 29.03.2008 03:17 </t>
  </si>
  <si>
    <t> -0.0488 </t>
  </si>
  <si>
    <t>2454592.4439 </t>
  </si>
  <si>
    <t> 05.05.2008 22:39 </t>
  </si>
  <si>
    <t>12769</t>
  </si>
  <si>
    <t> -0.0478 </t>
  </si>
  <si>
    <t> S.Dufoer </t>
  </si>
  <si>
    <t>IBVS 5933 </t>
  </si>
  <si>
    <t>2454605.5044 </t>
  </si>
  <si>
    <t> 19.05.2008 00:06 </t>
  </si>
  <si>
    <t>12788</t>
  </si>
  <si>
    <t> -0.0475 </t>
  </si>
  <si>
    <t>2454862.5833 </t>
  </si>
  <si>
    <t> 31.01.2009 01:59 </t>
  </si>
  <si>
    <t>13162</t>
  </si>
  <si>
    <t> J.Hambsch </t>
  </si>
  <si>
    <t>2454865.3333 </t>
  </si>
  <si>
    <t> 02.02.2009 19:59 </t>
  </si>
  <si>
    <t>13166</t>
  </si>
  <si>
    <t> -0.0483 </t>
  </si>
  <si>
    <t>ns</t>
  </si>
  <si>
    <t> Y.Ogmen </t>
  </si>
  <si>
    <t> JAAVSO 38;85 </t>
  </si>
  <si>
    <t>2454870.8314 </t>
  </si>
  <si>
    <t> 08.02.2009 07:57 </t>
  </si>
  <si>
    <t>13174</t>
  </si>
  <si>
    <t> -0.0492 </t>
  </si>
  <si>
    <t> S.Dvorak </t>
  </si>
  <si>
    <t>IBVS 5938 </t>
  </si>
  <si>
    <t>2454890.7983 </t>
  </si>
  <si>
    <t> 28.02.2009 07:09 </t>
  </si>
  <si>
    <t>13203</t>
  </si>
  <si>
    <t> -0.0163 </t>
  </si>
  <si>
    <t>IBVS 5894 </t>
  </si>
  <si>
    <t>2454893.5156 </t>
  </si>
  <si>
    <t> 03.03.2009 00:22 </t>
  </si>
  <si>
    <t>13207</t>
  </si>
  <si>
    <t> -0.0486 </t>
  </si>
  <si>
    <t>2454897.6402 </t>
  </si>
  <si>
    <t> 07.03.2009 03:21 </t>
  </si>
  <si>
    <t>13213</t>
  </si>
  <si>
    <t> -0.0482 </t>
  </si>
  <si>
    <t>2454908.6375 </t>
  </si>
  <si>
    <t> 18.03.2009 03:18 </t>
  </si>
  <si>
    <t>13229</t>
  </si>
  <si>
    <t> -0.0490 </t>
  </si>
  <si>
    <t> R.Poklar </t>
  </si>
  <si>
    <t>2454910.3563 </t>
  </si>
  <si>
    <t> 19.03.2009 20:33 </t>
  </si>
  <si>
    <t>13231.5</t>
  </si>
  <si>
    <t> -0.0487 </t>
  </si>
  <si>
    <t>2454911.3795 </t>
  </si>
  <si>
    <t> 20.03.2009 21:06 </t>
  </si>
  <si>
    <t>13233</t>
  </si>
  <si>
    <t> -0.0565 </t>
  </si>
  <si>
    <t>2454911.3875 </t>
  </si>
  <si>
    <t> 20.03.2009 21:18 </t>
  </si>
  <si>
    <t> -0.0485 </t>
  </si>
  <si>
    <t>2454912.7628 </t>
  </si>
  <si>
    <t> 22.03.2009 06:18 </t>
  </si>
  <si>
    <t>13235</t>
  </si>
  <si>
    <t> -0.0480 </t>
  </si>
  <si>
    <t>2454927.5435 </t>
  </si>
  <si>
    <t> 06.04.2009 01:02 </t>
  </si>
  <si>
    <t>13256.5</t>
  </si>
  <si>
    <t> -0.0460 </t>
  </si>
  <si>
    <t>2417315.33 </t>
  </si>
  <si>
    <t> 14.04.1906 19:55 </t>
  </si>
  <si>
    <t> 0.49 </t>
  </si>
  <si>
    <t>P </t>
  </si>
  <si>
    <t> H.Gitz </t>
  </si>
  <si>
    <t>2417318.38 </t>
  </si>
  <si>
    <t> 17.04.1906 21:07 </t>
  </si>
  <si>
    <t> 0.44 </t>
  </si>
  <si>
    <t>2417682.31 </t>
  </si>
  <si>
    <t> 16.04.1907 19:26 </t>
  </si>
  <si>
    <t> 0.41 </t>
  </si>
  <si>
    <t>2419116.27 </t>
  </si>
  <si>
    <t> 20.03.1911 18:28 </t>
  </si>
  <si>
    <t>2425619.491 </t>
  </si>
  <si>
    <t> 07.01.1929 23:47 </t>
  </si>
  <si>
    <t> 0.410 </t>
  </si>
  <si>
    <t> Strohmeier &amp; Ott </t>
  </si>
  <si>
    <t>2426024.350 </t>
  </si>
  <si>
    <t> 16.02.1930 20:24 </t>
  </si>
  <si>
    <t> 0.402 </t>
  </si>
  <si>
    <t>2426608.632 </t>
  </si>
  <si>
    <t> 24.09.1931 03:10 </t>
  </si>
  <si>
    <t> 0.411 </t>
  </si>
  <si>
    <t>2427162.36 </t>
  </si>
  <si>
    <t> 30.03.1933 20:38 </t>
  </si>
  <si>
    <t> 0.45 </t>
  </si>
  <si>
    <t>2427183.30 </t>
  </si>
  <si>
    <t> 20.04.1933 19:12 </t>
  </si>
  <si>
    <t> 0.43 </t>
  </si>
  <si>
    <t>2427187.36 </t>
  </si>
  <si>
    <t> 24.04.1933 20:38 </t>
  </si>
  <si>
    <t> 0.37 </t>
  </si>
  <si>
    <t>2428636.417 </t>
  </si>
  <si>
    <t> 12.04.1937 22:00 </t>
  </si>
  <si>
    <t> 0.081 </t>
  </si>
  <si>
    <t>2428925.135 </t>
  </si>
  <si>
    <t> 26.01.1938 15:14 </t>
  </si>
  <si>
    <t> 0.100 </t>
  </si>
  <si>
    <t>2429194.553 </t>
  </si>
  <si>
    <t> 23.10.1938 01:16 </t>
  </si>
  <si>
    <t> 0.065 </t>
  </si>
  <si>
    <t>2429249.578 </t>
  </si>
  <si>
    <t> 17.12.1938 01:52 </t>
  </si>
  <si>
    <t>2435215.379 </t>
  </si>
  <si>
    <t> 17.04.1955 21:05 </t>
  </si>
  <si>
    <t> 0.129 </t>
  </si>
  <si>
    <t> D.Lichtenknecker </t>
  </si>
  <si>
    <t>2435217.446 </t>
  </si>
  <si>
    <t> 19.04.1955 22:42 </t>
  </si>
  <si>
    <t> 0.134 </t>
  </si>
  <si>
    <t>2436604.442 </t>
  </si>
  <si>
    <t> 04.02.1959 22:36 </t>
  </si>
  <si>
    <t>2436604.489 </t>
  </si>
  <si>
    <t> 04.02.1959 23:44 </t>
  </si>
  <si>
    <t> 0.044 </t>
  </si>
  <si>
    <t>2436604.535 </t>
  </si>
  <si>
    <t> 05.02.1959 00:50 </t>
  </si>
  <si>
    <t> 0.090 </t>
  </si>
  <si>
    <t>2436613.404 </t>
  </si>
  <si>
    <t> 13.02.1959 21:41 </t>
  </si>
  <si>
    <t> 0.024 </t>
  </si>
  <si>
    <t>2436613.449 </t>
  </si>
  <si>
    <t> 13.02.1959 22:46 </t>
  </si>
  <si>
    <t> 0.069 </t>
  </si>
  <si>
    <t>2436637.481 </t>
  </si>
  <si>
    <t> 09.03.1959 23:32 </t>
  </si>
  <si>
    <t> 0.042 </t>
  </si>
  <si>
    <t>2436657.420 </t>
  </si>
  <si>
    <t> 29.03.1959 22:04 </t>
  </si>
  <si>
    <t> 0.047 </t>
  </si>
  <si>
    <t>2437348.9309 </t>
  </si>
  <si>
    <t> 18.02.1961 10:20 </t>
  </si>
  <si>
    <t> 0.0539 </t>
  </si>
  <si>
    <t> R.E.Wilson </t>
  </si>
  <si>
    <t>2437406.6696 </t>
  </si>
  <si>
    <t> 17.04.1961 04:04 </t>
  </si>
  <si>
    <t> 0.0526 </t>
  </si>
  <si>
    <t>2438793.4574 </t>
  </si>
  <si>
    <t> 01.02.1965 22:58 </t>
  </si>
  <si>
    <t> 0.0513 </t>
  </si>
  <si>
    <t> Broglia &amp; Conconi </t>
  </si>
  <si>
    <t>2438794.4873 </t>
  </si>
  <si>
    <t> 02.02.1965 23:41 </t>
  </si>
  <si>
    <t> 0.0501 </t>
  </si>
  <si>
    <t>2438797.5784 </t>
  </si>
  <si>
    <t> 06.02.1965 01:52 </t>
  </si>
  <si>
    <t> 0.0480 </t>
  </si>
  <si>
    <t>2438799.2991 </t>
  </si>
  <si>
    <t> 07.02.1965 19:10 </t>
  </si>
  <si>
    <t> 0.0503 </t>
  </si>
  <si>
    <t>2438845.3537 </t>
  </si>
  <si>
    <t> 25.03.1965 20:29 </t>
  </si>
  <si>
    <t> 0.0504 </t>
  </si>
  <si>
    <t>2438847.4159 </t>
  </si>
  <si>
    <t> 27.03.1965 21:58 </t>
  </si>
  <si>
    <t> 0.0505 </t>
  </si>
  <si>
    <t>2438880.4097 </t>
  </si>
  <si>
    <t> 29.04.1965 21:49 </t>
  </si>
  <si>
    <t> 0.0500 </t>
  </si>
  <si>
    <t>2439126.4914 </t>
  </si>
  <si>
    <t> 31.12.1965 23:47 </t>
  </si>
  <si>
    <t> 0.0497 </t>
  </si>
  <si>
    <t>2439181.4815 </t>
  </si>
  <si>
    <t> 24.02.1966 23:33 </t>
  </si>
  <si>
    <t> 0.0494 </t>
  </si>
  <si>
    <t>2439201.4151 </t>
  </si>
  <si>
    <t> 16.03.1966 21:57 </t>
  </si>
  <si>
    <t> 0.0490 </t>
  </si>
  <si>
    <t>2439233.3798 </t>
  </si>
  <si>
    <t> 17.04.1966 21:06 </t>
  </si>
  <si>
    <t>2439245.405 </t>
  </si>
  <si>
    <t> 29.04.1966 21:43 </t>
  </si>
  <si>
    <t> J.Hübscher </t>
  </si>
  <si>
    <t>2439245.411 </t>
  </si>
  <si>
    <t> 29.04.1966 21:51 </t>
  </si>
  <si>
    <t> 0.053 </t>
  </si>
  <si>
    <t> W.Eckert </t>
  </si>
  <si>
    <t>2439500.4234 </t>
  </si>
  <si>
    <t> 09.01.1967 22:09 </t>
  </si>
  <si>
    <t> 0.0470 </t>
  </si>
  <si>
    <t>2439876.4180 </t>
  </si>
  <si>
    <t> 20.01.1968 22:01 </t>
  </si>
  <si>
    <t> 0.0447 </t>
  </si>
  <si>
    <t>2440291.599 </t>
  </si>
  <si>
    <t> 11.03.1969 02:22 </t>
  </si>
  <si>
    <t> 0.048 </t>
  </si>
  <si>
    <t> J.Bortle </t>
  </si>
  <si>
    <t>2440302.589 </t>
  </si>
  <si>
    <t> 22.03.1969 02:08 </t>
  </si>
  <si>
    <t> 0.040 </t>
  </si>
  <si>
    <t>2440315.649 </t>
  </si>
  <si>
    <t> 04.04.1969 03:34 </t>
  </si>
  <si>
    <t>2440324.587 </t>
  </si>
  <si>
    <t> 13.04.1969 02:05 </t>
  </si>
  <si>
    <t>2440348.646 </t>
  </si>
  <si>
    <t> 07.05.1969 03:30 </t>
  </si>
  <si>
    <t> 0.043 </t>
  </si>
  <si>
    <t>2440359.640 </t>
  </si>
  <si>
    <t> 18.05.1969 03:21 </t>
  </si>
  <si>
    <t> 0.039 </t>
  </si>
  <si>
    <t>2440713.639 </t>
  </si>
  <si>
    <t> 07.05.1970 03:20 </t>
  </si>
  <si>
    <t>2440719.817 </t>
  </si>
  <si>
    <t> 13.05.1970 07:36 </t>
  </si>
  <si>
    <t>2441012.642 </t>
  </si>
  <si>
    <t> 02.03.1971 03:24 </t>
  </si>
  <si>
    <t>2441025.693 </t>
  </si>
  <si>
    <t> 15.03.1971 04:37 </t>
  </si>
  <si>
    <t> 0.020 </t>
  </si>
  <si>
    <t>2441045.638 </t>
  </si>
  <si>
    <t> 04.04.1971 03:18 </t>
  </si>
  <si>
    <t>2441056.630 </t>
  </si>
  <si>
    <t> 15.04.1971 03:07 </t>
  </si>
  <si>
    <t>2441080.690 </t>
  </si>
  <si>
    <t> 09.05.1971 04:33 </t>
  </si>
  <si>
    <t> 0.027 </t>
  </si>
  <si>
    <t>2441742.621 </t>
  </si>
  <si>
    <t> 01.03.1973 02:54 </t>
  </si>
  <si>
    <t>2441753.621 </t>
  </si>
  <si>
    <t> 12.03.1973 02:54 </t>
  </si>
  <si>
    <t>2441766.680 </t>
  </si>
  <si>
    <t> 25.03.1973 04:19 </t>
  </si>
  <si>
    <t>2441788.678 </t>
  </si>
  <si>
    <t> 16.04.1973 04:16 </t>
  </si>
  <si>
    <t>2441802.4278 </t>
  </si>
  <si>
    <t> 29.04.1973 22:16 </t>
  </si>
  <si>
    <t> 0.0157 </t>
  </si>
  <si>
    <t>2442414.877 </t>
  </si>
  <si>
    <t> 02.01.1975 09:02 </t>
  </si>
  <si>
    <t>2442417.625 </t>
  </si>
  <si>
    <t> 05.01.1975 03:00 </t>
  </si>
  <si>
    <t>2442463.677 </t>
  </si>
  <si>
    <t> 20.02.1975 04:14 </t>
  </si>
  <si>
    <t>2442487.730 </t>
  </si>
  <si>
    <t> 16.03.1975 05:31 </t>
  </si>
  <si>
    <t>2442507.664 </t>
  </si>
  <si>
    <t> 05.04.1975 03:56 </t>
  </si>
  <si>
    <t>2442507.667 </t>
  </si>
  <si>
    <t> 05.04.1975 04:00 </t>
  </si>
  <si>
    <t>2442507.669 </t>
  </si>
  <si>
    <t> 05.04.1975 04:03 </t>
  </si>
  <si>
    <t>2442516.604 </t>
  </si>
  <si>
    <t> 14.04.1975 02:29 </t>
  </si>
  <si>
    <t>2442733.816 </t>
  </si>
  <si>
    <t> 17.11.1975 07:35 </t>
  </si>
  <si>
    <t>2442777.801 </t>
  </si>
  <si>
    <t> 31.12.1975 07:13 </t>
  </si>
  <si>
    <t> D.Ruokonen </t>
  </si>
  <si>
    <t>2442777.809 </t>
  </si>
  <si>
    <t> 31.12.1975 07:24 </t>
  </si>
  <si>
    <t>2442832.794 </t>
  </si>
  <si>
    <t> 24.02.1976 07:03 </t>
  </si>
  <si>
    <t>2444321.662 </t>
  </si>
  <si>
    <t> 23.03.1980 03:53 </t>
  </si>
  <si>
    <t>2444622.732 </t>
  </si>
  <si>
    <t> 18.01.1981 05:34 </t>
  </si>
  <si>
    <t>2444622.736 </t>
  </si>
  <si>
    <t> 18.01.1981 05:39 </t>
  </si>
  <si>
    <t>2444629.614 </t>
  </si>
  <si>
    <t> 25.01.1981 02:44 </t>
  </si>
  <si>
    <t>2445056.468 </t>
  </si>
  <si>
    <t> 27.03.1982 23:13 </t>
  </si>
  <si>
    <t> V.Krejci </t>
  </si>
  <si>
    <t>2446219.507 </t>
  </si>
  <si>
    <t> 03.06.1985 00:10 </t>
  </si>
  <si>
    <t> T.Brelstaff </t>
  </si>
  <si>
    <t>2446380.363 </t>
  </si>
  <si>
    <t> 10.11.1985 20:42 </t>
  </si>
  <si>
    <t>2446659.440 </t>
  </si>
  <si>
    <t> 16.08.1986 22:33 </t>
  </si>
  <si>
    <t>2449073.512 </t>
  </si>
  <si>
    <t> 27.03.1993 00:17 </t>
  </si>
  <si>
    <t> R.Galia </t>
  </si>
  <si>
    <t>2449291.3897 </t>
  </si>
  <si>
    <t> 30.10.1993 21:21 </t>
  </si>
  <si>
    <t> -0.0275 </t>
  </si>
  <si>
    <t> V.Simon </t>
  </si>
  <si>
    <t>2449640.5762 </t>
  </si>
  <si>
    <t> 15.10.1994 01:49 </t>
  </si>
  <si>
    <t> -0.0300 </t>
  </si>
  <si>
    <t>2449747.122 </t>
  </si>
  <si>
    <t> 29.01.1995 14:55 </t>
  </si>
  <si>
    <t> Y.Sekino </t>
  </si>
  <si>
    <t>2449811.048 </t>
  </si>
  <si>
    <t> 03.04.1995 13:09 </t>
  </si>
  <si>
    <t>2450094.2863 </t>
  </si>
  <si>
    <t> 11.01.1996 18:52 </t>
  </si>
  <si>
    <t> 0.0093 </t>
  </si>
  <si>
    <t>2450096.3432 </t>
  </si>
  <si>
    <t> 13.01.1996 20:14 </t>
  </si>
  <si>
    <t> 0.0041 </t>
  </si>
  <si>
    <t>2450131.3958 </t>
  </si>
  <si>
    <t> 17.02.1996 21:29 </t>
  </si>
  <si>
    <t>2450501.168 </t>
  </si>
  <si>
    <t> 21.02.1997 16:01 </t>
  </si>
  <si>
    <t> H.Maehara </t>
  </si>
  <si>
    <t>2450532.096 </t>
  </si>
  <si>
    <t> 24.03.1997 14:18 </t>
  </si>
  <si>
    <t>2450852.4058 </t>
  </si>
  <si>
    <t> 07.02.1998 21:44 </t>
  </si>
  <si>
    <t> -0.0513 </t>
  </si>
  <si>
    <t> T.Havlik </t>
  </si>
  <si>
    <t>2450865.4659 </t>
  </si>
  <si>
    <t> 20.02.1998 23:10 </t>
  </si>
  <si>
    <t> -0.0515 </t>
  </si>
  <si>
    <t> J.Cechal </t>
  </si>
  <si>
    <t>2450865.4721 </t>
  </si>
  <si>
    <t> 20.02.1998 23:19 </t>
  </si>
  <si>
    <t> -0.0453 </t>
  </si>
  <si>
    <t> S.Macuchova </t>
  </si>
  <si>
    <t>2450929.3987 </t>
  </si>
  <si>
    <t> 25.04.1998 21:34 </t>
  </si>
  <si>
    <t> -0.0450 </t>
  </si>
  <si>
    <t> F.Nevaril </t>
  </si>
  <si>
    <t>2451177.514 </t>
  </si>
  <si>
    <t> 30.12.1998 00:20 </t>
  </si>
  <si>
    <t> -0.074 </t>
  </si>
  <si>
    <t>2451250.3996 </t>
  </si>
  <si>
    <t> 12.03.1999 21:35 </t>
  </si>
  <si>
    <t> M.Netolicky </t>
  </si>
  <si>
    <t>2451488.915 </t>
  </si>
  <si>
    <t> 06.11.1999 09:57 </t>
  </si>
  <si>
    <t>2451519.8474 </t>
  </si>
  <si>
    <t> 07.12.1999 08:20 </t>
  </si>
  <si>
    <t> -0.0557 </t>
  </si>
  <si>
    <t>IBVS 4840 </t>
  </si>
  <si>
    <t>2451579.657 </t>
  </si>
  <si>
    <t> 05.02.2000 03:46 </t>
  </si>
  <si>
    <t>2451629.822 </t>
  </si>
  <si>
    <t> 26.03.2000 07:43 </t>
  </si>
  <si>
    <t> -0.062 </t>
  </si>
  <si>
    <t>2451634.6403 </t>
  </si>
  <si>
    <t> 31.03.2000 03:22 </t>
  </si>
  <si>
    <t> -0.0553 </t>
  </si>
  <si>
    <t>2451634.648 </t>
  </si>
  <si>
    <t> 31.03.2000 03:33 </t>
  </si>
  <si>
    <t>2451663.5164 </t>
  </si>
  <si>
    <t> 29.04.2000 00:23 </t>
  </si>
  <si>
    <t> -0.0491 </t>
  </si>
  <si>
    <t> O.Pejcha </t>
  </si>
  <si>
    <t>2451667.638 </t>
  </si>
  <si>
    <t> 03.05.2000 03:18 </t>
  </si>
  <si>
    <t>2451693.752 </t>
  </si>
  <si>
    <t> 29.05.2000 06:02 </t>
  </si>
  <si>
    <t> -0.058 </t>
  </si>
  <si>
    <t>2451935.717 </t>
  </si>
  <si>
    <t> 26.01.2001 05:12 </t>
  </si>
  <si>
    <t>2451946.7113 </t>
  </si>
  <si>
    <t> 06.02.2001 05:04 </t>
  </si>
  <si>
    <t> -0.0548 </t>
  </si>
  <si>
    <t> A.Howell </t>
  </si>
  <si>
    <t>2451957.710 </t>
  </si>
  <si>
    <t> 17.02.2001 05:02 </t>
  </si>
  <si>
    <t>2451979.7100 </t>
  </si>
  <si>
    <t> 11.03.2001 05:02 </t>
  </si>
  <si>
    <t>2452002.385 </t>
  </si>
  <si>
    <t> 02.04.2001 21:14 </t>
  </si>
  <si>
    <t> -0.059 </t>
  </si>
  <si>
    <t> B.Sonka </t>
  </si>
  <si>
    <t>2452021.633 </t>
  </si>
  <si>
    <t> 22.04.2001 03:11 </t>
  </si>
  <si>
    <t>2452026.442 </t>
  </si>
  <si>
    <t> 26.04.2001 22:36 </t>
  </si>
  <si>
    <t> -0.060 </t>
  </si>
  <si>
    <t>2452054.6331 </t>
  </si>
  <si>
    <t> 25.05.2001 03:11 </t>
  </si>
  <si>
    <t>2452069.754 </t>
  </si>
  <si>
    <t> 09.06.2001 06:05 </t>
  </si>
  <si>
    <t>2452307.595 </t>
  </si>
  <si>
    <t> 02.02.2002 02:16 </t>
  </si>
  <si>
    <t>2452318.5842 </t>
  </si>
  <si>
    <t> 13.02.2002 02:01 </t>
  </si>
  <si>
    <t> -0.0545 </t>
  </si>
  <si>
    <t>2452333.7065 </t>
  </si>
  <si>
    <t> 28.02.2002 04:57 </t>
  </si>
  <si>
    <t>2452342.642 </t>
  </si>
  <si>
    <t> 09.03.2002 03:24 </t>
  </si>
  <si>
    <t>2452342.6426 </t>
  </si>
  <si>
    <t> 09.03.2002 03:25 </t>
  </si>
  <si>
    <t> -0.0544 </t>
  </si>
  <si>
    <t>2452384.5725 </t>
  </si>
  <si>
    <t> 20.04.2002 01:44 </t>
  </si>
  <si>
    <t> -0.0547 </t>
  </si>
  <si>
    <t>2452638.9041 </t>
  </si>
  <si>
    <t> 30.12.2002 09:41 </t>
  </si>
  <si>
    <t>2452649.9027 </t>
  </si>
  <si>
    <t> 10.01.2003 09:39 </t>
  </si>
  <si>
    <t>2452694.579 </t>
  </si>
  <si>
    <t> 24.02.2003 01:53 </t>
  </si>
  <si>
    <t>2452696.6445 </t>
  </si>
  <si>
    <t> 26.02.2003 03:28 </t>
  </si>
  <si>
    <t> -0.0532 </t>
  </si>
  <si>
    <t> J.A.Howell </t>
  </si>
  <si>
    <t>2452727.574 </t>
  </si>
  <si>
    <t> 29.03.2003 01:46 </t>
  </si>
  <si>
    <t>10056</t>
  </si>
  <si>
    <t>2452740.6369 </t>
  </si>
  <si>
    <t> 11.04.2003 03:17 </t>
  </si>
  <si>
    <t>10075</t>
  </si>
  <si>
    <t>2452762.624 </t>
  </si>
  <si>
    <t> 03.05.2003 02:58 </t>
  </si>
  <si>
    <t>10107</t>
  </si>
  <si>
    <t>2452764.0089 </t>
  </si>
  <si>
    <t> 04.05.2003 12:12 </t>
  </si>
  <si>
    <t>10109</t>
  </si>
  <si>
    <t> -0.0520 </t>
  </si>
  <si>
    <t> Nakajima </t>
  </si>
  <si>
    <t>2452773.6309 </t>
  </si>
  <si>
    <t> 14.05.2003 03:08 </t>
  </si>
  <si>
    <t>10123</t>
  </si>
  <si>
    <t> -0.0533 </t>
  </si>
  <si>
    <t>2453098.7630 </t>
  </si>
  <si>
    <t> 03.04.2004 06:18 </t>
  </si>
  <si>
    <t>10596</t>
  </si>
  <si>
    <t>2453435.583 </t>
  </si>
  <si>
    <t> 06.03.2005 01:59 </t>
  </si>
  <si>
    <t>11086</t>
  </si>
  <si>
    <t>2453472.699 </t>
  </si>
  <si>
    <t> 12.04.2005 04:46 </t>
  </si>
  <si>
    <t>11140</t>
  </si>
  <si>
    <t>2453758.6496 </t>
  </si>
  <si>
    <t> 23.01.2006 03:35 </t>
  </si>
  <si>
    <t>11556</t>
  </si>
  <si>
    <t>2453822.9198 </t>
  </si>
  <si>
    <t> 28.03.2006 10:04 </t>
  </si>
  <si>
    <t>11649.5</t>
  </si>
  <si>
    <t> -0.0500 </t>
  </si>
  <si>
    <t> V.Petriew </t>
  </si>
  <si>
    <t>2453839.7600 </t>
  </si>
  <si>
    <t> 14.04.2006 06:14 </t>
  </si>
  <si>
    <t>11674</t>
  </si>
  <si>
    <t>2454123.6480 </t>
  </si>
  <si>
    <t> 23.01.2007 03:33 </t>
  </si>
  <si>
    <t>12087</t>
  </si>
  <si>
    <t>2454173.8270 </t>
  </si>
  <si>
    <t> 14.03.2007 07:50 </t>
  </si>
  <si>
    <t>12160</t>
  </si>
  <si>
    <t>2454612.3764 </t>
  </si>
  <si>
    <t> 25.05.2008 21:02 </t>
  </si>
  <si>
    <t>12798</t>
  </si>
  <si>
    <t> L.Šmelcer </t>
  </si>
  <si>
    <t>OEJV 0094 </t>
  </si>
  <si>
    <t>2454612.3767 </t>
  </si>
  <si>
    <t>2454612.3769 </t>
  </si>
  <si>
    <t>2454843.6820 </t>
  </si>
  <si>
    <t> 12.01.2009 04:22 </t>
  </si>
  <si>
    <t>13134.5</t>
  </si>
  <si>
    <t> -0.0471 </t>
  </si>
  <si>
    <t> H.Kucáková </t>
  </si>
  <si>
    <t>OEJV 0107 </t>
  </si>
  <si>
    <t>2454935.4456 </t>
  </si>
  <si>
    <t> 13.04.2009 22:41 </t>
  </si>
  <si>
    <t>13268</t>
  </si>
  <si>
    <t>2454935.4457 </t>
  </si>
  <si>
    <t>2454966.3794 </t>
  </si>
  <si>
    <t> 14.05.2009 21:06 </t>
  </si>
  <si>
    <t>13313</t>
  </si>
  <si>
    <t> -0.0470 </t>
  </si>
  <si>
    <t>2455253.703 </t>
  </si>
  <si>
    <t> 26.02.2010 04:52 </t>
  </si>
  <si>
    <t>13731</t>
  </si>
  <si>
    <t>IBVS 5974 </t>
  </si>
  <si>
    <t>2455257.8274 </t>
  </si>
  <si>
    <t> 02.03.2010 07:51 </t>
  </si>
  <si>
    <t>13737</t>
  </si>
  <si>
    <t>2455262.6395 </t>
  </si>
  <si>
    <t> 07.03.2010 03:20 </t>
  </si>
  <si>
    <t>13744</t>
  </si>
  <si>
    <t> -0.0477 </t>
  </si>
  <si>
    <t>2455266.0754 </t>
  </si>
  <si>
    <t> 10.03.2010 13:48 </t>
  </si>
  <si>
    <t>13749</t>
  </si>
  <si>
    <t> K.Shiokawa </t>
  </si>
  <si>
    <t>2455273.6360 </t>
  </si>
  <si>
    <t> 18.03.2010 03:15 </t>
  </si>
  <si>
    <t>13760</t>
  </si>
  <si>
    <t>2455276.3859 </t>
  </si>
  <si>
    <t> 20.03.2010 21:15 </t>
  </si>
  <si>
    <t>13764</t>
  </si>
  <si>
    <t> -0.0489 </t>
  </si>
  <si>
    <t> A.Liakos &amp; P.Niarchos </t>
  </si>
  <si>
    <t>IBVS 5943 </t>
  </si>
  <si>
    <t>2455277.4173 </t>
  </si>
  <si>
    <t> 21.03.2010 22:00 </t>
  </si>
  <si>
    <t>13765.5</t>
  </si>
  <si>
    <t>2455284.2907 </t>
  </si>
  <si>
    <t> 28.03.2010 18:58 </t>
  </si>
  <si>
    <t>13775.5</t>
  </si>
  <si>
    <t>2455285.6625 </t>
  </si>
  <si>
    <t> 30.03.2010 03:54 </t>
  </si>
  <si>
    <t>13777.5</t>
  </si>
  <si>
    <t>2455285.6645 </t>
  </si>
  <si>
    <t> 30.03.2010 03:56 </t>
  </si>
  <si>
    <t>2455287.0419 </t>
  </si>
  <si>
    <t> 31.03.2010 13:00 </t>
  </si>
  <si>
    <t>13779.5</t>
  </si>
  <si>
    <t> -0.0473 </t>
  </si>
  <si>
    <t>2455295.6327 </t>
  </si>
  <si>
    <t> 09.04.2010 03:11 </t>
  </si>
  <si>
    <t>13792</t>
  </si>
  <si>
    <t>2455295.6329 </t>
  </si>
  <si>
    <t>2455305.5993 </t>
  </si>
  <si>
    <t> 19.04.2010 02:22 </t>
  </si>
  <si>
    <t>13806.5</t>
  </si>
  <si>
    <t>2455305.5997 </t>
  </si>
  <si>
    <t> 19.04.2010 02:23 </t>
  </si>
  <si>
    <t>2455311.4425 </t>
  </si>
  <si>
    <t> 24.04.2010 22:37 </t>
  </si>
  <si>
    <t>13815</t>
  </si>
  <si>
    <t>OEJV 0137 </t>
  </si>
  <si>
    <t>2455311.4434 </t>
  </si>
  <si>
    <t> 24.04.2010 22:38 </t>
  </si>
  <si>
    <t>2455342.3744 </t>
  </si>
  <si>
    <t> 25.05.2010 20:59 </t>
  </si>
  <si>
    <t>13860</t>
  </si>
  <si>
    <t>m</t>
  </si>
  <si>
    <t>IBVS 5988 </t>
  </si>
  <si>
    <t>2455580.8947 </t>
  </si>
  <si>
    <t> 19.01.2011 09:28 </t>
  </si>
  <si>
    <t>14207</t>
  </si>
  <si>
    <t> -0.0495 </t>
  </si>
  <si>
    <t>IBVS 5992 </t>
  </si>
  <si>
    <t>2455594.6425 </t>
  </si>
  <si>
    <t> 02.02.2011 03:25 </t>
  </si>
  <si>
    <t>14227</t>
  </si>
  <si>
    <t>2455599.4532 </t>
  </si>
  <si>
    <t> 06.02.2011 22:52 </t>
  </si>
  <si>
    <t>14234</t>
  </si>
  <si>
    <t> U.Schmidt </t>
  </si>
  <si>
    <t>2455600.4841 </t>
  </si>
  <si>
    <t> 07.02.2011 23:37 </t>
  </si>
  <si>
    <t>14235.5</t>
  </si>
  <si>
    <t> -0.0504 </t>
  </si>
  <si>
    <t>2455600.4858 </t>
  </si>
  <si>
    <t> 07.02.2011 23:39 </t>
  </si>
  <si>
    <t>2455605.6392 </t>
  </si>
  <si>
    <t> 13.02.2011 03:20 </t>
  </si>
  <si>
    <t>14243</t>
  </si>
  <si>
    <t>2455623.5125 </t>
  </si>
  <si>
    <t> 03.03.2011 00:18 </t>
  </si>
  <si>
    <t>14269</t>
  </si>
  <si>
    <t> M.&amp; K.Rätz </t>
  </si>
  <si>
    <t>2455625.581 </t>
  </si>
  <si>
    <t> 05.03.2011 01:56 </t>
  </si>
  <si>
    <t>2455660.619 </t>
  </si>
  <si>
    <t> 09.04.2011 02:51 </t>
  </si>
  <si>
    <t> -0.061 </t>
  </si>
  <si>
    <t>2455914.9607 </t>
  </si>
  <si>
    <t> 19.12.2011 11:03 </t>
  </si>
  <si>
    <t>2455945.8946 </t>
  </si>
  <si>
    <t> 19.01.2012 09:28 </t>
  </si>
  <si>
    <t>IBVS 6029 </t>
  </si>
  <si>
    <t>2455956.2032 </t>
  </si>
  <si>
    <t> 29.01.2012 16:52 </t>
  </si>
  <si>
    <t>2455994.6959 </t>
  </si>
  <si>
    <t> 08.03.2012 04:42 </t>
  </si>
  <si>
    <t>2456006.38137 </t>
  </si>
  <si>
    <t> 19.03.2012 21:09 </t>
  </si>
  <si>
    <t> -0.05101 </t>
  </si>
  <si>
    <t> R.Uhlar </t>
  </si>
  <si>
    <t>IBVS 6114 </t>
  </si>
  <si>
    <t>2456016.6904 </t>
  </si>
  <si>
    <t> 30.03.2012 04:34 </t>
  </si>
  <si>
    <t>2456407.4646 </t>
  </si>
  <si>
    <t> 24.04.2013 23:09 </t>
  </si>
  <si>
    <t> -0.0540 </t>
  </si>
  <si>
    <t>2456408.4964 </t>
  </si>
  <si>
    <t> 25.04.2013 23:54 </t>
  </si>
  <si>
    <t> F.Agerer </t>
  </si>
  <si>
    <t>2456655.2635 </t>
  </si>
  <si>
    <t> 28.12.2013 18:19 </t>
  </si>
  <si>
    <t> -0.0556 </t>
  </si>
  <si>
    <t> H.Itoh </t>
  </si>
  <si>
    <t>2456714.3784 </t>
  </si>
  <si>
    <t> 25.02.2014 21:04 </t>
  </si>
  <si>
    <t> -0.0554 </t>
  </si>
  <si>
    <t>2456746.6842 </t>
  </si>
  <si>
    <t> 30.03.2014 04:25 </t>
  </si>
  <si>
    <t> -0.0564 </t>
  </si>
  <si>
    <t>Ic</t>
  </si>
  <si>
    <t>2456746.6844 </t>
  </si>
  <si>
    <t> -0.0562 </t>
  </si>
  <si>
    <t>2456759.4031 </t>
  </si>
  <si>
    <t> 11.04.2014 21:40 </t>
  </si>
  <si>
    <t> -0.0541 </t>
  </si>
  <si>
    <t>2456766.6178 </t>
  </si>
  <si>
    <t> 19.04.2014 02:49 </t>
  </si>
  <si>
    <t> -0.0569 </t>
  </si>
  <si>
    <t>2457003.7545 </t>
  </si>
  <si>
    <t> 12.12.2014 06:06 </t>
  </si>
  <si>
    <t> -0.0663 </t>
  </si>
  <si>
    <t>2457056.6893 </t>
  </si>
  <si>
    <t> 03.02.2015 04:32 </t>
  </si>
  <si>
    <t> -0.0597 </t>
  </si>
  <si>
    <t>See Tanriver, M., 2015, NewA 36, 56</t>
  </si>
  <si>
    <t>Q.+LTE fit</t>
  </si>
  <si>
    <t>Third star?</t>
  </si>
  <si>
    <t>1-e^2</t>
  </si>
  <si>
    <t>a12 sin I =</t>
  </si>
  <si>
    <t>km</t>
  </si>
  <si>
    <t xml:space="preserve">P3 = </t>
  </si>
  <si>
    <t>f (m3) =</t>
  </si>
  <si>
    <t>s5</t>
  </si>
  <si>
    <t>s6</t>
  </si>
  <si>
    <t>s7</t>
  </si>
  <si>
    <t>BAD</t>
  </si>
  <si>
    <t>Sin2 fit</t>
  </si>
  <si>
    <t>G.</t>
  </si>
  <si>
    <t>Samolyk</t>
  </si>
  <si>
    <t>M.</t>
  </si>
  <si>
    <t>Baldwin</t>
  </si>
  <si>
    <t>50130.665 :</t>
  </si>
  <si>
    <t>S.</t>
  </si>
  <si>
    <t>Cook (CCD)</t>
  </si>
  <si>
    <t>Chaple</t>
  </si>
  <si>
    <t>C.</t>
  </si>
  <si>
    <t>Stephan</t>
  </si>
  <si>
    <t>R.</t>
  </si>
  <si>
    <t>Hill</t>
  </si>
  <si>
    <t>51212.589 :</t>
  </si>
  <si>
    <t>Berg</t>
  </si>
  <si>
    <t>51245.582 :</t>
  </si>
  <si>
    <t>JAVSO 49, 256</t>
  </si>
  <si>
    <t>JAVSO, 48, 256</t>
  </si>
  <si>
    <t>JBAV, 60</t>
  </si>
  <si>
    <t>JAAVSO, 50, 255</t>
  </si>
  <si>
    <t>JAAVSO, 51, 250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</si>
  <si>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</si>
  <si>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</si>
  <si>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</si>
  <si>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</si>
  <si>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</si>
  <si>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</si>
  <si>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</si>
  <si>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</si>
  <si>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</si>
  <si>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S4</t>
  </si>
  <si>
    <t>S5</t>
  </si>
  <si>
    <t>JAAVSO52#1</t>
  </si>
  <si>
    <t xml:space="preserve">Mag </t>
  </si>
  <si>
    <t>Next ToM-P</t>
  </si>
  <si>
    <t>Next ToM-S</t>
  </si>
  <si>
    <t>10.13-10.91</t>
  </si>
  <si>
    <t>VSX</t>
  </si>
  <si>
    <t>EA+DSCT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</si>
</sst>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0.000E+00"/>
    <numFmt numFmtId="166" formatCode="m/d/yyyy\ h:mm"/>
    <numFmt numFmtId="167" formatCode="0.0000"/>
    <numFmt numFmtId="168" formatCode="m/d/yyyy"/>
    <numFmt numFmtId="169" formatCode="0.00000"/>
    <numFmt numFmtId="170" formatCode="mm/dd/yy\ hh:mm\ AM/PM"/>
    <numFmt numFmtId="171" formatCode="d/mm/yyyy;@"/>
  </numFmts>
  <fonts count="2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4" fontId="25" fillId="0" borderId="0" applyFill="0" applyBorder="0" applyProtection="0">
      <alignment vertical="top"/>
    </xf>
    <xf numFmtId="3" fontId="25" fillId="0" borderId="0" applyFill="0" applyBorder="0" applyProtection="0">
      <alignment vertical="top"/>
    </xf>
    <xf numFmtId="164" fontId="25" fillId="0" borderId="0" applyFill="0" applyBorder="0" applyProtection="0">
      <alignment vertical="top"/>
    </xf>
    <xf numFmtId="0" fontId="25" fillId="0" borderId="0" applyFill="0" applyBorder="0" applyProtection="0">
      <alignment vertical="top"/>
    </xf>
    <xf numFmtId="2" fontId="25" fillId="0" borderId="0" applyFill="0" applyBorder="0" applyProtection="0">
      <alignment vertical="top"/>
    </xf>
    <xf numFmtId="0" fontId="24" fillId="0" borderId="0" applyNumberFormat="0" applyFill="0" applyBorder="0" applyProtection="0">
      <alignment vertical="top"/>
    </xf>
    <xf numFmtId="0" fontId="1" fillId="0" borderId="0"/>
    <xf numFmtId="0" fontId="25" fillId="0" borderId="0"/>
    <xf numFmtId="0" fontId="25" fillId="0" borderId="0"/>
  </cellStyleXfs>
  <cellXfs count="21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/>
    <xf numFmtId="0" fontId="8" fillId="0" borderId="7" xfId="0" applyFont="1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5" fillId="0" borderId="0" xfId="0" applyFont="1" applyAlignment="1"/>
    <xf numFmtId="0" fontId="0" fillId="2" borderId="6" xfId="0" applyFill="1" applyBorder="1" applyAlignment="1"/>
    <xf numFmtId="0" fontId="0" fillId="2" borderId="8" xfId="0" applyFill="1" applyBorder="1" applyAlignment="1"/>
    <xf numFmtId="0" fontId="9" fillId="0" borderId="9" xfId="0" applyFont="1" applyBorder="1" applyAlignment="1"/>
    <xf numFmtId="0" fontId="0" fillId="0" borderId="10" xfId="0" applyBorder="1" applyAlignment="1"/>
    <xf numFmtId="0" fontId="3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3" xfId="0" applyFill="1" applyBorder="1" applyAlignment="1"/>
    <xf numFmtId="0" fontId="0" fillId="2" borderId="10" xfId="0" applyFill="1" applyBorder="1" applyAlignment="1"/>
    <xf numFmtId="0" fontId="9" fillId="0" borderId="14" xfId="0" applyFont="1" applyBorder="1" applyAlignment="1"/>
    <xf numFmtId="0" fontId="10" fillId="0" borderId="0" xfId="0" applyFo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5" xfId="0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9" fillId="0" borderId="17" xfId="0" applyFont="1" applyBorder="1" applyAlignment="1"/>
    <xf numFmtId="0" fontId="8" fillId="0" borderId="0" xfId="0" applyFont="1">
      <alignment vertical="top"/>
    </xf>
    <xf numFmtId="0" fontId="0" fillId="0" borderId="13" xfId="0" applyBorder="1" applyAlignment="1"/>
    <xf numFmtId="0" fontId="0" fillId="0" borderId="13" xfId="0" applyBorder="1" applyAlignment="1">
      <alignment horizontal="left"/>
    </xf>
    <xf numFmtId="0" fontId="11" fillId="0" borderId="13" xfId="0" applyFont="1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4" fillId="0" borderId="0" xfId="0" applyFont="1">
      <alignment vertical="top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/>
    <xf numFmtId="0" fontId="14" fillId="2" borderId="5" xfId="0" applyFont="1" applyFill="1" applyBorder="1" applyAlignment="1"/>
    <xf numFmtId="0" fontId="0" fillId="0" borderId="5" xfId="0" applyBorder="1" applyAlignment="1"/>
    <xf numFmtId="0" fontId="0" fillId="0" borderId="16" xfId="0" applyBorder="1" applyAlignment="1"/>
    <xf numFmtId="166" fontId="8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/>
    <xf numFmtId="167" fontId="0" fillId="0" borderId="0" xfId="0" applyNumberFormat="1" applyAlignment="1"/>
    <xf numFmtId="168" fontId="0" fillId="0" borderId="0" xfId="0" applyNumberForma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/>
    <xf numFmtId="0" fontId="19" fillId="0" borderId="1" xfId="0" applyFont="1" applyBorder="1" applyAlignment="1"/>
    <xf numFmtId="167" fontId="0" fillId="0" borderId="1" xfId="0" applyNumberFormat="1" applyBorder="1" applyAlignment="1"/>
    <xf numFmtId="0" fontId="20" fillId="0" borderId="0" xfId="0" applyFont="1" applyAlignment="1"/>
    <xf numFmtId="16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167" fontId="8" fillId="0" borderId="0" xfId="0" applyNumberFormat="1" applyFont="1" applyAlignment="1"/>
    <xf numFmtId="167" fontId="20" fillId="3" borderId="0" xfId="1" applyNumberFormat="1" applyFont="1" applyFill="1" applyBorder="1" applyAlignment="1" applyProtection="1">
      <alignment horizontal="left"/>
    </xf>
    <xf numFmtId="167" fontId="20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>
      <alignment vertical="top"/>
    </xf>
    <xf numFmtId="0" fontId="21" fillId="0" borderId="0" xfId="8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0" fontId="21" fillId="0" borderId="0" xfId="9" applyFont="1" applyAlignment="1">
      <alignment horizontal="left" vertical="center" wrapText="1"/>
    </xf>
    <xf numFmtId="0" fontId="21" fillId="0" borderId="0" xfId="9" applyFont="1" applyAlignment="1">
      <alignment horizontal="center" vertical="center" wrapText="1"/>
    </xf>
    <xf numFmtId="0" fontId="21" fillId="0" borderId="0" xfId="9" applyFont="1" applyAlignment="1">
      <alignment horizontal="left" vertical="center"/>
    </xf>
    <xf numFmtId="0" fontId="21" fillId="0" borderId="0" xfId="9" applyFont="1" applyAlignment="1">
      <alignment horizontal="center" vertical="center"/>
    </xf>
    <xf numFmtId="0" fontId="2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>
      <alignment vertical="top"/>
    </xf>
    <xf numFmtId="0" fontId="0" fillId="0" borderId="13" xfId="0" applyBorder="1" applyAlignment="1">
      <alignment horizontal="center"/>
    </xf>
    <xf numFmtId="0" fontId="0" fillId="0" borderId="10" xfId="0" applyBorder="1">
      <alignment vertical="top"/>
    </xf>
    <xf numFmtId="0" fontId="24" fillId="0" borderId="0" xfId="6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3" borderId="18" xfId="0" applyFont="1" applyFill="1" applyBorder="1" applyAlignment="1">
      <alignment horizontal="left" vertical="top" wrapText="1" indent="1"/>
    </xf>
    <xf numFmtId="0" fontId="19" fillId="3" borderId="18" xfId="0" applyFont="1" applyFill="1" applyBorder="1" applyAlignment="1">
      <alignment horizontal="center" vertical="top" wrapText="1"/>
    </xf>
    <xf numFmtId="0" fontId="19" fillId="3" borderId="18" xfId="0" applyFont="1" applyFill="1" applyBorder="1" applyAlignment="1">
      <alignment horizontal="right" vertical="top" wrapText="1"/>
    </xf>
    <xf numFmtId="0" fontId="24" fillId="3" borderId="18" xfId="6" applyNumberFormat="1" applyFill="1" applyBorder="1" applyAlignment="1" applyProtection="1">
      <alignment horizontal="right" vertical="top" wrapText="1"/>
    </xf>
    <xf numFmtId="11" fontId="8" fillId="0" borderId="0" xfId="0" applyNumberFormat="1" applyFont="1" applyAlignment="1"/>
    <xf numFmtId="170" fontId="8" fillId="0" borderId="0" xfId="0" applyNumberFormat="1" applyFont="1">
      <alignment vertical="top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>
      <alignment vertical="top"/>
    </xf>
    <xf numFmtId="0" fontId="1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171" fontId="0" fillId="0" borderId="0" xfId="0" applyNumberForma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4" fillId="2" borderId="5" xfId="0" applyFont="1" applyFill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0" xfId="7" applyFont="1" applyAlignment="1">
      <alignment vertical="center"/>
    </xf>
    <xf numFmtId="0" fontId="9" fillId="0" borderId="0" xfId="7" applyFont="1" applyAlignment="1">
      <alignment horizontal="left" vertical="center"/>
    </xf>
    <xf numFmtId="0" fontId="22" fillId="0" borderId="0" xfId="9" applyFont="1" applyAlignment="1">
      <alignment horizontal="left" vertical="center"/>
    </xf>
    <xf numFmtId="0" fontId="20" fillId="0" borderId="0" xfId="0" applyFont="1" applyAlignment="1">
      <alignment vertical="center"/>
    </xf>
    <xf numFmtId="169" fontId="19" fillId="0" borderId="0" xfId="0" applyNumberFormat="1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167" fontId="20" fillId="3" borderId="0" xfId="1" applyNumberFormat="1" applyFont="1" applyFill="1" applyBorder="1" applyAlignment="1" applyProtection="1">
      <alignment horizontal="left" vertical="center"/>
    </xf>
    <xf numFmtId="167" fontId="2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22" fillId="0" borderId="0" xfId="7" applyFont="1" applyAlignment="1">
      <alignment vertical="center"/>
    </xf>
    <xf numFmtId="0" fontId="22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167" fontId="21" fillId="0" borderId="0" xfId="8" applyNumberFormat="1" applyFont="1" applyAlignment="1">
      <alignment horizontal="left" vertical="center"/>
    </xf>
    <xf numFmtId="0" fontId="22" fillId="0" borderId="0" xfId="9" applyFont="1" applyAlignment="1">
      <alignment horizontal="center" vertical="center" wrapText="1"/>
    </xf>
    <xf numFmtId="0" fontId="22" fillId="0" borderId="0" xfId="9" applyFont="1" applyAlignment="1">
      <alignment horizontal="left" vertical="center" wrapText="1"/>
    </xf>
    <xf numFmtId="0" fontId="22" fillId="0" borderId="0" xfId="9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171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7" fontId="0" fillId="0" borderId="1" xfId="0" applyNumberForma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169" fontId="26" fillId="0" borderId="0" xfId="0" applyNumberFormat="1" applyFont="1" applyAlignment="1">
      <alignment horizontal="left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/>
    </xf>
    <xf numFmtId="0" fontId="0" fillId="0" borderId="19" xfId="0" applyBorder="1" applyAlignment="1">
      <alignment vertical="center"/>
    </xf>
    <xf numFmtId="0" fontId="27" fillId="0" borderId="22" xfId="0" applyFont="1" applyBorder="1" applyAlignment="1">
      <alignment horizontal="right" vertical="center"/>
    </xf>
    <xf numFmtId="0" fontId="27" fillId="0" borderId="24" xfId="0" applyFont="1" applyBorder="1" applyAlignment="1">
      <alignment horizontal="right" vertical="center"/>
    </xf>
    <xf numFmtId="0" fontId="0" fillId="4" borderId="20" xfId="0" applyFont="1" applyFill="1" applyBorder="1" applyAlignment="1">
      <alignment horizontal="right" vertical="center"/>
    </xf>
    <xf numFmtId="0" fontId="0" fillId="4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22" fontId="28" fillId="0" borderId="23" xfId="0" applyNumberFormat="1" applyFont="1" applyBorder="1" applyAlignment="1">
      <alignment horizontal="right" vertical="center"/>
    </xf>
    <xf numFmtId="22" fontId="28" fillId="0" borderId="25" xfId="0" applyNumberFormat="1" applyFont="1" applyBorder="1" applyAlignment="1">
      <alignment horizontal="right" vertic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1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35285505124449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0204978038068"/>
          <c:y val="0.21449336077151487"/>
          <c:w val="0.82723279648609083"/>
          <c:h val="0.57971178586895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1'!$F$21:$F$799</c:f>
              <c:numCache>
                <c:formatCode>General</c:formatCode>
                <c:ptCount val="779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</c:numCache>
            </c:numRef>
          </c:xVal>
          <c:yVal>
            <c:numRef>
              <c:f>'Active 1'!$H$21:$H$799</c:f>
              <c:numCache>
                <c:formatCode>General</c:formatCode>
                <c:ptCount val="779"/>
                <c:pt idx="0">
                  <c:v>-0.13815595000050962</c:v>
                </c:pt>
                <c:pt idx="1">
                  <c:v>0.16232364999814308</c:v>
                </c:pt>
                <c:pt idx="2">
                  <c:v>0.12456069999825559</c:v>
                </c:pt>
                <c:pt idx="3">
                  <c:v>-0.1340179500002705</c:v>
                </c:pt>
                <c:pt idx="4">
                  <c:v>0.12754599999971106</c:v>
                </c:pt>
                <c:pt idx="5">
                  <c:v>0.11966709999614977</c:v>
                </c:pt>
                <c:pt idx="6">
                  <c:v>0.12858209999831161</c:v>
                </c:pt>
                <c:pt idx="7">
                  <c:v>-0.17177850000007311</c:v>
                </c:pt>
                <c:pt idx="8">
                  <c:v>0.14681849999760743</c:v>
                </c:pt>
                <c:pt idx="9">
                  <c:v>8.2537899997987552E-2</c:v>
                </c:pt>
                <c:pt idx="10">
                  <c:v>0.14228709999952116</c:v>
                </c:pt>
                <c:pt idx="11">
                  <c:v>0.16064509999705479</c:v>
                </c:pt>
                <c:pt idx="12">
                  <c:v>0.12564589999965392</c:v>
                </c:pt>
                <c:pt idx="13">
                  <c:v>0.16023789999962901</c:v>
                </c:pt>
                <c:pt idx="16">
                  <c:v>5.7167900005879346E-2</c:v>
                </c:pt>
                <c:pt idx="17">
                  <c:v>0.10416790000454057</c:v>
                </c:pt>
                <c:pt idx="18">
                  <c:v>0.15016790000663605</c:v>
                </c:pt>
                <c:pt idx="19">
                  <c:v>8.3226599999761675E-2</c:v>
                </c:pt>
                <c:pt idx="20">
                  <c:v>0.12822659999801544</c:v>
                </c:pt>
                <c:pt idx="21">
                  <c:v>0.10192309999547433</c:v>
                </c:pt>
                <c:pt idx="22">
                  <c:v>0.10690020000038203</c:v>
                </c:pt>
                <c:pt idx="107">
                  <c:v>6.0045199992600828E-2</c:v>
                </c:pt>
                <c:pt idx="226">
                  <c:v>5.8327899991127197E-2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3-43C6-A187-98071614FBD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1'!$I$21:$I$641</c:f>
              <c:numCache>
                <c:formatCode>General</c:formatCode>
                <c:ptCount val="621"/>
                <c:pt idx="36">
                  <c:v>0.10582369999610819</c:v>
                </c:pt>
                <c:pt idx="37">
                  <c:v>0.10582369999610819</c:v>
                </c:pt>
                <c:pt idx="38">
                  <c:v>0.11182369999733055</c:v>
                </c:pt>
                <c:pt idx="49">
                  <c:v>8.7509199998748954E-2</c:v>
                </c:pt>
                <c:pt idx="50">
                  <c:v>8.7024599997675978E-2</c:v>
                </c:pt>
                <c:pt idx="51">
                  <c:v>9.4024599995464087E-2</c:v>
                </c:pt>
                <c:pt idx="52">
                  <c:v>9.602459999587154E-2</c:v>
                </c:pt>
                <c:pt idx="56">
                  <c:v>9.3242299997655209E-2</c:v>
                </c:pt>
                <c:pt idx="59">
                  <c:v>9.3599499996344093E-2</c:v>
                </c:pt>
                <c:pt idx="60">
                  <c:v>8.7658199998259079E-2</c:v>
                </c:pt>
                <c:pt idx="61">
                  <c:v>8.8658199994824827E-2</c:v>
                </c:pt>
                <c:pt idx="62">
                  <c:v>9.0377599997736979E-2</c:v>
                </c:pt>
                <c:pt idx="65">
                  <c:v>7.1291799999016803E-2</c:v>
                </c:pt>
                <c:pt idx="66">
                  <c:v>9.3151499997475185E-2</c:v>
                </c:pt>
                <c:pt idx="70">
                  <c:v>7.3616899993794505E-2</c:v>
                </c:pt>
                <c:pt idx="71">
                  <c:v>7.3476600002322812E-2</c:v>
                </c:pt>
                <c:pt idx="73">
                  <c:v>7.5593999994453043E-2</c:v>
                </c:pt>
                <c:pt idx="77">
                  <c:v>6.3311300000350457E-2</c:v>
                </c:pt>
                <c:pt idx="78">
                  <c:v>7.1168899994518142E-2</c:v>
                </c:pt>
                <c:pt idx="79">
                  <c:v>7.2227599994221237E-2</c:v>
                </c:pt>
                <c:pt idx="80">
                  <c:v>6.0865399995236658E-2</c:v>
                </c:pt>
                <c:pt idx="81">
                  <c:v>6.8403700002818368E-2</c:v>
                </c:pt>
                <c:pt idx="82">
                  <c:v>6.5760899997258093E-2</c:v>
                </c:pt>
                <c:pt idx="83">
                  <c:v>7.5633499989635311E-2</c:v>
                </c:pt>
                <c:pt idx="85">
                  <c:v>6.9202600003336556E-2</c:v>
                </c:pt>
                <c:pt idx="86">
                  <c:v>6.7070199998852331E-2</c:v>
                </c:pt>
                <c:pt idx="89">
                  <c:v>5.689699999493314E-2</c:v>
                </c:pt>
                <c:pt idx="90">
                  <c:v>6.0896999995748047E-2</c:v>
                </c:pt>
                <c:pt idx="92">
                  <c:v>5.9815399996296037E-2</c:v>
                </c:pt>
                <c:pt idx="98">
                  <c:v>6.6267099995457102E-2</c:v>
                </c:pt>
                <c:pt idx="99">
                  <c:v>6.9267099992430303E-2</c:v>
                </c:pt>
                <c:pt idx="100">
                  <c:v>5.9325799993530381E-2</c:v>
                </c:pt>
                <c:pt idx="101">
                  <c:v>6.3325799994345289E-2</c:v>
                </c:pt>
                <c:pt idx="102">
                  <c:v>5.8185499998216983E-2</c:v>
                </c:pt>
                <c:pt idx="103">
                  <c:v>6.218549999903189E-2</c:v>
                </c:pt>
                <c:pt idx="104">
                  <c:v>6.3185499995597638E-2</c:v>
                </c:pt>
                <c:pt idx="105">
                  <c:v>6.4185499999439344E-2</c:v>
                </c:pt>
                <c:pt idx="106">
                  <c:v>6.7185499996412545E-2</c:v>
                </c:pt>
                <c:pt idx="108">
                  <c:v>6.0103899995738175E-2</c:v>
                </c:pt>
                <c:pt idx="109">
                  <c:v>6.2718799999856856E-2</c:v>
                </c:pt>
                <c:pt idx="112">
                  <c:v>8.4670899996126536E-2</c:v>
                </c:pt>
                <c:pt idx="118">
                  <c:v>5.6081800001265947E-2</c:v>
                </c:pt>
                <c:pt idx="119">
                  <c:v>5.80818000016734E-2</c:v>
                </c:pt>
                <c:pt idx="120">
                  <c:v>6.2040999997407198E-2</c:v>
                </c:pt>
                <c:pt idx="121">
                  <c:v>4.3900699994992465E-2</c:v>
                </c:pt>
                <c:pt idx="123">
                  <c:v>8.390069999586558E-2</c:v>
                </c:pt>
                <c:pt idx="124">
                  <c:v>5.9760399999504443E-2</c:v>
                </c:pt>
                <c:pt idx="126">
                  <c:v>6.9760399994265754E-2</c:v>
                </c:pt>
                <c:pt idx="127">
                  <c:v>7.7257899996766355E-2</c:v>
                </c:pt>
                <c:pt idx="128">
                  <c:v>5.3117599993129261E-2</c:v>
                </c:pt>
                <c:pt idx="129">
                  <c:v>6.2737499996728729E-2</c:v>
                </c:pt>
                <c:pt idx="130">
                  <c:v>6.4597199991112575E-2</c:v>
                </c:pt>
                <c:pt idx="131">
                  <c:v>5.5836999999883119E-2</c:v>
                </c:pt>
                <c:pt idx="132">
                  <c:v>6.9837000002735294E-2</c:v>
                </c:pt>
                <c:pt idx="133">
                  <c:v>6.0456899998825975E-2</c:v>
                </c:pt>
                <c:pt idx="134">
                  <c:v>7.4456899994402193E-2</c:v>
                </c:pt>
                <c:pt idx="135">
                  <c:v>5.8433999998669606E-2</c:v>
                </c:pt>
                <c:pt idx="136">
                  <c:v>7.2433999994245823E-2</c:v>
                </c:pt>
                <c:pt idx="137">
                  <c:v>6.1592199999722652E-2</c:v>
                </c:pt>
                <c:pt idx="138">
                  <c:v>5.7510599996021483E-2</c:v>
                </c:pt>
                <c:pt idx="140">
                  <c:v>5.7391100002860185E-2</c:v>
                </c:pt>
                <c:pt idx="141">
                  <c:v>4.427659999782918E-2</c:v>
                </c:pt>
                <c:pt idx="142">
                  <c:v>5.3855699996347539E-2</c:v>
                </c:pt>
                <c:pt idx="143">
                  <c:v>5.7470600004307926E-2</c:v>
                </c:pt>
                <c:pt idx="145">
                  <c:v>5.914420000044629E-2</c:v>
                </c:pt>
                <c:pt idx="147">
                  <c:v>5.2614600004744716E-2</c:v>
                </c:pt>
                <c:pt idx="148">
                  <c:v>4.5673299995542038E-2</c:v>
                </c:pt>
                <c:pt idx="149">
                  <c:v>4.8510100001294632E-2</c:v>
                </c:pt>
                <c:pt idx="150">
                  <c:v>5.9288199998263735E-2</c:v>
                </c:pt>
                <c:pt idx="151">
                  <c:v>5.2908099991327617E-2</c:v>
                </c:pt>
                <c:pt idx="152">
                  <c:v>4.7826499998336658E-2</c:v>
                </c:pt>
                <c:pt idx="153">
                  <c:v>5.7066299996222369E-2</c:v>
                </c:pt>
                <c:pt idx="154">
                  <c:v>6.2125000004016329E-2</c:v>
                </c:pt>
                <c:pt idx="156">
                  <c:v>5.934269999852404E-2</c:v>
                </c:pt>
                <c:pt idx="157">
                  <c:v>5.923820000316482E-2</c:v>
                </c:pt>
                <c:pt idx="158">
                  <c:v>5.5536699997901451E-2</c:v>
                </c:pt>
                <c:pt idx="159">
                  <c:v>4.831479999847943E-2</c:v>
                </c:pt>
                <c:pt idx="160">
                  <c:v>5.7934700002078898E-2</c:v>
                </c:pt>
                <c:pt idx="161">
                  <c:v>5.0689899995632004E-2</c:v>
                </c:pt>
                <c:pt idx="163">
                  <c:v>4.7549599992635194E-2</c:v>
                </c:pt>
                <c:pt idx="164">
                  <c:v>5.3608299996994901E-2</c:v>
                </c:pt>
                <c:pt idx="165">
                  <c:v>5.9157399999094196E-2</c:v>
                </c:pt>
                <c:pt idx="166">
                  <c:v>6.8157399997289758E-2</c:v>
                </c:pt>
                <c:pt idx="167">
                  <c:v>5.9731499997724313E-2</c:v>
                </c:pt>
                <c:pt idx="168">
                  <c:v>6.2831000002915971E-2</c:v>
                </c:pt>
                <c:pt idx="169">
                  <c:v>6.0586199993849732E-2</c:v>
                </c:pt>
                <c:pt idx="170">
                  <c:v>3.9206099994771648E-2</c:v>
                </c:pt>
                <c:pt idx="171">
                  <c:v>5.7785199998761527E-2</c:v>
                </c:pt>
                <c:pt idx="172">
                  <c:v>6.0785199995734729E-2</c:v>
                </c:pt>
                <c:pt idx="173">
                  <c:v>5.9042900000349618E-2</c:v>
                </c:pt>
                <c:pt idx="174">
                  <c:v>6.4798100000189152E-2</c:v>
                </c:pt>
                <c:pt idx="175">
                  <c:v>5.5265599992708303E-2</c:v>
                </c:pt>
                <c:pt idx="176">
                  <c:v>5.8523299994703848E-2</c:v>
                </c:pt>
                <c:pt idx="177">
                  <c:v>5.8301400000345893E-2</c:v>
                </c:pt>
                <c:pt idx="178">
                  <c:v>6.2301399993884843E-2</c:v>
                </c:pt>
                <c:pt idx="179">
                  <c:v>6.0500399995362386E-2</c:v>
                </c:pt>
                <c:pt idx="180">
                  <c:v>6.6500399996584747E-2</c:v>
                </c:pt>
                <c:pt idx="182">
                  <c:v>5.3699399992183316E-2</c:v>
                </c:pt>
                <c:pt idx="183">
                  <c:v>5.3699399992183316E-2</c:v>
                </c:pt>
                <c:pt idx="184">
                  <c:v>5.8875499998976011E-2</c:v>
                </c:pt>
                <c:pt idx="185">
                  <c:v>6.8893399999069516E-2</c:v>
                </c:pt>
                <c:pt idx="186">
                  <c:v>4.6571999999287073E-2</c:v>
                </c:pt>
                <c:pt idx="187">
                  <c:v>4.6291399994515814E-2</c:v>
                </c:pt>
                <c:pt idx="188">
                  <c:v>6.3291399994341191E-2</c:v>
                </c:pt>
                <c:pt idx="189">
                  <c:v>6.4291399998182897E-2</c:v>
                </c:pt>
                <c:pt idx="190">
                  <c:v>6.0023699996236246E-2</c:v>
                </c:pt>
                <c:pt idx="191">
                  <c:v>6.9023699994431809E-2</c:v>
                </c:pt>
                <c:pt idx="192">
                  <c:v>4.6018699991691392E-2</c:v>
                </c:pt>
                <c:pt idx="193">
                  <c:v>5.9432499998365529E-2</c:v>
                </c:pt>
                <c:pt idx="194">
                  <c:v>5.3866299997025635E-2</c:v>
                </c:pt>
                <c:pt idx="195">
                  <c:v>6.5205599996261299E-2</c:v>
                </c:pt>
                <c:pt idx="196">
                  <c:v>2.3843399991164915E-2</c:v>
                </c:pt>
                <c:pt idx="197">
                  <c:v>3.2843399996636435E-2</c:v>
                </c:pt>
                <c:pt idx="198">
                  <c:v>6.2042400000791531E-2</c:v>
                </c:pt>
                <c:pt idx="199">
                  <c:v>5.5060299993783701E-2</c:v>
                </c:pt>
                <c:pt idx="200">
                  <c:v>4.6598599998105783E-2</c:v>
                </c:pt>
                <c:pt idx="201">
                  <c:v>3.3458300000347663E-2</c:v>
                </c:pt>
                <c:pt idx="202">
                  <c:v>5.2458300000580493E-2</c:v>
                </c:pt>
                <c:pt idx="203">
                  <c:v>5.5458299997553695E-2</c:v>
                </c:pt>
                <c:pt idx="204">
                  <c:v>5.7458299997961149E-2</c:v>
                </c:pt>
                <c:pt idx="205">
                  <c:v>6.3494099995295983E-2</c:v>
                </c:pt>
                <c:pt idx="206">
                  <c:v>6.8733899999642745E-2</c:v>
                </c:pt>
                <c:pt idx="207">
                  <c:v>4.4109000002208631E-2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11">
                  <c:v>5.9635199999320321E-2</c:v>
                </c:pt>
                <c:pt idx="212">
                  <c:v>4.7290899994550273E-2</c:v>
                </c:pt>
                <c:pt idx="213">
                  <c:v>5.8150600001681596E-2</c:v>
                </c:pt>
                <c:pt idx="214">
                  <c:v>6.0788399998273235E-2</c:v>
                </c:pt>
                <c:pt idx="215">
                  <c:v>5.536749999737367E-2</c:v>
                </c:pt>
                <c:pt idx="216">
                  <c:v>5.898739999247482E-2</c:v>
                </c:pt>
                <c:pt idx="217">
                  <c:v>6.0987399992882274E-2</c:v>
                </c:pt>
                <c:pt idx="218">
                  <c:v>6.0285899999144021E-2</c:v>
                </c:pt>
                <c:pt idx="219">
                  <c:v>6.1905800001113676E-2</c:v>
                </c:pt>
                <c:pt idx="220">
                  <c:v>6.4824199995200615E-2</c:v>
                </c:pt>
                <c:pt idx="221">
                  <c:v>5.1602299994556233E-2</c:v>
                </c:pt>
                <c:pt idx="222">
                  <c:v>2.0995300001231954E-2</c:v>
                </c:pt>
                <c:pt idx="223">
                  <c:v>5.4210099995543715E-2</c:v>
                </c:pt>
                <c:pt idx="224">
                  <c:v>5.8371199993416667E-2</c:v>
                </c:pt>
                <c:pt idx="225">
                  <c:v>5.2827899991825689E-2</c:v>
                </c:pt>
                <c:pt idx="227">
                  <c:v>4.6162199992977548E-2</c:v>
                </c:pt>
                <c:pt idx="228">
                  <c:v>4.9162199997226708E-2</c:v>
                </c:pt>
                <c:pt idx="229">
                  <c:v>3.5553099995013326E-2</c:v>
                </c:pt>
                <c:pt idx="230">
                  <c:v>6.3027699994563591E-2</c:v>
                </c:pt>
                <c:pt idx="231">
                  <c:v>6.8344100000103936E-2</c:v>
                </c:pt>
                <c:pt idx="232">
                  <c:v>6.775999999808846E-2</c:v>
                </c:pt>
                <c:pt idx="233">
                  <c:v>6.1316199993598275E-2</c:v>
                </c:pt>
                <c:pt idx="234">
                  <c:v>6.2936099995567929E-2</c:v>
                </c:pt>
                <c:pt idx="235">
                  <c:v>6.165550000150688E-2</c:v>
                </c:pt>
                <c:pt idx="236">
                  <c:v>6.7234599991934374E-2</c:v>
                </c:pt>
                <c:pt idx="237">
                  <c:v>4.9329099994793069E-2</c:v>
                </c:pt>
                <c:pt idx="238">
                  <c:v>5.8385699994687457E-2</c:v>
                </c:pt>
                <c:pt idx="239">
                  <c:v>5.5972699999983888E-2</c:v>
                </c:pt>
                <c:pt idx="240">
                  <c:v>5.9541800001170486E-2</c:v>
                </c:pt>
                <c:pt idx="241">
                  <c:v>6.1205399993923493E-2</c:v>
                </c:pt>
                <c:pt idx="242">
                  <c:v>5.9065100002044346E-2</c:v>
                </c:pt>
                <c:pt idx="243">
                  <c:v>5.5901899992022663E-2</c:v>
                </c:pt>
                <c:pt idx="244">
                  <c:v>4.6672899996337947E-2</c:v>
                </c:pt>
                <c:pt idx="245">
                  <c:v>5.6269899992912542E-2</c:v>
                </c:pt>
                <c:pt idx="246">
                  <c:v>6.0129600002255756E-2</c:v>
                </c:pt>
                <c:pt idx="247">
                  <c:v>5.7328599999891594E-2</c:v>
                </c:pt>
                <c:pt idx="248">
                  <c:v>4.8047999996924773E-2</c:v>
                </c:pt>
                <c:pt idx="249">
                  <c:v>5.4047999998147134E-2</c:v>
                </c:pt>
                <c:pt idx="250">
                  <c:v>6.1047999995935243E-2</c:v>
                </c:pt>
                <c:pt idx="251">
                  <c:v>5.5627100002311636E-2</c:v>
                </c:pt>
                <c:pt idx="252">
                  <c:v>5.6346500001382083E-2</c:v>
                </c:pt>
                <c:pt idx="253">
                  <c:v>5.7463900004222523E-2</c:v>
                </c:pt>
                <c:pt idx="254">
                  <c:v>5.0083800000720657E-2</c:v>
                </c:pt>
                <c:pt idx="255">
                  <c:v>6.2211999997089151E-2</c:v>
                </c:pt>
                <c:pt idx="256">
                  <c:v>5.9270699995977338E-2</c:v>
                </c:pt>
                <c:pt idx="257">
                  <c:v>5.8229900001606438E-2</c:v>
                </c:pt>
                <c:pt idx="258">
                  <c:v>5.21253999977489E-2</c:v>
                </c:pt>
                <c:pt idx="259">
                  <c:v>5.2821899997070432E-2</c:v>
                </c:pt>
                <c:pt idx="260">
                  <c:v>5.5061700004443992E-2</c:v>
                </c:pt>
                <c:pt idx="261">
                  <c:v>5.5681599995295983E-2</c:v>
                </c:pt>
                <c:pt idx="262">
                  <c:v>5.2459699996688869E-2</c:v>
                </c:pt>
                <c:pt idx="263">
                  <c:v>4.6296499996969942E-2</c:v>
                </c:pt>
                <c:pt idx="264">
                  <c:v>4.9133299995446578E-2</c:v>
                </c:pt>
                <c:pt idx="265">
                  <c:v>5.581269999674987E-2</c:v>
                </c:pt>
                <c:pt idx="266">
                  <c:v>5.7930099996156059E-2</c:v>
                </c:pt>
                <c:pt idx="267">
                  <c:v>4.9973799992585555E-2</c:v>
                </c:pt>
                <c:pt idx="268">
                  <c:v>5.040049999661278E-2</c:v>
                </c:pt>
                <c:pt idx="269">
                  <c:v>4.8956699996779207E-2</c:v>
                </c:pt>
                <c:pt idx="270">
                  <c:v>4.0734800000791438E-2</c:v>
                </c:pt>
                <c:pt idx="271">
                  <c:v>5.0734800002828706E-2</c:v>
                </c:pt>
                <c:pt idx="272">
                  <c:v>4.6770599990850314E-2</c:v>
                </c:pt>
                <c:pt idx="273">
                  <c:v>5.6303900004422758E-2</c:v>
                </c:pt>
                <c:pt idx="274">
                  <c:v>5.4039099995861761E-2</c:v>
                </c:pt>
                <c:pt idx="275">
                  <c:v>4.9238100000366103E-2</c:v>
                </c:pt>
                <c:pt idx="276">
                  <c:v>3.8857999992615078E-2</c:v>
                </c:pt>
                <c:pt idx="277">
                  <c:v>5.7355500000994653E-2</c:v>
                </c:pt>
                <c:pt idx="278">
                  <c:v>5.2983299996412825E-2</c:v>
                </c:pt>
                <c:pt idx="279">
                  <c:v>5.1159399998141453E-2</c:v>
                </c:pt>
                <c:pt idx="280">
                  <c:v>4.5937499991850927E-2</c:v>
                </c:pt>
                <c:pt idx="281">
                  <c:v>4.4633999998040963E-2</c:v>
                </c:pt>
                <c:pt idx="282">
                  <c:v>4.6633999998448417E-2</c:v>
                </c:pt>
                <c:pt idx="283">
                  <c:v>5.9633999997458886E-2</c:v>
                </c:pt>
                <c:pt idx="284">
                  <c:v>5.4470799994305708E-2</c:v>
                </c:pt>
                <c:pt idx="285">
                  <c:v>3.783379999367753E-2</c:v>
                </c:pt>
                <c:pt idx="286">
                  <c:v>5.0022799994621892E-2</c:v>
                </c:pt>
                <c:pt idx="287">
                  <c:v>4.1777999998885207E-2</c:v>
                </c:pt>
                <c:pt idx="288">
                  <c:v>3.7556099996436387E-2</c:v>
                </c:pt>
                <c:pt idx="289">
                  <c:v>4.8656399994797539E-2</c:v>
                </c:pt>
                <c:pt idx="290">
                  <c:v>5.0516099996457342E-2</c:v>
                </c:pt>
                <c:pt idx="291">
                  <c:v>4.8095199999806937E-2</c:v>
                </c:pt>
                <c:pt idx="292">
                  <c:v>4.2153899994445965E-2</c:v>
                </c:pt>
                <c:pt idx="293">
                  <c:v>4.6153899995260872E-2</c:v>
                </c:pt>
                <c:pt idx="294">
                  <c:v>4.8153899995668326E-2</c:v>
                </c:pt>
                <c:pt idx="295">
                  <c:v>5.2153899996483233E-2</c:v>
                </c:pt>
                <c:pt idx="296">
                  <c:v>4.0493199994671158E-2</c:v>
                </c:pt>
                <c:pt idx="297">
                  <c:v>4.0325000001757871E-2</c:v>
                </c:pt>
                <c:pt idx="298">
                  <c:v>3.4804599999915808E-2</c:v>
                </c:pt>
                <c:pt idx="299">
                  <c:v>2.9843299998901784E-2</c:v>
                </c:pt>
                <c:pt idx="306">
                  <c:v>3.5040199996728916E-2</c:v>
                </c:pt>
                <c:pt idx="309">
                  <c:v>3.484990000288235E-2</c:v>
                </c:pt>
                <c:pt idx="310">
                  <c:v>3.3768299996154383E-2</c:v>
                </c:pt>
                <c:pt idx="312">
                  <c:v>2.6627999992342666E-2</c:v>
                </c:pt>
                <c:pt idx="313">
                  <c:v>1.6686699993442744E-2</c:v>
                </c:pt>
                <c:pt idx="315">
                  <c:v>6.7005400000198279E-2</c:v>
                </c:pt>
                <c:pt idx="316">
                  <c:v>6.1765099999320228E-2</c:v>
                </c:pt>
                <c:pt idx="317">
                  <c:v>1.4560099996742792E-2</c:v>
                </c:pt>
                <c:pt idx="318">
                  <c:v>5.7979999997769482E-2</c:v>
                </c:pt>
                <c:pt idx="319">
                  <c:v>3.009839999867836E-2</c:v>
                </c:pt>
                <c:pt idx="320">
                  <c:v>3.1157099998381454E-2</c:v>
                </c:pt>
                <c:pt idx="321">
                  <c:v>3.0396900001505855E-2</c:v>
                </c:pt>
                <c:pt idx="322">
                  <c:v>2.2016799994162284E-2</c:v>
                </c:pt>
                <c:pt idx="323">
                  <c:v>1.9292399992991704E-2</c:v>
                </c:pt>
                <c:pt idx="324">
                  <c:v>2.5631699994846713E-2</c:v>
                </c:pt>
                <c:pt idx="325">
                  <c:v>1.8468499998562038E-2</c:v>
                </c:pt>
                <c:pt idx="326">
                  <c:v>2.3288199998205528E-2</c:v>
                </c:pt>
                <c:pt idx="327">
                  <c:v>1.7527999996673316E-2</c:v>
                </c:pt>
                <c:pt idx="329">
                  <c:v>5.7856999992509373E-3</c:v>
                </c:pt>
                <c:pt idx="330">
                  <c:v>1.7124999991210643E-2</c:v>
                </c:pt>
                <c:pt idx="331">
                  <c:v>2.2183699999004602E-2</c:v>
                </c:pt>
                <c:pt idx="332">
                  <c:v>1.8762799998512492E-2</c:v>
                </c:pt>
                <c:pt idx="334">
                  <c:v>7.1557999908691272E-3</c:v>
                </c:pt>
                <c:pt idx="335">
                  <c:v>3.734899997652974E-3</c:v>
                </c:pt>
                <c:pt idx="336">
                  <c:v>1.4472199996816926E-2</c:v>
                </c:pt>
                <c:pt idx="337">
                  <c:v>6.255099993722979E-3</c:v>
                </c:pt>
                <c:pt idx="338">
                  <c:v>1.865410000027623E-2</c:v>
                </c:pt>
                <c:pt idx="339">
                  <c:v>1.4373499994690064E-2</c:v>
                </c:pt>
                <c:pt idx="340">
                  <c:v>6.1331999968388118E-3</c:v>
                </c:pt>
                <c:pt idx="341">
                  <c:v>1.2333199993008748E-2</c:v>
                </c:pt>
                <c:pt idx="342">
                  <c:v>1.6812299996672664E-2</c:v>
                </c:pt>
                <c:pt idx="343">
                  <c:v>6.3684999986435287E-3</c:v>
                </c:pt>
                <c:pt idx="344">
                  <c:v>4.0649999937159009E-3</c:v>
                </c:pt>
                <c:pt idx="345">
                  <c:v>4.404300001624506E-3</c:v>
                </c:pt>
                <c:pt idx="346">
                  <c:v>1.2583899995661341E-2</c:v>
                </c:pt>
                <c:pt idx="347">
                  <c:v>1.1100799994892441E-2</c:v>
                </c:pt>
                <c:pt idx="348">
                  <c:v>-1.6332200000761077E-2</c:v>
                </c:pt>
                <c:pt idx="349">
                  <c:v>1.0667799993825611E-2</c:v>
                </c:pt>
                <c:pt idx="350">
                  <c:v>2.2826999993412755E-3</c:v>
                </c:pt>
                <c:pt idx="351">
                  <c:v>1.4239999291021377E-4</c:v>
                </c:pt>
                <c:pt idx="352">
                  <c:v>7.201099993835669E-3</c:v>
                </c:pt>
                <c:pt idx="355">
                  <c:v>1.0379000013926998E-3</c:v>
                </c:pt>
                <c:pt idx="357">
                  <c:v>9.0378999957465567E-3</c:v>
                </c:pt>
                <c:pt idx="358">
                  <c:v>1.2037899999995716E-2</c:v>
                </c:pt>
                <c:pt idx="359">
                  <c:v>6.9771999915246852E-3</c:v>
                </c:pt>
                <c:pt idx="360">
                  <c:v>4.4766999999410473E-3</c:v>
                </c:pt>
                <c:pt idx="371">
                  <c:v>8.3371000000624917E-3</c:v>
                </c:pt>
                <c:pt idx="412">
                  <c:v>7.6920999999856576E-3</c:v>
                </c:pt>
                <c:pt idx="512">
                  <c:v>8.2463999933679588E-3</c:v>
                </c:pt>
                <c:pt idx="522">
                  <c:v>6.6844999964814633E-3</c:v>
                </c:pt>
                <c:pt idx="529">
                  <c:v>7.680999995500315E-3</c:v>
                </c:pt>
                <c:pt idx="549">
                  <c:v>2.7769499938585795E-3</c:v>
                </c:pt>
                <c:pt idx="551">
                  <c:v>3.5067999997409061E-3</c:v>
                </c:pt>
                <c:pt idx="554">
                  <c:v>1.3622999977087602E-3</c:v>
                </c:pt>
                <c:pt idx="563">
                  <c:v>2.6657499984139577E-3</c:v>
                </c:pt>
                <c:pt idx="572">
                  <c:v>-3.0275000026449561E-3</c:v>
                </c:pt>
                <c:pt idx="585">
                  <c:v>-1.338670000404818E-2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3-43C6-A187-98071614FBD3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1'!$J$21:$J$641</c:f>
              <c:numCache>
                <c:formatCode>General</c:formatCode>
                <c:ptCount val="621"/>
                <c:pt idx="23">
                  <c:v>0.1134195999984513</c:v>
                </c:pt>
                <c:pt idx="24">
                  <c:v>0.11219120000168914</c:v>
                </c:pt>
                <c:pt idx="25">
                  <c:v>0.11063944999477826</c:v>
                </c:pt>
                <c:pt idx="26">
                  <c:v>0.10946929999772692</c:v>
                </c:pt>
                <c:pt idx="27">
                  <c:v>0.10735885000030976</c:v>
                </c:pt>
                <c:pt idx="28">
                  <c:v>0.10960859999613604</c:v>
                </c:pt>
                <c:pt idx="29">
                  <c:v>0.10974189999251394</c:v>
                </c:pt>
                <c:pt idx="30">
                  <c:v>0.10980159999598982</c:v>
                </c:pt>
                <c:pt idx="31">
                  <c:v>0.10935679999238346</c:v>
                </c:pt>
                <c:pt idx="32">
                  <c:v>0.10898099999758415</c:v>
                </c:pt>
                <c:pt idx="33">
                  <c:v>0.1086730000024545</c:v>
                </c:pt>
                <c:pt idx="34">
                  <c:v>0.10825009999098256</c:v>
                </c:pt>
                <c:pt idx="35">
                  <c:v>0.10977545000059763</c:v>
                </c:pt>
                <c:pt idx="39">
                  <c:v>0.10620660000131465</c:v>
                </c:pt>
                <c:pt idx="40">
                  <c:v>0.10389189999114024</c:v>
                </c:pt>
                <c:pt idx="41">
                  <c:v>0.10731150000356138</c:v>
                </c:pt>
                <c:pt idx="42">
                  <c:v>9.9229899999045301E-2</c:v>
                </c:pt>
                <c:pt idx="43">
                  <c:v>9.9007999997411389E-2</c:v>
                </c:pt>
                <c:pt idx="44">
                  <c:v>0.10106669999368023</c:v>
                </c:pt>
                <c:pt idx="45">
                  <c:v>0.10176320000027772</c:v>
                </c:pt>
                <c:pt idx="46">
                  <c:v>9.7681599996576551E-2</c:v>
                </c:pt>
                <c:pt idx="47">
                  <c:v>9.953529999620514E-2</c:v>
                </c:pt>
                <c:pt idx="48">
                  <c:v>9.5930100003897678E-2</c:v>
                </c:pt>
                <c:pt idx="53">
                  <c:v>9.4522099992900621E-2</c:v>
                </c:pt>
                <c:pt idx="54">
                  <c:v>8.8586599995323922E-2</c:v>
                </c:pt>
                <c:pt idx="55">
                  <c:v>7.9364699995494448E-2</c:v>
                </c:pt>
                <c:pt idx="57">
                  <c:v>9.0341799994348548E-2</c:v>
                </c:pt>
                <c:pt idx="58">
                  <c:v>8.4260199997515883E-2</c:v>
                </c:pt>
                <c:pt idx="63">
                  <c:v>8.595670000067912E-2</c:v>
                </c:pt>
                <c:pt idx="64">
                  <c:v>8.3888999994087499E-2</c:v>
                </c:pt>
                <c:pt idx="67">
                  <c:v>6.9920399997499771E-2</c:v>
                </c:pt>
                <c:pt idx="68">
                  <c:v>7.1838799995020963E-2</c:v>
                </c:pt>
                <c:pt idx="69">
                  <c:v>7.0616899996821303E-2</c:v>
                </c:pt>
                <c:pt idx="74">
                  <c:v>7.2453699998732191E-2</c:v>
                </c:pt>
                <c:pt idx="75">
                  <c:v>7.4651699993410148E-2</c:v>
                </c:pt>
                <c:pt idx="76">
                  <c:v>7.0542699999350589E-2</c:v>
                </c:pt>
                <c:pt idx="84">
                  <c:v>7.040959999721963E-2</c:v>
                </c:pt>
                <c:pt idx="87">
                  <c:v>6.8182600000000093E-2</c:v>
                </c:pt>
                <c:pt idx="88">
                  <c:v>6.6662199998972937E-2</c:v>
                </c:pt>
                <c:pt idx="91">
                  <c:v>6.4195500002824701E-2</c:v>
                </c:pt>
                <c:pt idx="93">
                  <c:v>5.8892000000923872E-2</c:v>
                </c:pt>
                <c:pt idx="94">
                  <c:v>5.8869099993898999E-2</c:v>
                </c:pt>
                <c:pt idx="95">
                  <c:v>6.1869099998148158E-2</c:v>
                </c:pt>
                <c:pt idx="96">
                  <c:v>6.3869099998555612E-2</c:v>
                </c:pt>
                <c:pt idx="97">
                  <c:v>6.2927799997851253E-2</c:v>
                </c:pt>
                <c:pt idx="110">
                  <c:v>5.9876499995880295E-2</c:v>
                </c:pt>
                <c:pt idx="111">
                  <c:v>6.2816199999360833E-2</c:v>
                </c:pt>
                <c:pt idx="113">
                  <c:v>5.5489799997303635E-2</c:v>
                </c:pt>
                <c:pt idx="114">
                  <c:v>6.3489799998933449E-2</c:v>
                </c:pt>
                <c:pt idx="115">
                  <c:v>5.996489999233745E-2</c:v>
                </c:pt>
                <c:pt idx="116">
                  <c:v>5.9284299997671042E-2</c:v>
                </c:pt>
                <c:pt idx="117">
                  <c:v>5.7941999999457039E-2</c:v>
                </c:pt>
                <c:pt idx="122">
                  <c:v>5.9100699996633921E-2</c:v>
                </c:pt>
                <c:pt idx="125">
                  <c:v>6.7760400001134258E-2</c:v>
                </c:pt>
                <c:pt idx="139">
                  <c:v>6.676329999754671E-2</c:v>
                </c:pt>
                <c:pt idx="144">
                  <c:v>5.7868600000801962E-2</c:v>
                </c:pt>
                <c:pt idx="146">
                  <c:v>4.0030199998000171E-2</c:v>
                </c:pt>
                <c:pt idx="155">
                  <c:v>4.5797099999617785E-2</c:v>
                </c:pt>
                <c:pt idx="162">
                  <c:v>5.4989899996144231E-2</c:v>
                </c:pt>
                <c:pt idx="300">
                  <c:v>3.036219999921741E-2</c:v>
                </c:pt>
                <c:pt idx="307">
                  <c:v>2.7771400003985036E-2</c:v>
                </c:pt>
                <c:pt idx="364">
                  <c:v>2.5326999966637231E-3</c:v>
                </c:pt>
                <c:pt idx="365">
                  <c:v>2.269499993417412E-3</c:v>
                </c:pt>
                <c:pt idx="399">
                  <c:v>4.6228999926825054E-3</c:v>
                </c:pt>
                <c:pt idx="411">
                  <c:v>4.8265999939758331E-3</c:v>
                </c:pt>
                <c:pt idx="413">
                  <c:v>5.4831000015838072E-3</c:v>
                </c:pt>
                <c:pt idx="415">
                  <c:v>5.4969999910099432E-3</c:v>
                </c:pt>
                <c:pt idx="417">
                  <c:v>6.6141999996034428E-3</c:v>
                </c:pt>
                <c:pt idx="440">
                  <c:v>7.6425000006565824E-3</c:v>
                </c:pt>
                <c:pt idx="513">
                  <c:v>8.2463999933679588E-3</c:v>
                </c:pt>
                <c:pt idx="523">
                  <c:v>6.6844999964814633E-3</c:v>
                </c:pt>
                <c:pt idx="530">
                  <c:v>7.680999995500315E-3</c:v>
                </c:pt>
                <c:pt idx="550">
                  <c:v>2.7769499938585795E-3</c:v>
                </c:pt>
                <c:pt idx="552">
                  <c:v>3.5067999997409061E-3</c:v>
                </c:pt>
                <c:pt idx="555">
                  <c:v>1.3622999977087602E-3</c:v>
                </c:pt>
                <c:pt idx="564">
                  <c:v>2.6657499984139577E-3</c:v>
                </c:pt>
                <c:pt idx="573">
                  <c:v>-3.0275000026449561E-3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3-43C6-A187-98071614FBD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1'!$F$21:$F$6689</c:f>
              <c:numCache>
                <c:formatCode>General</c:formatCode>
                <c:ptCount val="6669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</c:numCache>
            </c:numRef>
          </c:xVal>
          <c:yVal>
            <c:numRef>
              <c:f>'Active 1'!$K$21:$K$6689</c:f>
              <c:numCache>
                <c:formatCode>General</c:formatCode>
                <c:ptCount val="6669"/>
                <c:pt idx="308">
                  <c:v>2.9655899998033419E-2</c:v>
                </c:pt>
                <c:pt idx="311">
                  <c:v>3.6998299998231232E-2</c:v>
                </c:pt>
                <c:pt idx="314">
                  <c:v>2.9306600001291372E-2</c:v>
                </c:pt>
                <c:pt idx="328">
                  <c:v>1.9686199993884657E-2</c:v>
                </c:pt>
                <c:pt idx="333">
                  <c:v>1.558169999771053E-2</c:v>
                </c:pt>
                <c:pt idx="353">
                  <c:v>3.218500001821667E-3</c:v>
                </c:pt>
                <c:pt idx="354">
                  <c:v>3.218500001821667E-3</c:v>
                </c:pt>
                <c:pt idx="356">
                  <c:v>3.2378999967477284E-3</c:v>
                </c:pt>
                <c:pt idx="361">
                  <c:v>5.2766999942832626E-3</c:v>
                </c:pt>
                <c:pt idx="362">
                  <c:v>1.4824999962002039E-3</c:v>
                </c:pt>
                <c:pt idx="363">
                  <c:v>1.808000000892207E-3</c:v>
                </c:pt>
                <c:pt idx="366">
                  <c:v>9.3092999959480949E-3</c:v>
                </c:pt>
                <c:pt idx="367">
                  <c:v>-4.438000003574416E-3</c:v>
                </c:pt>
                <c:pt idx="368">
                  <c:v>2.2012999979779124E-3</c:v>
                </c:pt>
                <c:pt idx="369">
                  <c:v>8.7013000011211261E-3</c:v>
                </c:pt>
                <c:pt idx="370">
                  <c:v>9.9012999999104068E-3</c:v>
                </c:pt>
                <c:pt idx="372">
                  <c:v>5.6564999977126718E-3</c:v>
                </c:pt>
                <c:pt idx="373">
                  <c:v>-7.8730000677751377E-4</c:v>
                </c:pt>
                <c:pt idx="374">
                  <c:v>6.4174999934039079E-3</c:v>
                </c:pt>
                <c:pt idx="375">
                  <c:v>2.6358999966760166E-3</c:v>
                </c:pt>
                <c:pt idx="376">
                  <c:v>3.2542999979341403E-3</c:v>
                </c:pt>
                <c:pt idx="377">
                  <c:v>7.0910999929765239E-3</c:v>
                </c:pt>
                <c:pt idx="378">
                  <c:v>-1.4521999983116984E-3</c:v>
                </c:pt>
                <c:pt idx="379">
                  <c:v>-9.5000003057066351E-5</c:v>
                </c:pt>
                <c:pt idx="380">
                  <c:v>-2.7556999993976206E-3</c:v>
                </c:pt>
                <c:pt idx="381">
                  <c:v>5.7601999942562543E-3</c:v>
                </c:pt>
                <c:pt idx="382">
                  <c:v>4.2979999998351559E-3</c:v>
                </c:pt>
                <c:pt idx="383">
                  <c:v>1.1783399997511879E-2</c:v>
                </c:pt>
                <c:pt idx="384">
                  <c:v>2.9017999913776293E-3</c:v>
                </c:pt>
                <c:pt idx="385">
                  <c:v>2.8395999979693443E-3</c:v>
                </c:pt>
                <c:pt idx="386">
                  <c:v>2.3982999991858378E-3</c:v>
                </c:pt>
                <c:pt idx="387">
                  <c:v>2.9982999985804781E-3</c:v>
                </c:pt>
                <c:pt idx="388">
                  <c:v>3.4983000005013309E-3</c:v>
                </c:pt>
                <c:pt idx="390">
                  <c:v>-8.6490000830963254E-4</c:v>
                </c:pt>
                <c:pt idx="391">
                  <c:v>2.7121999955852516E-3</c:v>
                </c:pt>
                <c:pt idx="392">
                  <c:v>3.6751999941770919E-3</c:v>
                </c:pt>
                <c:pt idx="393">
                  <c:v>4.1605478836572729E-3</c:v>
                </c:pt>
                <c:pt idx="394">
                  <c:v>3.8099999947007746E-3</c:v>
                </c:pt>
                <c:pt idx="395">
                  <c:v>7.8709999797865748E-4</c:v>
                </c:pt>
                <c:pt idx="396">
                  <c:v>1.567100000102073E-3</c:v>
                </c:pt>
                <c:pt idx="397">
                  <c:v>4.8871000035433099E-3</c:v>
                </c:pt>
                <c:pt idx="398">
                  <c:v>4.1467999981250614E-3</c:v>
                </c:pt>
                <c:pt idx="400">
                  <c:v>1.5423000004375353E-3</c:v>
                </c:pt>
                <c:pt idx="401">
                  <c:v>4.2203999910270795E-3</c:v>
                </c:pt>
                <c:pt idx="402">
                  <c:v>4.2000000030384399E-3</c:v>
                </c:pt>
                <c:pt idx="403">
                  <c:v>-4.8428000009153038E-3</c:v>
                </c:pt>
                <c:pt idx="404">
                  <c:v>-4.8428000009153038E-3</c:v>
                </c:pt>
                <c:pt idx="405">
                  <c:v>5.2969999960623682E-3</c:v>
                </c:pt>
                <c:pt idx="406">
                  <c:v>4.9467999924672768E-3</c:v>
                </c:pt>
                <c:pt idx="407">
                  <c:v>3.9755999969202094E-3</c:v>
                </c:pt>
                <c:pt idx="408">
                  <c:v>5.2882999952998944E-3</c:v>
                </c:pt>
                <c:pt idx="409">
                  <c:v>7.9082000011112541E-3</c:v>
                </c:pt>
                <c:pt idx="414">
                  <c:v>9.0392999991308898E-3</c:v>
                </c:pt>
                <c:pt idx="416">
                  <c:v>6.5138999998453073E-3</c:v>
                </c:pt>
                <c:pt idx="418">
                  <c:v>6.3338999971165322E-3</c:v>
                </c:pt>
                <c:pt idx="419">
                  <c:v>7.0238999978755601E-3</c:v>
                </c:pt>
                <c:pt idx="420">
                  <c:v>7.0238999978755601E-3</c:v>
                </c:pt>
                <c:pt idx="421">
                  <c:v>7.0238999978755601E-3</c:v>
                </c:pt>
                <c:pt idx="422">
                  <c:v>6.9922999900882132E-3</c:v>
                </c:pt>
                <c:pt idx="423">
                  <c:v>6.8912999995518476E-3</c:v>
                </c:pt>
                <c:pt idx="424">
                  <c:v>6.8842999971820973E-3</c:v>
                </c:pt>
                <c:pt idx="425">
                  <c:v>7.1529499982716516E-3</c:v>
                </c:pt>
                <c:pt idx="426">
                  <c:v>6.5204999991692603E-3</c:v>
                </c:pt>
                <c:pt idx="427">
                  <c:v>6.5404999986640178E-3</c:v>
                </c:pt>
                <c:pt idx="428">
                  <c:v>7.0417999959317967E-3</c:v>
                </c:pt>
                <c:pt idx="429">
                  <c:v>7.1117999978014268E-3</c:v>
                </c:pt>
                <c:pt idx="430">
                  <c:v>6.9800999990548007E-3</c:v>
                </c:pt>
                <c:pt idx="431">
                  <c:v>6.5591999955358915E-3</c:v>
                </c:pt>
                <c:pt idx="432">
                  <c:v>3.3730999930412509E-3</c:v>
                </c:pt>
                <c:pt idx="433">
                  <c:v>6.8730999992112629E-3</c:v>
                </c:pt>
                <c:pt idx="434">
                  <c:v>6.8118999915895984E-3</c:v>
                </c:pt>
                <c:pt idx="435">
                  <c:v>6.6491999969002791E-3</c:v>
                </c:pt>
                <c:pt idx="436">
                  <c:v>1.1479049993795343E-2</c:v>
                </c:pt>
                <c:pt idx="437">
                  <c:v>7.3675999956321903E-3</c:v>
                </c:pt>
                <c:pt idx="438">
                  <c:v>-8.7869999697431922E-4</c:v>
                </c:pt>
                <c:pt idx="439">
                  <c:v>6.1306499919737689E-3</c:v>
                </c:pt>
                <c:pt idx="441">
                  <c:v>7.7603999961866066E-3</c:v>
                </c:pt>
                <c:pt idx="442">
                  <c:v>7.8804000004311092E-3</c:v>
                </c:pt>
                <c:pt idx="443">
                  <c:v>7.7191000018501654E-3</c:v>
                </c:pt>
                <c:pt idx="444">
                  <c:v>8.0374999961350113E-3</c:v>
                </c:pt>
                <c:pt idx="445">
                  <c:v>8.0574999956297688E-3</c:v>
                </c:pt>
                <c:pt idx="446">
                  <c:v>6.7364999922574498E-3</c:v>
                </c:pt>
                <c:pt idx="447">
                  <c:v>8.2364999980200082E-3</c:v>
                </c:pt>
                <c:pt idx="448">
                  <c:v>8.8910999911604449E-3</c:v>
                </c:pt>
                <c:pt idx="449">
                  <c:v>9.2309999963617884E-3</c:v>
                </c:pt>
                <c:pt idx="450">
                  <c:v>9.5090999966487288E-3</c:v>
                </c:pt>
                <c:pt idx="451">
                  <c:v>7.7680999966105446E-3</c:v>
                </c:pt>
                <c:pt idx="452">
                  <c:v>8.0680999963078648E-3</c:v>
                </c:pt>
                <c:pt idx="453">
                  <c:v>8.2680999985313974E-3</c:v>
                </c:pt>
                <c:pt idx="454">
                  <c:v>9.9344499976723455E-3</c:v>
                </c:pt>
                <c:pt idx="455">
                  <c:v>8.2516999973449856E-3</c:v>
                </c:pt>
                <c:pt idx="456">
                  <c:v>8.2716999968397431E-3</c:v>
                </c:pt>
                <c:pt idx="457">
                  <c:v>8.6212999958661385E-3</c:v>
                </c:pt>
                <c:pt idx="458">
                  <c:v>8.7312999967252836E-3</c:v>
                </c:pt>
                <c:pt idx="459">
                  <c:v>7.790499999828171E-3</c:v>
                </c:pt>
                <c:pt idx="460">
                  <c:v>7.9604999991715886E-3</c:v>
                </c:pt>
                <c:pt idx="462">
                  <c:v>8.347199996933341E-3</c:v>
                </c:pt>
                <c:pt idx="463">
                  <c:v>8.4471999944071285E-3</c:v>
                </c:pt>
                <c:pt idx="464">
                  <c:v>8.4065999981248751E-3</c:v>
                </c:pt>
                <c:pt idx="465">
                  <c:v>8.7665999963064678E-3</c:v>
                </c:pt>
                <c:pt idx="466">
                  <c:v>7.9849999965517782E-3</c:v>
                </c:pt>
                <c:pt idx="467">
                  <c:v>8.2849999962490983E-3</c:v>
                </c:pt>
                <c:pt idx="468">
                  <c:v>6.8147499987389892E-3</c:v>
                </c:pt>
                <c:pt idx="469">
                  <c:v>8.3347499967203476E-3</c:v>
                </c:pt>
                <c:pt idx="470">
                  <c:v>4.6460000157821923E-4</c:v>
                </c:pt>
                <c:pt idx="471">
                  <c:v>8.4645999959320761E-3</c:v>
                </c:pt>
                <c:pt idx="472">
                  <c:v>8.8743999949656427E-3</c:v>
                </c:pt>
                <c:pt idx="473">
                  <c:v>9.0043999953195453E-3</c:v>
                </c:pt>
                <c:pt idx="474">
                  <c:v>8.3927999949082732E-3</c:v>
                </c:pt>
                <c:pt idx="475">
                  <c:v>1.1032249996787868E-2</c:v>
                </c:pt>
                <c:pt idx="476">
                  <c:v>8.3310999980312772E-3</c:v>
                </c:pt>
                <c:pt idx="477">
                  <c:v>8.4310999955050647E-3</c:v>
                </c:pt>
                <c:pt idx="478">
                  <c:v>8.4310999955050647E-3</c:v>
                </c:pt>
                <c:pt idx="479">
                  <c:v>9.9565999917103909E-3</c:v>
                </c:pt>
                <c:pt idx="480">
                  <c:v>8.29919999523554E-3</c:v>
                </c:pt>
                <c:pt idx="481">
                  <c:v>7.0061499936855398E-3</c:v>
                </c:pt>
                <c:pt idx="482">
                  <c:v>8.4247999911895022E-3</c:v>
                </c:pt>
                <c:pt idx="483">
                  <c:v>8.6747999957879074E-3</c:v>
                </c:pt>
                <c:pt idx="484">
                  <c:v>8.754199996474199E-3</c:v>
                </c:pt>
                <c:pt idx="485">
                  <c:v>8.794199995463714E-3</c:v>
                </c:pt>
                <c:pt idx="486">
                  <c:v>8.794199995463714E-3</c:v>
                </c:pt>
                <c:pt idx="487">
                  <c:v>9.2334999935701489E-3</c:v>
                </c:pt>
                <c:pt idx="488">
                  <c:v>9.2334999935701489E-3</c:v>
                </c:pt>
                <c:pt idx="489">
                  <c:v>1.0813499997311737E-2</c:v>
                </c:pt>
                <c:pt idx="490">
                  <c:v>8.0534000007901341E-3</c:v>
                </c:pt>
                <c:pt idx="491">
                  <c:v>8.2330000004731119E-3</c:v>
                </c:pt>
                <c:pt idx="492">
                  <c:v>7.6518999921972863E-3</c:v>
                </c:pt>
                <c:pt idx="493">
                  <c:v>7.6518999921972863E-3</c:v>
                </c:pt>
                <c:pt idx="494">
                  <c:v>8.0314999941037968E-3</c:v>
                </c:pt>
                <c:pt idx="495">
                  <c:v>8.361349995539058E-3</c:v>
                </c:pt>
                <c:pt idx="496">
                  <c:v>1.2660599997616373E-2</c:v>
                </c:pt>
                <c:pt idx="497">
                  <c:v>7.960349990753457E-3</c:v>
                </c:pt>
                <c:pt idx="498">
                  <c:v>5.0001499985228293E-3</c:v>
                </c:pt>
                <c:pt idx="499">
                  <c:v>5.0001499985228293E-3</c:v>
                </c:pt>
                <c:pt idx="500">
                  <c:v>7.0001499989302829E-3</c:v>
                </c:pt>
                <c:pt idx="501">
                  <c:v>7.0001499989302829E-3</c:v>
                </c:pt>
                <c:pt idx="502">
                  <c:v>9.6399499961989932E-3</c:v>
                </c:pt>
                <c:pt idx="503">
                  <c:v>8.1886999978451058E-3</c:v>
                </c:pt>
                <c:pt idx="504">
                  <c:v>8.1886999978451058E-3</c:v>
                </c:pt>
                <c:pt idx="505">
                  <c:v>8.3886999927926809E-3</c:v>
                </c:pt>
                <c:pt idx="506">
                  <c:v>8.3886999927926809E-3</c:v>
                </c:pt>
                <c:pt idx="507">
                  <c:v>1.2848299993493129E-2</c:v>
                </c:pt>
                <c:pt idx="508">
                  <c:v>7.7772500007995404E-3</c:v>
                </c:pt>
                <c:pt idx="509">
                  <c:v>7.7772500007995404E-3</c:v>
                </c:pt>
                <c:pt idx="510">
                  <c:v>8.1772499979706481E-3</c:v>
                </c:pt>
                <c:pt idx="511">
                  <c:v>8.1772499979706481E-3</c:v>
                </c:pt>
                <c:pt idx="514">
                  <c:v>8.2763999962480739E-3</c:v>
                </c:pt>
                <c:pt idx="515">
                  <c:v>8.7463999952888116E-3</c:v>
                </c:pt>
                <c:pt idx="516">
                  <c:v>9.1763999953400344E-3</c:v>
                </c:pt>
                <c:pt idx="517">
                  <c:v>8.0419000005349517E-3</c:v>
                </c:pt>
                <c:pt idx="518">
                  <c:v>7.4471999905654229E-3</c:v>
                </c:pt>
                <c:pt idx="519">
                  <c:v>7.6451999993878417E-3</c:v>
                </c:pt>
                <c:pt idx="520">
                  <c:v>7.6451999993878417E-3</c:v>
                </c:pt>
                <c:pt idx="521">
                  <c:v>7.8351999982260168E-3</c:v>
                </c:pt>
                <c:pt idx="524">
                  <c:v>6.6043499973602593E-3</c:v>
                </c:pt>
                <c:pt idx="525">
                  <c:v>8.3043499980703928E-3</c:v>
                </c:pt>
                <c:pt idx="526">
                  <c:v>6.2635999929625541E-3</c:v>
                </c:pt>
                <c:pt idx="527">
                  <c:v>6.2635999929625541E-3</c:v>
                </c:pt>
                <c:pt idx="528">
                  <c:v>6.3935999933164567E-3</c:v>
                </c:pt>
                <c:pt idx="531">
                  <c:v>1.4040699992619921E-2</c:v>
                </c:pt>
                <c:pt idx="532">
                  <c:v>1.5530699994997121E-2</c:v>
                </c:pt>
                <c:pt idx="533">
                  <c:v>-4.3444000039016828E-3</c:v>
                </c:pt>
                <c:pt idx="534">
                  <c:v>6.7186000014771707E-3</c:v>
                </c:pt>
                <c:pt idx="535">
                  <c:v>6.7186000014771707E-3</c:v>
                </c:pt>
                <c:pt idx="536">
                  <c:v>6.7186000014771707E-3</c:v>
                </c:pt>
                <c:pt idx="537">
                  <c:v>6.7285999975865707E-3</c:v>
                </c:pt>
                <c:pt idx="538">
                  <c:v>8.514099994499702E-3</c:v>
                </c:pt>
                <c:pt idx="539">
                  <c:v>6.412599999748636E-3</c:v>
                </c:pt>
                <c:pt idx="540">
                  <c:v>5.8269999935873784E-3</c:v>
                </c:pt>
                <c:pt idx="541">
                  <c:v>5.916999994951766E-3</c:v>
                </c:pt>
                <c:pt idx="542">
                  <c:v>5.9269999983371235E-3</c:v>
                </c:pt>
                <c:pt idx="543">
                  <c:v>5.8352999985800125E-3</c:v>
                </c:pt>
                <c:pt idx="544">
                  <c:v>4.1637999966042116E-3</c:v>
                </c:pt>
                <c:pt idx="545">
                  <c:v>4.9822000000858679E-3</c:v>
                </c:pt>
                <c:pt idx="546">
                  <c:v>3.5544999991543591E-3</c:v>
                </c:pt>
                <c:pt idx="547">
                  <c:v>2.7939499996136874E-3</c:v>
                </c:pt>
                <c:pt idx="548">
                  <c:v>3.6328999922261573E-3</c:v>
                </c:pt>
                <c:pt idx="553">
                  <c:v>1.1508999959914945E-3</c:v>
                </c:pt>
                <c:pt idx="556">
                  <c:v>2.9760000325040892E-4</c:v>
                </c:pt>
                <c:pt idx="557">
                  <c:v>2.9760000325040892E-4</c:v>
                </c:pt>
                <c:pt idx="558">
                  <c:v>3.9760000072419643E-4</c:v>
                </c:pt>
                <c:pt idx="559">
                  <c:v>3.9760000072419643E-4</c:v>
                </c:pt>
                <c:pt idx="560">
                  <c:v>4.9759999819798395E-4</c:v>
                </c:pt>
                <c:pt idx="561">
                  <c:v>5.9760000294772908E-4</c:v>
                </c:pt>
                <c:pt idx="562">
                  <c:v>5.9760000294772908E-4</c:v>
                </c:pt>
                <c:pt idx="565">
                  <c:v>-2.9530000028898939E-4</c:v>
                </c:pt>
                <c:pt idx="566">
                  <c:v>-1.2530000094557181E-4</c:v>
                </c:pt>
                <c:pt idx="567">
                  <c:v>-1.2530000094557181E-4</c:v>
                </c:pt>
                <c:pt idx="568">
                  <c:v>-9.5598000043537468E-3</c:v>
                </c:pt>
                <c:pt idx="569">
                  <c:v>-9.5598000043537468E-3</c:v>
                </c:pt>
                <c:pt idx="570">
                  <c:v>-9.5598000043537468E-3</c:v>
                </c:pt>
                <c:pt idx="571">
                  <c:v>-2.6198000050499104E-3</c:v>
                </c:pt>
                <c:pt idx="574">
                  <c:v>-3.7722999986726791E-3</c:v>
                </c:pt>
                <c:pt idx="575">
                  <c:v>-3.3723000015015714E-3</c:v>
                </c:pt>
                <c:pt idx="576">
                  <c:v>-2.9723000043304637E-3</c:v>
                </c:pt>
                <c:pt idx="577">
                  <c:v>-3.4330000053159893E-3</c:v>
                </c:pt>
                <c:pt idx="578">
                  <c:v>-4.7778000080143102E-3</c:v>
                </c:pt>
                <c:pt idx="579">
                  <c:v>-4.4788000013795681E-3</c:v>
                </c:pt>
                <c:pt idx="580">
                  <c:v>-9.6686000033514574E-3</c:v>
                </c:pt>
                <c:pt idx="581">
                  <c:v>-8.9686000064830296E-3</c:v>
                </c:pt>
                <c:pt idx="582">
                  <c:v>-8.6686000067857094E-3</c:v>
                </c:pt>
                <c:pt idx="583">
                  <c:v>-8.5686000020359643E-3</c:v>
                </c:pt>
                <c:pt idx="584">
                  <c:v>-8.9518000022508204E-3</c:v>
                </c:pt>
                <c:pt idx="586">
                  <c:v>-1.2891799902718049E-2</c:v>
                </c:pt>
                <c:pt idx="587">
                  <c:v>-1.3595200005511288E-2</c:v>
                </c:pt>
                <c:pt idx="588">
                  <c:v>-1.3785250004730187E-2</c:v>
                </c:pt>
                <c:pt idx="589">
                  <c:v>-1.4375300001120195E-2</c:v>
                </c:pt>
                <c:pt idx="590">
                  <c:v>-1.3575299999502022E-2</c:v>
                </c:pt>
                <c:pt idx="591">
                  <c:v>-1.3475300002028234E-2</c:v>
                </c:pt>
                <c:pt idx="592">
                  <c:v>-1.3845450004737359E-2</c:v>
                </c:pt>
                <c:pt idx="593">
                  <c:v>-1.254545000847429E-2</c:v>
                </c:pt>
                <c:pt idx="594">
                  <c:v>-1.164545000938233E-2</c:v>
                </c:pt>
                <c:pt idx="595">
                  <c:v>-1.2475550232920796E-2</c:v>
                </c:pt>
                <c:pt idx="596">
                  <c:v>-1.4079800006584264E-2</c:v>
                </c:pt>
                <c:pt idx="597">
                  <c:v>-1.3879800004360732E-2</c:v>
                </c:pt>
                <c:pt idx="598">
                  <c:v>-1.4080100001592655E-2</c:v>
                </c:pt>
                <c:pt idx="599">
                  <c:v>-1.382010000088485E-2</c:v>
                </c:pt>
                <c:pt idx="600">
                  <c:v>-1.2803750003513414E-2</c:v>
                </c:pt>
                <c:pt idx="601">
                  <c:v>-1.8439700004819315E-2</c:v>
                </c:pt>
                <c:pt idx="602">
                  <c:v>-1.8339700007345527E-2</c:v>
                </c:pt>
                <c:pt idx="603">
                  <c:v>-1.855000000068685E-2</c:v>
                </c:pt>
                <c:pt idx="604">
                  <c:v>-1.8380000001343433E-2</c:v>
                </c:pt>
                <c:pt idx="605">
                  <c:v>-1.4951999859476928E-2</c:v>
                </c:pt>
                <c:pt idx="606">
                  <c:v>-1.8742199812550098E-2</c:v>
                </c:pt>
                <c:pt idx="607">
                  <c:v>-1.9430300002568401E-2</c:v>
                </c:pt>
                <c:pt idx="608">
                  <c:v>-1.9430300002568401E-2</c:v>
                </c:pt>
                <c:pt idx="609">
                  <c:v>-1.9330300005094614E-2</c:v>
                </c:pt>
                <c:pt idx="610">
                  <c:v>-2.270045000477694E-2</c:v>
                </c:pt>
                <c:pt idx="611">
                  <c:v>-2.0100450004974846E-2</c:v>
                </c:pt>
                <c:pt idx="612">
                  <c:v>-1.8400450004264712E-2</c:v>
                </c:pt>
                <c:pt idx="613">
                  <c:v>-1.9055200005823281E-2</c:v>
                </c:pt>
                <c:pt idx="614">
                  <c:v>-1.8895200002589263E-2</c:v>
                </c:pt>
                <c:pt idx="615">
                  <c:v>-2.5246700002753641E-2</c:v>
                </c:pt>
                <c:pt idx="616">
                  <c:v>-2.5086700006795581E-2</c:v>
                </c:pt>
                <c:pt idx="617">
                  <c:v>-2.6919900003122166E-2</c:v>
                </c:pt>
                <c:pt idx="618">
                  <c:v>-2.6259900005243253E-2</c:v>
                </c:pt>
                <c:pt idx="619">
                  <c:v>-2.8024100000038743E-2</c:v>
                </c:pt>
                <c:pt idx="620">
                  <c:v>-3.4625300002517179E-2</c:v>
                </c:pt>
                <c:pt idx="621">
                  <c:v>-3.7086100004671607E-2</c:v>
                </c:pt>
                <c:pt idx="622">
                  <c:v>-3.7086100004671607E-2</c:v>
                </c:pt>
                <c:pt idx="623">
                  <c:v>-4.070970000611851E-2</c:v>
                </c:pt>
                <c:pt idx="624">
                  <c:v>-4.1278900003817398E-2</c:v>
                </c:pt>
                <c:pt idx="625">
                  <c:v>-4.3267200002446771E-2</c:v>
                </c:pt>
                <c:pt idx="626">
                  <c:v>-4.3972699997539166E-2</c:v>
                </c:pt>
                <c:pt idx="627">
                  <c:v>-4.3652050000673626E-2</c:v>
                </c:pt>
                <c:pt idx="628">
                  <c:v>-4.3863500010047574E-2</c:v>
                </c:pt>
                <c:pt idx="629">
                  <c:v>-4.3378600006690249E-2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3-43C6-A187-98071614FBD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3-43C6-A187-98071614FB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3-43C6-A187-98071614FB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C3-43C6-A187-98071614FBD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1'!$F$21:$F$6400</c:f>
              <c:numCache>
                <c:formatCode>General</c:formatCode>
                <c:ptCount val="6380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</c:numCache>
            </c:numRef>
          </c:xVal>
          <c:yVal>
            <c:numRef>
              <c:f>'Active 1'!$O$21:$O$6400</c:f>
              <c:numCache>
                <c:formatCode>General</c:formatCode>
                <c:ptCount val="6380"/>
                <c:pt idx="0">
                  <c:v>0.53482745708398438</c:v>
                </c:pt>
                <c:pt idx="1">
                  <c:v>0.53479011764703444</c:v>
                </c:pt>
                <c:pt idx="2">
                  <c:v>0.52984730968077909</c:v>
                </c:pt>
                <c:pt idx="3">
                  <c:v>0.51037012588173913</c:v>
                </c:pt>
                <c:pt idx="4">
                  <c:v>0.42205769006538718</c:v>
                </c:pt>
                <c:pt idx="5">
                  <c:v>0.41655945797450072</c:v>
                </c:pt>
                <c:pt idx="6">
                  <c:v>0.40862482762262725</c:v>
                </c:pt>
                <c:pt idx="7">
                  <c:v>0.40110093107720368</c:v>
                </c:pt>
                <c:pt idx="8">
                  <c:v>0.40082088530007876</c:v>
                </c:pt>
                <c:pt idx="9">
                  <c:v>0.40076487614465378</c:v>
                </c:pt>
                <c:pt idx="10">
                  <c:v>0.38108699287200754</c:v>
                </c:pt>
                <c:pt idx="11">
                  <c:v>0.37716635199225829</c:v>
                </c:pt>
                <c:pt idx="12">
                  <c:v>0.37350708717115899</c:v>
                </c:pt>
                <c:pt idx="13">
                  <c:v>0.37276029843215913</c:v>
                </c:pt>
                <c:pt idx="14">
                  <c:v>0.29173838768029342</c:v>
                </c:pt>
                <c:pt idx="15">
                  <c:v>0.29171038310258091</c:v>
                </c:pt>
                <c:pt idx="16">
                  <c:v>0.27287730459092829</c:v>
                </c:pt>
                <c:pt idx="17">
                  <c:v>0.27287730459092829</c:v>
                </c:pt>
                <c:pt idx="18">
                  <c:v>0.27287730459092829</c:v>
                </c:pt>
                <c:pt idx="19">
                  <c:v>0.2727559514208408</c:v>
                </c:pt>
                <c:pt idx="20">
                  <c:v>0.2727559514208408</c:v>
                </c:pt>
                <c:pt idx="21">
                  <c:v>0.27242923134752833</c:v>
                </c:pt>
                <c:pt idx="22">
                  <c:v>0.27215852042964089</c:v>
                </c:pt>
                <c:pt idx="23">
                  <c:v>0.2627676520367177</c:v>
                </c:pt>
                <c:pt idx="24">
                  <c:v>0.26198352386076784</c:v>
                </c:pt>
                <c:pt idx="25">
                  <c:v>0.24315044534911526</c:v>
                </c:pt>
                <c:pt idx="26">
                  <c:v>0.243136443060259</c:v>
                </c:pt>
                <c:pt idx="27">
                  <c:v>0.24309443619369026</c:v>
                </c:pt>
                <c:pt idx="28">
                  <c:v>0.24307109904559651</c:v>
                </c:pt>
                <c:pt idx="29">
                  <c:v>0.24244566347668414</c:v>
                </c:pt>
                <c:pt idx="30">
                  <c:v>0.24241765889897163</c:v>
                </c:pt>
                <c:pt idx="31">
                  <c:v>0.24196958565557172</c:v>
                </c:pt>
                <c:pt idx="32">
                  <c:v>0.23862770604854736</c:v>
                </c:pt>
                <c:pt idx="33">
                  <c:v>0.2378809173095475</c:v>
                </c:pt>
                <c:pt idx="34">
                  <c:v>0.23761020639166006</c:v>
                </c:pt>
                <c:pt idx="35">
                  <c:v>0.23717613543711638</c:v>
                </c:pt>
                <c:pt idx="36">
                  <c:v>0.23701277540046017</c:v>
                </c:pt>
                <c:pt idx="37">
                  <c:v>0.23701277540046017</c:v>
                </c:pt>
                <c:pt idx="38">
                  <c:v>0.23701277540046017</c:v>
                </c:pt>
                <c:pt idx="39">
                  <c:v>0.23354954262334834</c:v>
                </c:pt>
                <c:pt idx="40">
                  <c:v>0.22844337462043682</c:v>
                </c:pt>
                <c:pt idx="41">
                  <c:v>0.2228051196409879</c:v>
                </c:pt>
                <c:pt idx="42">
                  <c:v>0.22265576189318792</c:v>
                </c:pt>
                <c:pt idx="43">
                  <c:v>0.22247839956767546</c:v>
                </c:pt>
                <c:pt idx="44">
                  <c:v>0.22235704639758799</c:v>
                </c:pt>
                <c:pt idx="45">
                  <c:v>0.22203032632427555</c:v>
                </c:pt>
                <c:pt idx="46">
                  <c:v>0.22188096857647557</c:v>
                </c:pt>
                <c:pt idx="47">
                  <c:v>0.22129287244451318</c:v>
                </c:pt>
                <c:pt idx="48">
                  <c:v>0.217073516069164</c:v>
                </c:pt>
                <c:pt idx="49">
                  <c:v>0.21698950233602651</c:v>
                </c:pt>
                <c:pt idx="50">
                  <c:v>0.21656009881110158</c:v>
                </c:pt>
                <c:pt idx="51">
                  <c:v>0.21656009881110158</c:v>
                </c:pt>
                <c:pt idx="52">
                  <c:v>0.21656009881110158</c:v>
                </c:pt>
                <c:pt idx="53">
                  <c:v>0.21632672733016414</c:v>
                </c:pt>
                <c:pt idx="54">
                  <c:v>0.21301285230085226</c:v>
                </c:pt>
                <c:pt idx="55">
                  <c:v>0.2128354899753398</c:v>
                </c:pt>
                <c:pt idx="56">
                  <c:v>0.21261145335363985</c:v>
                </c:pt>
                <c:pt idx="57">
                  <c:v>0.21256477905745236</c:v>
                </c:pt>
                <c:pt idx="58">
                  <c:v>0.21241542130965238</c:v>
                </c:pt>
                <c:pt idx="59">
                  <c:v>0.21235007729498989</c:v>
                </c:pt>
                <c:pt idx="60">
                  <c:v>0.21222872412490243</c:v>
                </c:pt>
                <c:pt idx="61">
                  <c:v>0.21222872412490243</c:v>
                </c:pt>
                <c:pt idx="62">
                  <c:v>0.21217271496947743</c:v>
                </c:pt>
                <c:pt idx="63">
                  <c:v>0.21208870123633994</c:v>
                </c:pt>
                <c:pt idx="64">
                  <c:v>0.21136991707505259</c:v>
                </c:pt>
                <c:pt idx="65">
                  <c:v>0.20789734943870325</c:v>
                </c:pt>
                <c:pt idx="66">
                  <c:v>0.20786934486099076</c:v>
                </c:pt>
                <c:pt idx="67">
                  <c:v>0.20309923179062916</c:v>
                </c:pt>
                <c:pt idx="68">
                  <c:v>0.20294987404282919</c:v>
                </c:pt>
                <c:pt idx="69">
                  <c:v>0.20277251171731672</c:v>
                </c:pt>
                <c:pt idx="70">
                  <c:v>0.20277251171731672</c:v>
                </c:pt>
                <c:pt idx="71">
                  <c:v>0.20274450713960424</c:v>
                </c:pt>
                <c:pt idx="72">
                  <c:v>0.20264182368799175</c:v>
                </c:pt>
                <c:pt idx="73">
                  <c:v>0.20250180079942928</c:v>
                </c:pt>
                <c:pt idx="74">
                  <c:v>0.2024737962217168</c:v>
                </c:pt>
                <c:pt idx="75">
                  <c:v>0.20228709903696682</c:v>
                </c:pt>
                <c:pt idx="76">
                  <c:v>0.20144696170559198</c:v>
                </c:pt>
                <c:pt idx="77">
                  <c:v>0.20038278775251719</c:v>
                </c:pt>
                <c:pt idx="78">
                  <c:v>0.19829177928331759</c:v>
                </c:pt>
                <c:pt idx="79">
                  <c:v>0.1981704261132301</c:v>
                </c:pt>
                <c:pt idx="80">
                  <c:v>0.19796505921000515</c:v>
                </c:pt>
                <c:pt idx="81">
                  <c:v>0.19780636660296769</c:v>
                </c:pt>
                <c:pt idx="82">
                  <c:v>0.19754499054431773</c:v>
                </c:pt>
                <c:pt idx="83">
                  <c:v>0.19685421096074288</c:v>
                </c:pt>
                <c:pt idx="84">
                  <c:v>0.19649015145048043</c:v>
                </c:pt>
                <c:pt idx="85">
                  <c:v>0.19583671130385555</c:v>
                </c:pt>
                <c:pt idx="86">
                  <c:v>0.19467918875840579</c:v>
                </c:pt>
                <c:pt idx="87">
                  <c:v>0.19396973945635593</c:v>
                </c:pt>
                <c:pt idx="88">
                  <c:v>0.19393240001940593</c:v>
                </c:pt>
                <c:pt idx="89">
                  <c:v>0.19344698733905602</c:v>
                </c:pt>
                <c:pt idx="90">
                  <c:v>0.19344698733905602</c:v>
                </c:pt>
                <c:pt idx="91">
                  <c:v>0.19330696445049356</c:v>
                </c:pt>
                <c:pt idx="92">
                  <c:v>0.19329762959125604</c:v>
                </c:pt>
                <c:pt idx="93">
                  <c:v>0.19298024437718111</c:v>
                </c:pt>
                <c:pt idx="94">
                  <c:v>0.19270953345929365</c:v>
                </c:pt>
                <c:pt idx="95">
                  <c:v>0.19270953345929365</c:v>
                </c:pt>
                <c:pt idx="96">
                  <c:v>0.19270953345929365</c:v>
                </c:pt>
                <c:pt idx="97">
                  <c:v>0.19258818028920618</c:v>
                </c:pt>
                <c:pt idx="98">
                  <c:v>0.1925228362745437</c:v>
                </c:pt>
                <c:pt idx="99">
                  <c:v>0.1925228362745437</c:v>
                </c:pt>
                <c:pt idx="100">
                  <c:v>0.19240148310445621</c:v>
                </c:pt>
                <c:pt idx="101">
                  <c:v>0.19240148310445621</c:v>
                </c:pt>
                <c:pt idx="102">
                  <c:v>0.19237347852674372</c:v>
                </c:pt>
                <c:pt idx="103">
                  <c:v>0.19237347852674372</c:v>
                </c:pt>
                <c:pt idx="104">
                  <c:v>0.19237347852674372</c:v>
                </c:pt>
                <c:pt idx="105">
                  <c:v>0.19237347852674372</c:v>
                </c:pt>
                <c:pt idx="106">
                  <c:v>0.19237347852674372</c:v>
                </c:pt>
                <c:pt idx="107">
                  <c:v>0.19234547394903123</c:v>
                </c:pt>
                <c:pt idx="108">
                  <c:v>0.19222412077894374</c:v>
                </c:pt>
                <c:pt idx="109">
                  <c:v>0.19174804295783135</c:v>
                </c:pt>
                <c:pt idx="110">
                  <c:v>0.19153334119536888</c:v>
                </c:pt>
                <c:pt idx="111">
                  <c:v>0.18963836477015675</c:v>
                </c:pt>
                <c:pt idx="112">
                  <c:v>0.18914361723056936</c:v>
                </c:pt>
                <c:pt idx="113">
                  <c:v>0.18904093377895687</c:v>
                </c:pt>
                <c:pt idx="114">
                  <c:v>0.18904093377895687</c:v>
                </c:pt>
                <c:pt idx="115">
                  <c:v>0.18858352567631945</c:v>
                </c:pt>
                <c:pt idx="116">
                  <c:v>0.18852751652089447</c:v>
                </c:pt>
                <c:pt idx="117">
                  <c:v>0.18831281475843201</c:v>
                </c:pt>
                <c:pt idx="118">
                  <c:v>0.18829414503995701</c:v>
                </c:pt>
                <c:pt idx="119">
                  <c:v>0.18829414503995701</c:v>
                </c:pt>
                <c:pt idx="120">
                  <c:v>0.18821946616605703</c:v>
                </c:pt>
                <c:pt idx="121">
                  <c:v>0.18819146158834452</c:v>
                </c:pt>
                <c:pt idx="122">
                  <c:v>0.18819146158834452</c:v>
                </c:pt>
                <c:pt idx="123">
                  <c:v>0.18819146158834452</c:v>
                </c:pt>
                <c:pt idx="124">
                  <c:v>0.18816345701063203</c:v>
                </c:pt>
                <c:pt idx="125">
                  <c:v>0.18816345701063203</c:v>
                </c:pt>
                <c:pt idx="126">
                  <c:v>0.18816345701063203</c:v>
                </c:pt>
                <c:pt idx="127">
                  <c:v>0.18793008552969456</c:v>
                </c:pt>
                <c:pt idx="128">
                  <c:v>0.18790208095198208</c:v>
                </c:pt>
                <c:pt idx="129">
                  <c:v>0.18789274609274459</c:v>
                </c:pt>
                <c:pt idx="130">
                  <c:v>0.18786474151503207</c:v>
                </c:pt>
                <c:pt idx="131">
                  <c:v>0.1878460717965571</c:v>
                </c:pt>
                <c:pt idx="132">
                  <c:v>0.1878460717965571</c:v>
                </c:pt>
                <c:pt idx="133">
                  <c:v>0.18783673693731959</c:v>
                </c:pt>
                <c:pt idx="134">
                  <c:v>0.18783673693731959</c:v>
                </c:pt>
                <c:pt idx="135">
                  <c:v>0.18756602601943215</c:v>
                </c:pt>
                <c:pt idx="136">
                  <c:v>0.18756602601943215</c:v>
                </c:pt>
                <c:pt idx="137">
                  <c:v>0.18739799855315717</c:v>
                </c:pt>
                <c:pt idx="138">
                  <c:v>0.18724864080535719</c:v>
                </c:pt>
                <c:pt idx="139">
                  <c:v>0.18656719608101985</c:v>
                </c:pt>
                <c:pt idx="140">
                  <c:v>0.18542834325404506</c:v>
                </c:pt>
                <c:pt idx="141">
                  <c:v>0.1840747886646078</c:v>
                </c:pt>
                <c:pt idx="142">
                  <c:v>0.18399077493147034</c:v>
                </c:pt>
                <c:pt idx="143">
                  <c:v>0.18351469711035792</c:v>
                </c:pt>
                <c:pt idx="144">
                  <c:v>0.18332799992560794</c:v>
                </c:pt>
                <c:pt idx="145">
                  <c:v>0.18291726611915804</c:v>
                </c:pt>
                <c:pt idx="146">
                  <c:v>0.18161038582590827</c:v>
                </c:pt>
                <c:pt idx="147">
                  <c:v>0.17828717593735893</c:v>
                </c:pt>
                <c:pt idx="148">
                  <c:v>0.17816582276727144</c:v>
                </c:pt>
                <c:pt idx="149">
                  <c:v>0.17786710727167152</c:v>
                </c:pt>
                <c:pt idx="150">
                  <c:v>0.17768974494615902</c:v>
                </c:pt>
                <c:pt idx="151">
                  <c:v>0.17768041008692154</c:v>
                </c:pt>
                <c:pt idx="152">
                  <c:v>0.17753105233912156</c:v>
                </c:pt>
                <c:pt idx="153">
                  <c:v>0.17751238262064656</c:v>
                </c:pt>
                <c:pt idx="154">
                  <c:v>0.1773910294505591</c:v>
                </c:pt>
                <c:pt idx="155">
                  <c:v>0.17665357557079672</c:v>
                </c:pt>
                <c:pt idx="156">
                  <c:v>0.17344238399309736</c:v>
                </c:pt>
                <c:pt idx="157">
                  <c:v>0.17302231532740994</c:v>
                </c:pt>
                <c:pt idx="158">
                  <c:v>0.17288229243884745</c:v>
                </c:pt>
                <c:pt idx="159">
                  <c:v>0.17270493011333499</c:v>
                </c:pt>
                <c:pt idx="160">
                  <c:v>0.1726955952540975</c:v>
                </c:pt>
                <c:pt idx="161">
                  <c:v>0.17224752201069757</c:v>
                </c:pt>
                <c:pt idx="162">
                  <c:v>0.17224752201069757</c:v>
                </c:pt>
                <c:pt idx="163">
                  <c:v>0.17221951743298508</c:v>
                </c:pt>
                <c:pt idx="164">
                  <c:v>0.17209816426289762</c:v>
                </c:pt>
                <c:pt idx="165">
                  <c:v>0.16921369275851067</c:v>
                </c:pt>
                <c:pt idx="166">
                  <c:v>0.16921369275851067</c:v>
                </c:pt>
                <c:pt idx="167">
                  <c:v>0.16866293606349828</c:v>
                </c:pt>
                <c:pt idx="168">
                  <c:v>0.16861626176731079</c:v>
                </c:pt>
                <c:pt idx="169">
                  <c:v>0.16816818852391086</c:v>
                </c:pt>
                <c:pt idx="170">
                  <c:v>0.16815885366467337</c:v>
                </c:pt>
                <c:pt idx="171">
                  <c:v>0.16807483993153588</c:v>
                </c:pt>
                <c:pt idx="172">
                  <c:v>0.16807483993153588</c:v>
                </c:pt>
                <c:pt idx="173">
                  <c:v>0.16786013816907341</c:v>
                </c:pt>
                <c:pt idx="174">
                  <c:v>0.16741206492567351</c:v>
                </c:pt>
                <c:pt idx="175">
                  <c:v>0.16437823567348658</c:v>
                </c:pt>
                <c:pt idx="176">
                  <c:v>0.16416353391102412</c:v>
                </c:pt>
                <c:pt idx="177">
                  <c:v>0.16398617158551165</c:v>
                </c:pt>
                <c:pt idx="178">
                  <c:v>0.16398617158551165</c:v>
                </c:pt>
                <c:pt idx="179">
                  <c:v>0.16389282299313668</c:v>
                </c:pt>
                <c:pt idx="180">
                  <c:v>0.16389282299313668</c:v>
                </c:pt>
                <c:pt idx="181">
                  <c:v>0.16385081612656793</c:v>
                </c:pt>
                <c:pt idx="182">
                  <c:v>0.1637994744007617</c:v>
                </c:pt>
                <c:pt idx="183">
                  <c:v>0.1637994744007617</c:v>
                </c:pt>
                <c:pt idx="184">
                  <c:v>0.16343541489049926</c:v>
                </c:pt>
                <c:pt idx="185">
                  <c:v>0.16323938284651179</c:v>
                </c:pt>
                <c:pt idx="186">
                  <c:v>0.16310869481718682</c:v>
                </c:pt>
                <c:pt idx="187">
                  <c:v>0.16305268566176184</c:v>
                </c:pt>
                <c:pt idx="188">
                  <c:v>0.16305268566176184</c:v>
                </c:pt>
                <c:pt idx="189">
                  <c:v>0.16305268566176184</c:v>
                </c:pt>
                <c:pt idx="190">
                  <c:v>0.16233390150047447</c:v>
                </c:pt>
                <c:pt idx="191">
                  <c:v>0.16233390150047447</c:v>
                </c:pt>
                <c:pt idx="192">
                  <c:v>0.16186715853859956</c:v>
                </c:pt>
                <c:pt idx="193">
                  <c:v>0.15942142541837503</c:v>
                </c:pt>
                <c:pt idx="194">
                  <c:v>0.15884266414565015</c:v>
                </c:pt>
                <c:pt idx="195">
                  <c:v>0.15877732013098766</c:v>
                </c:pt>
                <c:pt idx="196">
                  <c:v>0.15857195322776269</c:v>
                </c:pt>
                <c:pt idx="197">
                  <c:v>0.15857195322776269</c:v>
                </c:pt>
                <c:pt idx="198">
                  <c:v>0.15847860463538771</c:v>
                </c:pt>
                <c:pt idx="199">
                  <c:v>0.15828257259140024</c:v>
                </c:pt>
                <c:pt idx="200">
                  <c:v>0.15812387998436278</c:v>
                </c:pt>
                <c:pt idx="201">
                  <c:v>0.15809587540665029</c:v>
                </c:pt>
                <c:pt idx="202">
                  <c:v>0.15809587540665029</c:v>
                </c:pt>
                <c:pt idx="203">
                  <c:v>0.15809587540665029</c:v>
                </c:pt>
                <c:pt idx="204">
                  <c:v>0.15809587540665029</c:v>
                </c:pt>
                <c:pt idx="205">
                  <c:v>0.15770381131867536</c:v>
                </c:pt>
                <c:pt idx="206">
                  <c:v>0.15768514160020036</c:v>
                </c:pt>
                <c:pt idx="207">
                  <c:v>0.15722773349756294</c:v>
                </c:pt>
                <c:pt idx="208">
                  <c:v>0.15421257396385105</c:v>
                </c:pt>
                <c:pt idx="209">
                  <c:v>0.15421257396385105</c:v>
                </c:pt>
                <c:pt idx="210">
                  <c:v>0.15421257396385105</c:v>
                </c:pt>
                <c:pt idx="211">
                  <c:v>0.15407255107528856</c:v>
                </c:pt>
                <c:pt idx="212">
                  <c:v>0.15367115212807614</c:v>
                </c:pt>
                <c:pt idx="213">
                  <c:v>0.15364314755036365</c:v>
                </c:pt>
                <c:pt idx="214">
                  <c:v>0.15343778064713867</c:v>
                </c:pt>
                <c:pt idx="215">
                  <c:v>0.15335376691400121</c:v>
                </c:pt>
                <c:pt idx="216">
                  <c:v>0.1533444320547637</c:v>
                </c:pt>
                <c:pt idx="217">
                  <c:v>0.1533444320547637</c:v>
                </c:pt>
                <c:pt idx="218">
                  <c:v>0.15320440916620123</c:v>
                </c:pt>
                <c:pt idx="219">
                  <c:v>0.15319507430696372</c:v>
                </c:pt>
                <c:pt idx="220">
                  <c:v>0.15304571655916377</c:v>
                </c:pt>
                <c:pt idx="221">
                  <c:v>0.1528683542336513</c:v>
                </c:pt>
                <c:pt idx="222">
                  <c:v>0.15221491408702642</c:v>
                </c:pt>
                <c:pt idx="223">
                  <c:v>0.14986252955917687</c:v>
                </c:pt>
                <c:pt idx="224">
                  <c:v>0.14809824116328971</c:v>
                </c:pt>
                <c:pt idx="225">
                  <c:v>0.14779019080845227</c:v>
                </c:pt>
                <c:pt idx="226">
                  <c:v>0.14779019080845227</c:v>
                </c:pt>
                <c:pt idx="227">
                  <c:v>0.14725810383191487</c:v>
                </c:pt>
                <c:pt idx="228">
                  <c:v>0.14725810383191487</c:v>
                </c:pt>
                <c:pt idx="229">
                  <c:v>0.14454165979380287</c:v>
                </c:pt>
                <c:pt idx="230">
                  <c:v>0.14403757739497799</c:v>
                </c:pt>
                <c:pt idx="231">
                  <c:v>0.14370152246242804</c:v>
                </c:pt>
                <c:pt idx="232">
                  <c:v>0.14331879323369062</c:v>
                </c:pt>
                <c:pt idx="233">
                  <c:v>0.14296406858266569</c:v>
                </c:pt>
                <c:pt idx="234">
                  <c:v>0.14295473372342818</c:v>
                </c:pt>
                <c:pt idx="235">
                  <c:v>0.1428987245680032</c:v>
                </c:pt>
                <c:pt idx="236">
                  <c:v>0.14281471083486572</c:v>
                </c:pt>
                <c:pt idx="237">
                  <c:v>0.14230129357680332</c:v>
                </c:pt>
                <c:pt idx="238">
                  <c:v>0.14011693651522875</c:v>
                </c:pt>
                <c:pt idx="239">
                  <c:v>0.13890340481435395</c:v>
                </c:pt>
                <c:pt idx="240">
                  <c:v>0.13788590515746665</c:v>
                </c:pt>
                <c:pt idx="241">
                  <c:v>0.13635498824251696</c:v>
                </c:pt>
                <c:pt idx="242">
                  <c:v>0.13632698366480447</c:v>
                </c:pt>
                <c:pt idx="243">
                  <c:v>0.13602826816920452</c:v>
                </c:pt>
                <c:pt idx="244">
                  <c:v>0.13332115899033004</c:v>
                </c:pt>
                <c:pt idx="245">
                  <c:v>0.13304111321320508</c:v>
                </c:pt>
                <c:pt idx="246">
                  <c:v>0.13301310863549259</c:v>
                </c:pt>
                <c:pt idx="247">
                  <c:v>0.13291976004311762</c:v>
                </c:pt>
                <c:pt idx="248">
                  <c:v>0.13286375088769262</c:v>
                </c:pt>
                <c:pt idx="249">
                  <c:v>0.13286375088769262</c:v>
                </c:pt>
                <c:pt idx="250">
                  <c:v>0.13286375088769262</c:v>
                </c:pt>
                <c:pt idx="251">
                  <c:v>0.13277973715455513</c:v>
                </c:pt>
                <c:pt idx="252">
                  <c:v>0.13272372799913015</c:v>
                </c:pt>
                <c:pt idx="253">
                  <c:v>0.1324810216589552</c:v>
                </c:pt>
                <c:pt idx="254">
                  <c:v>0.13247168679971769</c:v>
                </c:pt>
                <c:pt idx="255">
                  <c:v>0.12950320156219328</c:v>
                </c:pt>
                <c:pt idx="256">
                  <c:v>0.12938184839210579</c:v>
                </c:pt>
                <c:pt idx="257">
                  <c:v>0.12930716951820581</c:v>
                </c:pt>
                <c:pt idx="258">
                  <c:v>0.12888710085251839</c:v>
                </c:pt>
                <c:pt idx="259">
                  <c:v>0.12856038077920595</c:v>
                </c:pt>
                <c:pt idx="260">
                  <c:v>0.12854171106073095</c:v>
                </c:pt>
                <c:pt idx="261">
                  <c:v>0.12853237620149346</c:v>
                </c:pt>
                <c:pt idx="262">
                  <c:v>0.128355013875981</c:v>
                </c:pt>
                <c:pt idx="263">
                  <c:v>0.12805629838038105</c:v>
                </c:pt>
                <c:pt idx="264">
                  <c:v>0.12775758288478109</c:v>
                </c:pt>
                <c:pt idx="265">
                  <c:v>0.12396763003435682</c:v>
                </c:pt>
                <c:pt idx="266">
                  <c:v>0.12372492369418187</c:v>
                </c:pt>
                <c:pt idx="267">
                  <c:v>0.12220334163846966</c:v>
                </c:pt>
                <c:pt idx="268">
                  <c:v>0.11909483351238274</c:v>
                </c:pt>
                <c:pt idx="269">
                  <c:v>0.11874010886135782</c:v>
                </c:pt>
                <c:pt idx="270">
                  <c:v>0.11856274653584535</c:v>
                </c:pt>
                <c:pt idx="271">
                  <c:v>0.11856274653584535</c:v>
                </c:pt>
                <c:pt idx="272">
                  <c:v>0.11817068244787042</c:v>
                </c:pt>
                <c:pt idx="273">
                  <c:v>0.11754524687895805</c:v>
                </c:pt>
                <c:pt idx="274">
                  <c:v>0.11523020178805848</c:v>
                </c:pt>
                <c:pt idx="275">
                  <c:v>0.11513685319568351</c:v>
                </c:pt>
                <c:pt idx="276">
                  <c:v>0.11512751833644601</c:v>
                </c:pt>
                <c:pt idx="277">
                  <c:v>0.11489414685550856</c:v>
                </c:pt>
                <c:pt idx="278">
                  <c:v>0.11375529402853377</c:v>
                </c:pt>
                <c:pt idx="279">
                  <c:v>0.11339123451827134</c:v>
                </c:pt>
                <c:pt idx="280">
                  <c:v>0.11321387219275887</c:v>
                </c:pt>
                <c:pt idx="281">
                  <c:v>0.11288715211944644</c:v>
                </c:pt>
                <c:pt idx="282">
                  <c:v>0.11288715211944644</c:v>
                </c:pt>
                <c:pt idx="283">
                  <c:v>0.11288715211944644</c:v>
                </c:pt>
                <c:pt idx="284">
                  <c:v>0.11258843662384649</c:v>
                </c:pt>
                <c:pt idx="285">
                  <c:v>0.10913453870597216</c:v>
                </c:pt>
                <c:pt idx="286">
                  <c:v>0.10810770418984736</c:v>
                </c:pt>
                <c:pt idx="287">
                  <c:v>0.10765963094644744</c:v>
                </c:pt>
                <c:pt idx="288">
                  <c:v>0.10748226862093498</c:v>
                </c:pt>
                <c:pt idx="289">
                  <c:v>0.10377632950364818</c:v>
                </c:pt>
                <c:pt idx="290">
                  <c:v>0.10374832492593569</c:v>
                </c:pt>
                <c:pt idx="291">
                  <c:v>0.1036643111927982</c:v>
                </c:pt>
                <c:pt idx="292">
                  <c:v>0.10354295802271073</c:v>
                </c:pt>
                <c:pt idx="293">
                  <c:v>0.10354295802271073</c:v>
                </c:pt>
                <c:pt idx="294">
                  <c:v>0.10354295802271073</c:v>
                </c:pt>
                <c:pt idx="295">
                  <c:v>0.10354295802271073</c:v>
                </c:pt>
                <c:pt idx="296">
                  <c:v>0.10347761400804824</c:v>
                </c:pt>
                <c:pt idx="297">
                  <c:v>0.10271215555057339</c:v>
                </c:pt>
                <c:pt idx="298">
                  <c:v>0.10267481611362339</c:v>
                </c:pt>
                <c:pt idx="299">
                  <c:v>0.10068649109603628</c:v>
                </c:pt>
                <c:pt idx="300">
                  <c:v>0.10058380764442379</c:v>
                </c:pt>
                <c:pt idx="301">
                  <c:v>9.8884863263199119E-2</c:v>
                </c:pt>
                <c:pt idx="302">
                  <c:v>9.8884863263199119E-2</c:v>
                </c:pt>
                <c:pt idx="303">
                  <c:v>9.8884863263199119E-2</c:v>
                </c:pt>
                <c:pt idx="304">
                  <c:v>9.8884863263199119E-2</c:v>
                </c:pt>
                <c:pt idx="305">
                  <c:v>9.8884863263199119E-2</c:v>
                </c:pt>
                <c:pt idx="306">
                  <c:v>9.853013861217419E-2</c:v>
                </c:pt>
                <c:pt idx="307">
                  <c:v>9.5841699151774706E-2</c:v>
                </c:pt>
                <c:pt idx="308">
                  <c:v>9.4394795969962475E-2</c:v>
                </c:pt>
                <c:pt idx="309">
                  <c:v>9.383470441571258E-2</c:v>
                </c:pt>
                <c:pt idx="310">
                  <c:v>9.3685346667912617E-2</c:v>
                </c:pt>
                <c:pt idx="311">
                  <c:v>9.3685346667912617E-2</c:v>
                </c:pt>
                <c:pt idx="312">
                  <c:v>9.3657342090200116E-2</c:v>
                </c:pt>
                <c:pt idx="313">
                  <c:v>9.3535988920112639E-2</c:v>
                </c:pt>
                <c:pt idx="314">
                  <c:v>9.3526654060875153E-2</c:v>
                </c:pt>
                <c:pt idx="315">
                  <c:v>8.9680692055025879E-2</c:v>
                </c:pt>
                <c:pt idx="316">
                  <c:v>8.9652687477313392E-2</c:v>
                </c:pt>
                <c:pt idx="317">
                  <c:v>8.9185944515438473E-2</c:v>
                </c:pt>
                <c:pt idx="318">
                  <c:v>8.9176609656200986E-2</c:v>
                </c:pt>
                <c:pt idx="319">
                  <c:v>8.9027251908401009E-2</c:v>
                </c:pt>
                <c:pt idx="320">
                  <c:v>8.8905898738313532E-2</c:v>
                </c:pt>
                <c:pt idx="321">
                  <c:v>8.8887229019838532E-2</c:v>
                </c:pt>
                <c:pt idx="322">
                  <c:v>8.8877894160601031E-2</c:v>
                </c:pt>
                <c:pt idx="323">
                  <c:v>8.8467160354151114E-2</c:v>
                </c:pt>
                <c:pt idx="324">
                  <c:v>8.8401816339488626E-2</c:v>
                </c:pt>
                <c:pt idx="325">
                  <c:v>8.8103100843888685E-2</c:v>
                </c:pt>
                <c:pt idx="326">
                  <c:v>8.43411525711769E-2</c:v>
                </c:pt>
                <c:pt idx="327">
                  <c:v>8.4322482852701913E-2</c:v>
                </c:pt>
                <c:pt idx="328">
                  <c:v>8.4154455386426935E-2</c:v>
                </c:pt>
                <c:pt idx="329">
                  <c:v>8.4107781090239447E-2</c:v>
                </c:pt>
                <c:pt idx="330">
                  <c:v>8.4042437075576959E-2</c:v>
                </c:pt>
                <c:pt idx="331">
                  <c:v>8.3921083905489482E-2</c:v>
                </c:pt>
                <c:pt idx="332">
                  <c:v>8.3837070172352007E-2</c:v>
                </c:pt>
                <c:pt idx="333">
                  <c:v>8.3734386720739518E-2</c:v>
                </c:pt>
                <c:pt idx="334">
                  <c:v>8.3183630025727123E-2</c:v>
                </c:pt>
                <c:pt idx="335">
                  <c:v>8.3099616292589648E-2</c:v>
                </c:pt>
                <c:pt idx="336">
                  <c:v>8.2847575093177195E-2</c:v>
                </c:pt>
                <c:pt idx="337">
                  <c:v>7.9384342316065351E-2</c:v>
                </c:pt>
                <c:pt idx="338">
                  <c:v>7.9290993723690376E-2</c:v>
                </c:pt>
                <c:pt idx="339">
                  <c:v>7.9234984568265387E-2</c:v>
                </c:pt>
                <c:pt idx="340">
                  <c:v>7.9206979990552887E-2</c:v>
                </c:pt>
                <c:pt idx="341">
                  <c:v>7.9206979990552887E-2</c:v>
                </c:pt>
                <c:pt idx="342">
                  <c:v>7.9122966257415411E-2</c:v>
                </c:pt>
                <c:pt idx="343">
                  <c:v>7.8768241606390468E-2</c:v>
                </c:pt>
                <c:pt idx="344">
                  <c:v>7.844152153307804E-2</c:v>
                </c:pt>
                <c:pt idx="345">
                  <c:v>7.8376177518415552E-2</c:v>
                </c:pt>
                <c:pt idx="346">
                  <c:v>7.8338838081465551E-2</c:v>
                </c:pt>
                <c:pt idx="347">
                  <c:v>7.804945744510311E-2</c:v>
                </c:pt>
                <c:pt idx="348">
                  <c:v>7.4968953896728696E-2</c:v>
                </c:pt>
                <c:pt idx="349">
                  <c:v>7.4968953896728696E-2</c:v>
                </c:pt>
                <c:pt idx="350">
                  <c:v>7.4492876075616291E-2</c:v>
                </c:pt>
                <c:pt idx="351">
                  <c:v>7.4464871497903803E-2</c:v>
                </c:pt>
                <c:pt idx="352">
                  <c:v>7.4343518327816327E-2</c:v>
                </c:pt>
                <c:pt idx="353">
                  <c:v>7.4100811987641374E-2</c:v>
                </c:pt>
                <c:pt idx="354">
                  <c:v>7.4100811987641374E-2</c:v>
                </c:pt>
                <c:pt idx="355">
                  <c:v>7.4044802832216372E-2</c:v>
                </c:pt>
                <c:pt idx="356">
                  <c:v>7.4044802832216372E-2</c:v>
                </c:pt>
                <c:pt idx="357">
                  <c:v>7.4044802832216372E-2</c:v>
                </c:pt>
                <c:pt idx="358">
                  <c:v>7.4044802832216372E-2</c:v>
                </c:pt>
                <c:pt idx="359">
                  <c:v>7.3979458817553898E-2</c:v>
                </c:pt>
                <c:pt idx="360">
                  <c:v>7.3932784521366396E-2</c:v>
                </c:pt>
                <c:pt idx="361">
                  <c:v>7.3932784521366396E-2</c:v>
                </c:pt>
                <c:pt idx="362">
                  <c:v>7.0740262662142006E-2</c:v>
                </c:pt>
                <c:pt idx="363">
                  <c:v>7.0320193996454589E-2</c:v>
                </c:pt>
                <c:pt idx="364">
                  <c:v>6.9825446456867182E-2</c:v>
                </c:pt>
                <c:pt idx="365">
                  <c:v>6.9526730961267241E-2</c:v>
                </c:pt>
                <c:pt idx="366">
                  <c:v>6.9508061242792241E-2</c:v>
                </c:pt>
                <c:pt idx="367">
                  <c:v>6.8826616518454883E-2</c:v>
                </c:pt>
                <c:pt idx="368">
                  <c:v>6.8761272503792395E-2</c:v>
                </c:pt>
                <c:pt idx="369">
                  <c:v>6.8761272503792395E-2</c:v>
                </c:pt>
                <c:pt idx="370">
                  <c:v>6.8761272503792395E-2</c:v>
                </c:pt>
                <c:pt idx="371">
                  <c:v>6.8369208415817465E-2</c:v>
                </c:pt>
                <c:pt idx="372">
                  <c:v>6.8313199260392476E-2</c:v>
                </c:pt>
                <c:pt idx="373">
                  <c:v>6.7958474609367547E-2</c:v>
                </c:pt>
                <c:pt idx="374">
                  <c:v>6.4672604157768168E-2</c:v>
                </c:pt>
                <c:pt idx="375">
                  <c:v>6.4523246409968205E-2</c:v>
                </c:pt>
                <c:pt idx="376">
                  <c:v>6.4373888662168227E-2</c:v>
                </c:pt>
                <c:pt idx="377">
                  <c:v>6.4075173166568286E-2</c:v>
                </c:pt>
                <c:pt idx="378">
                  <c:v>6.3767122811730845E-2</c:v>
                </c:pt>
                <c:pt idx="379">
                  <c:v>6.3505746753080891E-2</c:v>
                </c:pt>
                <c:pt idx="380">
                  <c:v>6.3440402738418417E-2</c:v>
                </c:pt>
                <c:pt idx="381">
                  <c:v>6.3057673509680987E-2</c:v>
                </c:pt>
                <c:pt idx="382">
                  <c:v>6.2852306606456021E-2</c:v>
                </c:pt>
                <c:pt idx="383">
                  <c:v>5.9622445310281644E-2</c:v>
                </c:pt>
                <c:pt idx="384">
                  <c:v>5.9473087562481673E-2</c:v>
                </c:pt>
                <c:pt idx="385">
                  <c:v>5.9267720659256708E-2</c:v>
                </c:pt>
                <c:pt idx="386">
                  <c:v>5.9146367489169231E-2</c:v>
                </c:pt>
                <c:pt idx="387">
                  <c:v>5.9146367489169231E-2</c:v>
                </c:pt>
                <c:pt idx="388">
                  <c:v>5.9146367489169231E-2</c:v>
                </c:pt>
                <c:pt idx="389">
                  <c:v>5.885231942318804E-2</c:v>
                </c:pt>
                <c:pt idx="390">
                  <c:v>5.884765199356929E-2</c:v>
                </c:pt>
                <c:pt idx="391">
                  <c:v>5.8576941075681843E-2</c:v>
                </c:pt>
                <c:pt idx="392">
                  <c:v>5.51230431578075E-2</c:v>
                </c:pt>
                <c:pt idx="393">
                  <c:v>5.4973685410007529E-2</c:v>
                </c:pt>
                <c:pt idx="394">
                  <c:v>5.4637630477457594E-2</c:v>
                </c:pt>
                <c:pt idx="395">
                  <c:v>5.4366919559570147E-2</c:v>
                </c:pt>
                <c:pt idx="396">
                  <c:v>5.4366919559570147E-2</c:v>
                </c:pt>
                <c:pt idx="397">
                  <c:v>5.4366919559570147E-2</c:v>
                </c:pt>
                <c:pt idx="398">
                  <c:v>5.4338914981857653E-2</c:v>
                </c:pt>
                <c:pt idx="399">
                  <c:v>5.3974855471595223E-2</c:v>
                </c:pt>
                <c:pt idx="400">
                  <c:v>5.3918846316170235E-2</c:v>
                </c:pt>
                <c:pt idx="401">
                  <c:v>5.3741483990657771E-2</c:v>
                </c:pt>
                <c:pt idx="402">
                  <c:v>5.3704144553707776E-2</c:v>
                </c:pt>
                <c:pt idx="403">
                  <c:v>5.3442768495057823E-2</c:v>
                </c:pt>
                <c:pt idx="404">
                  <c:v>5.3442768495057823E-2</c:v>
                </c:pt>
                <c:pt idx="405">
                  <c:v>5.3424098776582829E-2</c:v>
                </c:pt>
                <c:pt idx="406">
                  <c:v>5.3405429058107835E-2</c:v>
                </c:pt>
                <c:pt idx="407">
                  <c:v>5.3293410747257852E-2</c:v>
                </c:pt>
                <c:pt idx="408">
                  <c:v>4.8878022327921197E-2</c:v>
                </c:pt>
                <c:pt idx="409">
                  <c:v>4.8868687468683704E-2</c:v>
                </c:pt>
                <c:pt idx="410">
                  <c:v>4.8775338876308721E-2</c:v>
                </c:pt>
                <c:pt idx="411">
                  <c:v>4.8719329720883733E-2</c:v>
                </c:pt>
                <c:pt idx="412">
                  <c:v>4.549880328394685E-2</c:v>
                </c:pt>
                <c:pt idx="413">
                  <c:v>4.4658665952572008E-2</c:v>
                </c:pt>
                <c:pt idx="414">
                  <c:v>4.4303941301547078E-2</c:v>
                </c:pt>
                <c:pt idx="415">
                  <c:v>4.408923953908462E-2</c:v>
                </c:pt>
                <c:pt idx="416">
                  <c:v>4.3799858902722172E-2</c:v>
                </c:pt>
                <c:pt idx="417">
                  <c:v>4.0093919785435382E-2</c:v>
                </c:pt>
                <c:pt idx="418">
                  <c:v>4.0065915207722888E-2</c:v>
                </c:pt>
                <c:pt idx="419">
                  <c:v>4.0065915207722888E-2</c:v>
                </c:pt>
                <c:pt idx="420">
                  <c:v>4.0065915207722888E-2</c:v>
                </c:pt>
                <c:pt idx="421">
                  <c:v>4.0065915207722888E-2</c:v>
                </c:pt>
                <c:pt idx="422">
                  <c:v>3.9916557459922918E-2</c:v>
                </c:pt>
                <c:pt idx="423">
                  <c:v>3.9823208867547935E-2</c:v>
                </c:pt>
                <c:pt idx="424">
                  <c:v>3.9169768720923058E-2</c:v>
                </c:pt>
                <c:pt idx="425">
                  <c:v>3.9043748121216831E-2</c:v>
                </c:pt>
                <c:pt idx="426">
                  <c:v>3.8815044069898129E-2</c:v>
                </c:pt>
                <c:pt idx="427">
                  <c:v>3.8815044069898129E-2</c:v>
                </c:pt>
                <c:pt idx="428">
                  <c:v>3.5202453544986322E-2</c:v>
                </c:pt>
                <c:pt idx="429">
                  <c:v>3.5202453544986322E-2</c:v>
                </c:pt>
                <c:pt idx="430">
                  <c:v>3.5043760937948851E-2</c:v>
                </c:pt>
                <c:pt idx="431">
                  <c:v>3.4959747204811369E-2</c:v>
                </c:pt>
                <c:pt idx="432">
                  <c:v>3.4390320791323974E-2</c:v>
                </c:pt>
                <c:pt idx="433">
                  <c:v>3.4390320791323974E-2</c:v>
                </c:pt>
                <c:pt idx="434">
                  <c:v>3.4278302480473997E-2</c:v>
                </c:pt>
                <c:pt idx="435">
                  <c:v>3.4026261281061544E-2</c:v>
                </c:pt>
                <c:pt idx="436">
                  <c:v>3.4012258992205301E-2</c:v>
                </c:pt>
                <c:pt idx="437">
                  <c:v>3.3876903533261574E-2</c:v>
                </c:pt>
                <c:pt idx="438">
                  <c:v>3.3288807401299185E-2</c:v>
                </c:pt>
                <c:pt idx="439">
                  <c:v>3.1361158968755805E-2</c:v>
                </c:pt>
                <c:pt idx="440">
                  <c:v>2.9666882017149884E-2</c:v>
                </c:pt>
                <c:pt idx="441">
                  <c:v>2.9470849973162419E-2</c:v>
                </c:pt>
                <c:pt idx="442">
                  <c:v>2.9470849973162419E-2</c:v>
                </c:pt>
                <c:pt idx="443">
                  <c:v>2.9349496803074943E-2</c:v>
                </c:pt>
                <c:pt idx="444">
                  <c:v>2.9200139055274972E-2</c:v>
                </c:pt>
                <c:pt idx="445">
                  <c:v>2.9200139055274972E-2</c:v>
                </c:pt>
                <c:pt idx="446">
                  <c:v>2.910679046289999E-2</c:v>
                </c:pt>
                <c:pt idx="447">
                  <c:v>2.910679046289999E-2</c:v>
                </c:pt>
                <c:pt idx="448">
                  <c:v>2.8602708064075083E-2</c:v>
                </c:pt>
                <c:pt idx="449">
                  <c:v>2.859337320483759E-2</c:v>
                </c:pt>
                <c:pt idx="450">
                  <c:v>2.8416010879325118E-2</c:v>
                </c:pt>
                <c:pt idx="451">
                  <c:v>2.8322662286950143E-2</c:v>
                </c:pt>
                <c:pt idx="452">
                  <c:v>2.8322662286950143E-2</c:v>
                </c:pt>
                <c:pt idx="453">
                  <c:v>2.8322662286950143E-2</c:v>
                </c:pt>
                <c:pt idx="454">
                  <c:v>2.5181482153531991E-2</c:v>
                </c:pt>
                <c:pt idx="455">
                  <c:v>2.4924773524500787E-2</c:v>
                </c:pt>
                <c:pt idx="456">
                  <c:v>2.4924773524500787E-2</c:v>
                </c:pt>
                <c:pt idx="457">
                  <c:v>2.48874340875508E-2</c:v>
                </c:pt>
                <c:pt idx="458">
                  <c:v>2.48874340875508E-2</c:v>
                </c:pt>
                <c:pt idx="459">
                  <c:v>2.4812755213650811E-2</c:v>
                </c:pt>
                <c:pt idx="460">
                  <c:v>2.4812755213650811E-2</c:v>
                </c:pt>
                <c:pt idx="461">
                  <c:v>2.4542044295763364E-2</c:v>
                </c:pt>
                <c:pt idx="462">
                  <c:v>2.450470485881337E-2</c:v>
                </c:pt>
                <c:pt idx="463">
                  <c:v>2.450470485881337E-2</c:v>
                </c:pt>
                <c:pt idx="464">
                  <c:v>2.4448695703388382E-2</c:v>
                </c:pt>
                <c:pt idx="465">
                  <c:v>2.4448695703388382E-2</c:v>
                </c:pt>
                <c:pt idx="466">
                  <c:v>2.4299337955588411E-2</c:v>
                </c:pt>
                <c:pt idx="467">
                  <c:v>2.4299337955588411E-2</c:v>
                </c:pt>
                <c:pt idx="468">
                  <c:v>2.4276000807494667E-2</c:v>
                </c:pt>
                <c:pt idx="469">
                  <c:v>2.4276000807494667E-2</c:v>
                </c:pt>
                <c:pt idx="470">
                  <c:v>2.4261998518638417E-2</c:v>
                </c:pt>
                <c:pt idx="471">
                  <c:v>2.4261998518638417E-2</c:v>
                </c:pt>
                <c:pt idx="472">
                  <c:v>2.4243328800163423E-2</c:v>
                </c:pt>
                <c:pt idx="473">
                  <c:v>2.4243328800163423E-2</c:v>
                </c:pt>
                <c:pt idx="474">
                  <c:v>2.4093971052363453E-2</c:v>
                </c:pt>
                <c:pt idx="475">
                  <c:v>2.4042629326557208E-2</c:v>
                </c:pt>
                <c:pt idx="476">
                  <c:v>2.3935278445325982E-2</c:v>
                </c:pt>
                <c:pt idx="477">
                  <c:v>2.3935278445325982E-2</c:v>
                </c:pt>
                <c:pt idx="478">
                  <c:v>2.3935278445325982E-2</c:v>
                </c:pt>
                <c:pt idx="479">
                  <c:v>2.3515209779638557E-2</c:v>
                </c:pt>
                <c:pt idx="480">
                  <c:v>2.0023972424814226E-2</c:v>
                </c:pt>
                <c:pt idx="481">
                  <c:v>1.9739259218070536E-2</c:v>
                </c:pt>
                <c:pt idx="482">
                  <c:v>1.9613238618364309E-2</c:v>
                </c:pt>
                <c:pt idx="483">
                  <c:v>1.9613238618364309E-2</c:v>
                </c:pt>
                <c:pt idx="484">
                  <c:v>1.9557229462939321E-2</c:v>
                </c:pt>
                <c:pt idx="485">
                  <c:v>1.9557229462939321E-2</c:v>
                </c:pt>
                <c:pt idx="486">
                  <c:v>1.9557229462939321E-2</c:v>
                </c:pt>
                <c:pt idx="487">
                  <c:v>1.9491885448276833E-2</c:v>
                </c:pt>
                <c:pt idx="488">
                  <c:v>1.9491885448276833E-2</c:v>
                </c:pt>
                <c:pt idx="489">
                  <c:v>1.9491885448276833E-2</c:v>
                </c:pt>
                <c:pt idx="490">
                  <c:v>1.9482550589039332E-2</c:v>
                </c:pt>
                <c:pt idx="491">
                  <c:v>1.9445211152089338E-2</c:v>
                </c:pt>
                <c:pt idx="492">
                  <c:v>1.9342527700476862E-2</c:v>
                </c:pt>
                <c:pt idx="493">
                  <c:v>1.9342527700476862E-2</c:v>
                </c:pt>
                <c:pt idx="494">
                  <c:v>1.9305188263526868E-2</c:v>
                </c:pt>
                <c:pt idx="495">
                  <c:v>1.9291185974670617E-2</c:v>
                </c:pt>
                <c:pt idx="496">
                  <c:v>1.9221174530389386E-2</c:v>
                </c:pt>
                <c:pt idx="497">
                  <c:v>1.9197837382295635E-2</c:v>
                </c:pt>
                <c:pt idx="498">
                  <c:v>1.9179167663820641E-2</c:v>
                </c:pt>
                <c:pt idx="499">
                  <c:v>1.9179167663820641E-2</c:v>
                </c:pt>
                <c:pt idx="500">
                  <c:v>1.9179167663820641E-2</c:v>
                </c:pt>
                <c:pt idx="501">
                  <c:v>1.9179167663820641E-2</c:v>
                </c:pt>
                <c:pt idx="502">
                  <c:v>1.9160497945345648E-2</c:v>
                </c:pt>
                <c:pt idx="503">
                  <c:v>1.9043812204876914E-2</c:v>
                </c:pt>
                <c:pt idx="504">
                  <c:v>1.9043812204876914E-2</c:v>
                </c:pt>
                <c:pt idx="505">
                  <c:v>1.9043812204876914E-2</c:v>
                </c:pt>
                <c:pt idx="506">
                  <c:v>1.9043812204876914E-2</c:v>
                </c:pt>
                <c:pt idx="507">
                  <c:v>1.9006472767926927E-2</c:v>
                </c:pt>
                <c:pt idx="508">
                  <c:v>1.8908456745933194E-2</c:v>
                </c:pt>
                <c:pt idx="509">
                  <c:v>1.8908456745933194E-2</c:v>
                </c:pt>
                <c:pt idx="510">
                  <c:v>1.8908456745933194E-2</c:v>
                </c:pt>
                <c:pt idx="511">
                  <c:v>1.8908456745933194E-2</c:v>
                </c:pt>
                <c:pt idx="512">
                  <c:v>1.8829110442414455E-2</c:v>
                </c:pt>
                <c:pt idx="513">
                  <c:v>1.8829110442414455E-2</c:v>
                </c:pt>
                <c:pt idx="514">
                  <c:v>1.8829110442414455E-2</c:v>
                </c:pt>
                <c:pt idx="515">
                  <c:v>1.8829110442414455E-2</c:v>
                </c:pt>
                <c:pt idx="516">
                  <c:v>1.8829110442414455E-2</c:v>
                </c:pt>
                <c:pt idx="517">
                  <c:v>1.8409041776727038E-2</c:v>
                </c:pt>
                <c:pt idx="518">
                  <c:v>1.5169845621315159E-2</c:v>
                </c:pt>
                <c:pt idx="519">
                  <c:v>1.4983148436565195E-2</c:v>
                </c:pt>
                <c:pt idx="520">
                  <c:v>1.4983148436565195E-2</c:v>
                </c:pt>
                <c:pt idx="521">
                  <c:v>1.4983148436565195E-2</c:v>
                </c:pt>
                <c:pt idx="522">
                  <c:v>1.4917804421902707E-2</c:v>
                </c:pt>
                <c:pt idx="523">
                  <c:v>1.4917804421902707E-2</c:v>
                </c:pt>
                <c:pt idx="524">
                  <c:v>1.490380213304646E-2</c:v>
                </c:pt>
                <c:pt idx="525">
                  <c:v>1.490380213304646E-2</c:v>
                </c:pt>
                <c:pt idx="526">
                  <c:v>1.4833790688765223E-2</c:v>
                </c:pt>
                <c:pt idx="527">
                  <c:v>1.4833790688765223E-2</c:v>
                </c:pt>
                <c:pt idx="528">
                  <c:v>1.4833790688765223E-2</c:v>
                </c:pt>
                <c:pt idx="529">
                  <c:v>1.459108434859027E-2</c:v>
                </c:pt>
                <c:pt idx="530">
                  <c:v>1.459108434859027E-2</c:v>
                </c:pt>
                <c:pt idx="531">
                  <c:v>1.4563079770877774E-2</c:v>
                </c:pt>
                <c:pt idx="532">
                  <c:v>1.4563079770877774E-2</c:v>
                </c:pt>
                <c:pt idx="533">
                  <c:v>1.4087001949765367E-2</c:v>
                </c:pt>
                <c:pt idx="534">
                  <c:v>1.0633104031891029E-2</c:v>
                </c:pt>
                <c:pt idx="535">
                  <c:v>1.0633104031891029E-2</c:v>
                </c:pt>
                <c:pt idx="536">
                  <c:v>1.0633104031891029E-2</c:v>
                </c:pt>
                <c:pt idx="537">
                  <c:v>1.0633104031891029E-2</c:v>
                </c:pt>
                <c:pt idx="538">
                  <c:v>1.0213035366203608E-2</c:v>
                </c:pt>
                <c:pt idx="539">
                  <c:v>1.0073012477641136E-2</c:v>
                </c:pt>
                <c:pt idx="540">
                  <c:v>9.5502603603412357E-3</c:v>
                </c:pt>
                <c:pt idx="541">
                  <c:v>9.5502603603412357E-3</c:v>
                </c:pt>
                <c:pt idx="542">
                  <c:v>9.5502603603412357E-3</c:v>
                </c:pt>
                <c:pt idx="543">
                  <c:v>9.3915677533037666E-3</c:v>
                </c:pt>
                <c:pt idx="544">
                  <c:v>9.2515448647412929E-3</c:v>
                </c:pt>
                <c:pt idx="545">
                  <c:v>5.3682434219420368E-3</c:v>
                </c:pt>
                <c:pt idx="546">
                  <c:v>4.6494592606546748E-3</c:v>
                </c:pt>
                <c:pt idx="547">
                  <c:v>4.5981175348484343E-3</c:v>
                </c:pt>
                <c:pt idx="548">
                  <c:v>4.5001015128547034E-3</c:v>
                </c:pt>
                <c:pt idx="549">
                  <c:v>3.9446773882235598E-3</c:v>
                </c:pt>
                <c:pt idx="550">
                  <c:v>3.9446773882235598E-3</c:v>
                </c:pt>
                <c:pt idx="551">
                  <c:v>3.9306750993673119E-3</c:v>
                </c:pt>
                <c:pt idx="552">
                  <c:v>3.9306750993673119E-3</c:v>
                </c:pt>
                <c:pt idx="553">
                  <c:v>5.7946063310545409E-4</c:v>
                </c:pt>
                <c:pt idx="554">
                  <c:v>-2.2333726131939206E-4</c:v>
                </c:pt>
                <c:pt idx="555">
                  <c:v>-2.2333726131939206E-4</c:v>
                </c:pt>
                <c:pt idx="556">
                  <c:v>-6.6207564548180801E-4</c:v>
                </c:pt>
                <c:pt idx="557">
                  <c:v>-6.6207564548180801E-4</c:v>
                </c:pt>
                <c:pt idx="558">
                  <c:v>-6.6207564548180801E-4</c:v>
                </c:pt>
                <c:pt idx="559">
                  <c:v>-6.6207564548180801E-4</c:v>
                </c:pt>
                <c:pt idx="560">
                  <c:v>-6.6207564548180801E-4</c:v>
                </c:pt>
                <c:pt idx="561">
                  <c:v>-6.6207564548180801E-4</c:v>
                </c:pt>
                <c:pt idx="562">
                  <c:v>-6.6207564548180801E-4</c:v>
                </c:pt>
                <c:pt idx="563">
                  <c:v>-8.347705413755249E-4</c:v>
                </c:pt>
                <c:pt idx="564">
                  <c:v>-8.347705413755249E-4</c:v>
                </c:pt>
                <c:pt idx="565">
                  <c:v>-9.327865633692561E-4</c:v>
                </c:pt>
                <c:pt idx="566">
                  <c:v>-9.327865633692561E-4</c:v>
                </c:pt>
                <c:pt idx="567">
                  <c:v>-9.327865633692561E-4</c:v>
                </c:pt>
                <c:pt idx="568">
                  <c:v>-4.1533130003061393E-3</c:v>
                </c:pt>
                <c:pt idx="569">
                  <c:v>-4.1533130003061393E-3</c:v>
                </c:pt>
                <c:pt idx="570">
                  <c:v>-4.1533130003061393E-3</c:v>
                </c:pt>
                <c:pt idx="571">
                  <c:v>-4.1533130003061393E-3</c:v>
                </c:pt>
                <c:pt idx="572">
                  <c:v>-4.8720971615935013E-3</c:v>
                </c:pt>
                <c:pt idx="573">
                  <c:v>-4.8720971615935013E-3</c:v>
                </c:pt>
                <c:pt idx="574">
                  <c:v>-5.3201704049934155E-3</c:v>
                </c:pt>
                <c:pt idx="575">
                  <c:v>-5.3201704049934155E-3</c:v>
                </c:pt>
                <c:pt idx="576">
                  <c:v>-5.3201704049934155E-3</c:v>
                </c:pt>
                <c:pt idx="577">
                  <c:v>-5.385514419655903E-3</c:v>
                </c:pt>
                <c:pt idx="578">
                  <c:v>-5.8335876630558172E-3</c:v>
                </c:pt>
                <c:pt idx="579">
                  <c:v>-5.9269362554307996E-3</c:v>
                </c:pt>
                <c:pt idx="580">
                  <c:v>-1.0575696155704908E-2</c:v>
                </c:pt>
                <c:pt idx="581">
                  <c:v>-1.0575696155704908E-2</c:v>
                </c:pt>
                <c:pt idx="582">
                  <c:v>-1.0575696155704908E-2</c:v>
                </c:pt>
                <c:pt idx="583">
                  <c:v>-1.0575696155704908E-2</c:v>
                </c:pt>
                <c:pt idx="584">
                  <c:v>-1.0874411651304851E-2</c:v>
                </c:pt>
                <c:pt idx="585">
                  <c:v>-1.4132277525191727E-2</c:v>
                </c:pt>
                <c:pt idx="586">
                  <c:v>-1.4608355346304136E-2</c:v>
                </c:pt>
                <c:pt idx="587">
                  <c:v>-1.4925740560379075E-2</c:v>
                </c:pt>
                <c:pt idx="588">
                  <c:v>-1.4930407989997825E-2</c:v>
                </c:pt>
                <c:pt idx="589">
                  <c:v>-1.4935075419616573E-2</c:v>
                </c:pt>
                <c:pt idx="590">
                  <c:v>-1.4935075419616573E-2</c:v>
                </c:pt>
                <c:pt idx="591">
                  <c:v>-1.4935075419616573E-2</c:v>
                </c:pt>
                <c:pt idx="592">
                  <c:v>-1.494907770847282E-2</c:v>
                </c:pt>
                <c:pt idx="593">
                  <c:v>-1.494907770847282E-2</c:v>
                </c:pt>
                <c:pt idx="594">
                  <c:v>-1.494907770847282E-2</c:v>
                </c:pt>
                <c:pt idx="595">
                  <c:v>-1.4958412567710319E-2</c:v>
                </c:pt>
                <c:pt idx="596">
                  <c:v>-1.5355144085303992E-2</c:v>
                </c:pt>
                <c:pt idx="597">
                  <c:v>-1.5355144085303992E-2</c:v>
                </c:pt>
                <c:pt idx="598">
                  <c:v>-1.5383148663016488E-2</c:v>
                </c:pt>
                <c:pt idx="599">
                  <c:v>-1.5383148663016488E-2</c:v>
                </c:pt>
                <c:pt idx="600">
                  <c:v>-1.6657356948934991E-2</c:v>
                </c:pt>
                <c:pt idx="601">
                  <c:v>-1.9079752921065778E-2</c:v>
                </c:pt>
                <c:pt idx="602">
                  <c:v>-1.9079752921065778E-2</c:v>
                </c:pt>
                <c:pt idx="603">
                  <c:v>-1.9107757498778272E-2</c:v>
                </c:pt>
                <c:pt idx="604">
                  <c:v>-1.9107757498778272E-2</c:v>
                </c:pt>
                <c:pt idx="605">
                  <c:v>-1.9294454683528237E-2</c:v>
                </c:pt>
                <c:pt idx="606">
                  <c:v>-1.9313124402003237E-2</c:v>
                </c:pt>
                <c:pt idx="607">
                  <c:v>-2.006924800024059E-2</c:v>
                </c:pt>
                <c:pt idx="608">
                  <c:v>-2.006924800024059E-2</c:v>
                </c:pt>
                <c:pt idx="609">
                  <c:v>-2.006924800024059E-2</c:v>
                </c:pt>
                <c:pt idx="610">
                  <c:v>-2.0083250289096841E-2</c:v>
                </c:pt>
                <c:pt idx="611">
                  <c:v>-2.0083250289096841E-2</c:v>
                </c:pt>
                <c:pt idx="612">
                  <c:v>-2.0083250289096841E-2</c:v>
                </c:pt>
                <c:pt idx="613">
                  <c:v>-2.0526656102878002E-2</c:v>
                </c:pt>
                <c:pt idx="614">
                  <c:v>-2.0526656102878002E-2</c:v>
                </c:pt>
                <c:pt idx="615">
                  <c:v>-2.3467136762689939E-2</c:v>
                </c:pt>
                <c:pt idx="616">
                  <c:v>-2.3467136762689939E-2</c:v>
                </c:pt>
                <c:pt idx="617">
                  <c:v>-2.4699338182039704E-2</c:v>
                </c:pt>
                <c:pt idx="618">
                  <c:v>-2.4699338182039704E-2</c:v>
                </c:pt>
                <c:pt idx="619">
                  <c:v>-2.5091402270014627E-2</c:v>
                </c:pt>
                <c:pt idx="620">
                  <c:v>-2.8937364275863894E-2</c:v>
                </c:pt>
                <c:pt idx="621">
                  <c:v>-3.0879014997263518E-2</c:v>
                </c:pt>
                <c:pt idx="622">
                  <c:v>-3.0879014997263518E-2</c:v>
                </c:pt>
                <c:pt idx="623">
                  <c:v>-3.4949013624812744E-2</c:v>
                </c:pt>
                <c:pt idx="624">
                  <c:v>-3.580782067466258E-2</c:v>
                </c:pt>
                <c:pt idx="625">
                  <c:v>-4.031655768637421E-2</c:v>
                </c:pt>
                <c:pt idx="626">
                  <c:v>-4.0829974944436617E-2</c:v>
                </c:pt>
                <c:pt idx="627">
                  <c:v>-4.543672797814198E-2</c:v>
                </c:pt>
                <c:pt idx="628">
                  <c:v>-4.5572083437085707E-2</c:v>
                </c:pt>
                <c:pt idx="629">
                  <c:v>-4.8848619029447579E-2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C3-43C6-A187-98071614FBD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1'!$U$21:$U$641</c:f>
              <c:numCache>
                <c:formatCode>General</c:formatCode>
                <c:ptCount val="621"/>
                <c:pt idx="14">
                  <c:v>-0.15434005000133766</c:v>
                </c:pt>
                <c:pt idx="15">
                  <c:v>-0.14948035000270465</c:v>
                </c:pt>
                <c:pt idx="72">
                  <c:v>3.4295500001462642E-2</c:v>
                </c:pt>
                <c:pt idx="181">
                  <c:v>9.1289950003556442E-2</c:v>
                </c:pt>
                <c:pt idx="196">
                  <c:v>2.3843399991164915E-2</c:v>
                </c:pt>
                <c:pt idx="201">
                  <c:v>3.3458300000347663E-2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22">
                  <c:v>2.0995300001231954E-2</c:v>
                </c:pt>
                <c:pt idx="229">
                  <c:v>3.5553099995013326E-2</c:v>
                </c:pt>
                <c:pt idx="301">
                  <c:v>-1.0319999993953388E-2</c:v>
                </c:pt>
                <c:pt idx="302">
                  <c:v>-1.0319999993953388E-2</c:v>
                </c:pt>
                <c:pt idx="303">
                  <c:v>-3.3199999961652793E-3</c:v>
                </c:pt>
                <c:pt idx="304">
                  <c:v>6.8000000464962795E-4</c:v>
                </c:pt>
                <c:pt idx="305">
                  <c:v>1.1680000003252644E-2</c:v>
                </c:pt>
                <c:pt idx="389" formatCode="0.0000">
                  <c:v>-7.4049999995622784E-2</c:v>
                </c:pt>
                <c:pt idx="410">
                  <c:v>7.0140000003448222E-2</c:v>
                </c:pt>
                <c:pt idx="461">
                  <c:v>-1.6339999994670507E-2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C3-43C6-A187-98071614FBD3}"/>
            </c:ext>
          </c:extLst>
        </c:ser>
        <c:ser>
          <c:idx val="9"/>
          <c:order val="9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1'!$AW$2:$AW$44</c:f>
              <c:numCache>
                <c:formatCode>General</c:formatCode>
                <c:ptCount val="43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</c:numCache>
            </c:numRef>
          </c:xVal>
          <c:yVal>
            <c:numRef>
              <c:f>'Active 1'!$AX$2:$AX$44</c:f>
              <c:numCache>
                <c:formatCode>General</c:formatCode>
                <c:ptCount val="43"/>
                <c:pt idx="0">
                  <c:v>7.0605066456292775E-2</c:v>
                </c:pt>
                <c:pt idx="1">
                  <c:v>7.0057597733338667E-2</c:v>
                </c:pt>
                <c:pt idx="2">
                  <c:v>6.902456410424343E-2</c:v>
                </c:pt>
                <c:pt idx="3">
                  <c:v>6.7435807606110412E-2</c:v>
                </c:pt>
                <c:pt idx="4">
                  <c:v>6.5227258346124417E-2</c:v>
                </c:pt>
                <c:pt idx="5">
                  <c:v>6.2342645593652379E-2</c:v>
                </c:pt>
                <c:pt idx="6">
                  <c:v>5.8738467898917616E-2</c:v>
                </c:pt>
                <c:pt idx="7">
                  <c:v>5.4394091564128125E-2</c:v>
                </c:pt>
                <c:pt idx="8">
                  <c:v>4.9329602200875962E-2</c:v>
                </c:pt>
                <c:pt idx="9">
                  <c:v>4.3633734058831718E-2</c:v>
                </c:pt>
                <c:pt idx="10">
                  <c:v>3.749986640349471E-2</c:v>
                </c:pt>
                <c:pt idx="11">
                  <c:v>3.1254821167292807E-2</c:v>
                </c:pt>
                <c:pt idx="12">
                  <c:v>2.5344405305520703E-2</c:v>
                </c:pt>
                <c:pt idx="13">
                  <c:v>2.0239023461772986E-2</c:v>
                </c:pt>
                <c:pt idx="14">
                  <c:v>1.6283483921740158E-2</c:v>
                </c:pt>
                <c:pt idx="15">
                  <c:v>1.3592842035647378E-2</c:v>
                </c:pt>
                <c:pt idx="16">
                  <c:v>1.2065842693307894E-2</c:v>
                </c:pt>
                <c:pt idx="17">
                  <c:v>1.1476163300272308E-2</c:v>
                </c:pt>
                <c:pt idx="18">
                  <c:v>1.156209059956745E-2</c:v>
                </c:pt>
                <c:pt idx="19">
                  <c:v>1.2078484613502118E-2</c:v>
                </c:pt>
                <c:pt idx="20">
                  <c:v>1.2815803594977991E-2</c:v>
                </c:pt>
                <c:pt idx="21">
                  <c:v>1.3601341046273403E-2</c:v>
                </c:pt>
                <c:pt idx="22">
                  <c:v>1.4293601505918621E-2</c:v>
                </c:pt>
                <c:pt idx="23">
                  <c:v>1.4775243361589547E-2</c:v>
                </c:pt>
                <c:pt idx="24">
                  <c:v>1.4946712401397919E-2</c:v>
                </c:pt>
                <c:pt idx="25">
                  <c:v>1.4721177143235661E-2</c:v>
                </c:pt>
                <c:pt idx="26">
                  <c:v>1.40208437829842E-2</c:v>
                </c:pt>
                <c:pt idx="27">
                  <c:v>1.2774669396602295E-2</c:v>
                </c:pt>
                <c:pt idx="28">
                  <c:v>1.0917648196143846E-2</c:v>
                </c:pt>
                <c:pt idx="29">
                  <c:v>8.3921539493449493E-3</c:v>
                </c:pt>
                <c:pt idx="30">
                  <c:v>5.1523375596264059E-3</c:v>
                </c:pt>
                <c:pt idx="31">
                  <c:v>1.1733266370880392E-3</c:v>
                </c:pt>
                <c:pt idx="32">
                  <c:v>-3.5322325126788184E-3</c:v>
                </c:pt>
                <c:pt idx="33">
                  <c:v>-8.8877705185928697E-3</c:v>
                </c:pt>
                <c:pt idx="34">
                  <c:v>-1.4717466545966947E-2</c:v>
                </c:pt>
                <c:pt idx="35">
                  <c:v>-2.0714638000704805E-2</c:v>
                </c:pt>
                <c:pt idx="36">
                  <c:v>-2.6447061538357838E-2</c:v>
                </c:pt>
                <c:pt idx="37">
                  <c:v>-3.1438998242590575E-2</c:v>
                </c:pt>
                <c:pt idx="38">
                  <c:v>-3.5318417074134259E-2</c:v>
                </c:pt>
                <c:pt idx="39">
                  <c:v>-3.7934671947406018E-2</c:v>
                </c:pt>
                <c:pt idx="40">
                  <c:v>-3.9362210684332287E-2</c:v>
                </c:pt>
                <c:pt idx="41">
                  <c:v>-3.9815383466127952E-2</c:v>
                </c:pt>
                <c:pt idx="42">
                  <c:v>-3.9554936538145832E-2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BC3-43C6-A187-98071614F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336"/>
        <c:axId val="1"/>
      </c:scatterChart>
      <c:valAx>
        <c:axId val="93491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2445095168379"/>
              <c:y val="0.8724662025942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210834553440704E-2"/>
              <c:y val="0.41739252158697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33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6354319180087848E-2"/>
          <c:y val="0.9188433184982312"/>
          <c:w val="0.8828696925329429"/>
          <c:h val="5.7971318802541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592238106159060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1373531517116"/>
          <c:y val="0.14244141637983876"/>
          <c:w val="0.80744464161837837"/>
          <c:h val="0.656105426941392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1'!$F$21:$F$799</c:f>
              <c:numCache>
                <c:formatCode>General</c:formatCode>
                <c:ptCount val="779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</c:numCache>
            </c:numRef>
          </c:xVal>
          <c:yVal>
            <c:numRef>
              <c:f>'Active 1'!$I$21:$I$799</c:f>
              <c:numCache>
                <c:formatCode>General</c:formatCode>
                <c:ptCount val="779"/>
                <c:pt idx="36">
                  <c:v>0.10582369999610819</c:v>
                </c:pt>
                <c:pt idx="37">
                  <c:v>0.10582369999610819</c:v>
                </c:pt>
                <c:pt idx="38">
                  <c:v>0.11182369999733055</c:v>
                </c:pt>
                <c:pt idx="49">
                  <c:v>8.7509199998748954E-2</c:v>
                </c:pt>
                <c:pt idx="50">
                  <c:v>8.7024599997675978E-2</c:v>
                </c:pt>
                <c:pt idx="51">
                  <c:v>9.4024599995464087E-2</c:v>
                </c:pt>
                <c:pt idx="52">
                  <c:v>9.602459999587154E-2</c:v>
                </c:pt>
                <c:pt idx="56">
                  <c:v>9.3242299997655209E-2</c:v>
                </c:pt>
                <c:pt idx="59">
                  <c:v>9.3599499996344093E-2</c:v>
                </c:pt>
                <c:pt idx="60">
                  <c:v>8.7658199998259079E-2</c:v>
                </c:pt>
                <c:pt idx="61">
                  <c:v>8.8658199994824827E-2</c:v>
                </c:pt>
                <c:pt idx="62">
                  <c:v>9.0377599997736979E-2</c:v>
                </c:pt>
                <c:pt idx="65">
                  <c:v>7.1291799999016803E-2</c:v>
                </c:pt>
                <c:pt idx="66">
                  <c:v>9.3151499997475185E-2</c:v>
                </c:pt>
                <c:pt idx="70">
                  <c:v>7.3616899993794505E-2</c:v>
                </c:pt>
                <c:pt idx="71">
                  <c:v>7.3476600002322812E-2</c:v>
                </c:pt>
                <c:pt idx="73">
                  <c:v>7.5593999994453043E-2</c:v>
                </c:pt>
                <c:pt idx="77">
                  <c:v>6.3311300000350457E-2</c:v>
                </c:pt>
                <c:pt idx="78">
                  <c:v>7.1168899994518142E-2</c:v>
                </c:pt>
                <c:pt idx="79">
                  <c:v>7.2227599994221237E-2</c:v>
                </c:pt>
                <c:pt idx="80">
                  <c:v>6.0865399995236658E-2</c:v>
                </c:pt>
                <c:pt idx="81">
                  <c:v>6.8403700002818368E-2</c:v>
                </c:pt>
                <c:pt idx="82">
                  <c:v>6.5760899997258093E-2</c:v>
                </c:pt>
                <c:pt idx="83">
                  <c:v>7.5633499989635311E-2</c:v>
                </c:pt>
                <c:pt idx="85">
                  <c:v>6.9202600003336556E-2</c:v>
                </c:pt>
                <c:pt idx="86">
                  <c:v>6.7070199998852331E-2</c:v>
                </c:pt>
                <c:pt idx="89">
                  <c:v>5.689699999493314E-2</c:v>
                </c:pt>
                <c:pt idx="90">
                  <c:v>6.0896999995748047E-2</c:v>
                </c:pt>
                <c:pt idx="92">
                  <c:v>5.9815399996296037E-2</c:v>
                </c:pt>
                <c:pt idx="98">
                  <c:v>6.6267099995457102E-2</c:v>
                </c:pt>
                <c:pt idx="99">
                  <c:v>6.9267099992430303E-2</c:v>
                </c:pt>
                <c:pt idx="100">
                  <c:v>5.9325799993530381E-2</c:v>
                </c:pt>
                <c:pt idx="101">
                  <c:v>6.3325799994345289E-2</c:v>
                </c:pt>
                <c:pt idx="102">
                  <c:v>5.8185499998216983E-2</c:v>
                </c:pt>
                <c:pt idx="103">
                  <c:v>6.218549999903189E-2</c:v>
                </c:pt>
                <c:pt idx="104">
                  <c:v>6.3185499995597638E-2</c:v>
                </c:pt>
                <c:pt idx="105">
                  <c:v>6.4185499999439344E-2</c:v>
                </c:pt>
                <c:pt idx="106">
                  <c:v>6.7185499996412545E-2</c:v>
                </c:pt>
                <c:pt idx="108">
                  <c:v>6.0103899995738175E-2</c:v>
                </c:pt>
                <c:pt idx="109">
                  <c:v>6.2718799999856856E-2</c:v>
                </c:pt>
                <c:pt idx="112">
                  <c:v>8.4670899996126536E-2</c:v>
                </c:pt>
                <c:pt idx="118">
                  <c:v>5.6081800001265947E-2</c:v>
                </c:pt>
                <c:pt idx="119">
                  <c:v>5.80818000016734E-2</c:v>
                </c:pt>
                <c:pt idx="120">
                  <c:v>6.2040999997407198E-2</c:v>
                </c:pt>
                <c:pt idx="121">
                  <c:v>4.3900699994992465E-2</c:v>
                </c:pt>
                <c:pt idx="123">
                  <c:v>8.390069999586558E-2</c:v>
                </c:pt>
                <c:pt idx="124">
                  <c:v>5.9760399999504443E-2</c:v>
                </c:pt>
                <c:pt idx="126">
                  <c:v>6.9760399994265754E-2</c:v>
                </c:pt>
                <c:pt idx="127">
                  <c:v>7.7257899996766355E-2</c:v>
                </c:pt>
                <c:pt idx="128">
                  <c:v>5.3117599993129261E-2</c:v>
                </c:pt>
                <c:pt idx="129">
                  <c:v>6.2737499996728729E-2</c:v>
                </c:pt>
                <c:pt idx="130">
                  <c:v>6.4597199991112575E-2</c:v>
                </c:pt>
                <c:pt idx="131">
                  <c:v>5.5836999999883119E-2</c:v>
                </c:pt>
                <c:pt idx="132">
                  <c:v>6.9837000002735294E-2</c:v>
                </c:pt>
                <c:pt idx="133">
                  <c:v>6.0456899998825975E-2</c:v>
                </c:pt>
                <c:pt idx="134">
                  <c:v>7.4456899994402193E-2</c:v>
                </c:pt>
                <c:pt idx="135">
                  <c:v>5.8433999998669606E-2</c:v>
                </c:pt>
                <c:pt idx="136">
                  <c:v>7.2433999994245823E-2</c:v>
                </c:pt>
                <c:pt idx="137">
                  <c:v>6.1592199999722652E-2</c:v>
                </c:pt>
                <c:pt idx="138">
                  <c:v>5.7510599996021483E-2</c:v>
                </c:pt>
                <c:pt idx="140">
                  <c:v>5.7391100002860185E-2</c:v>
                </c:pt>
                <c:pt idx="141">
                  <c:v>4.427659999782918E-2</c:v>
                </c:pt>
                <c:pt idx="142">
                  <c:v>5.3855699996347539E-2</c:v>
                </c:pt>
                <c:pt idx="143">
                  <c:v>5.7470600004307926E-2</c:v>
                </c:pt>
                <c:pt idx="145">
                  <c:v>5.914420000044629E-2</c:v>
                </c:pt>
                <c:pt idx="147">
                  <c:v>5.2614600004744716E-2</c:v>
                </c:pt>
                <c:pt idx="148">
                  <c:v>4.5673299995542038E-2</c:v>
                </c:pt>
                <c:pt idx="149">
                  <c:v>4.8510100001294632E-2</c:v>
                </c:pt>
                <c:pt idx="150">
                  <c:v>5.9288199998263735E-2</c:v>
                </c:pt>
                <c:pt idx="151">
                  <c:v>5.2908099991327617E-2</c:v>
                </c:pt>
                <c:pt idx="152">
                  <c:v>4.7826499998336658E-2</c:v>
                </c:pt>
                <c:pt idx="153">
                  <c:v>5.7066299996222369E-2</c:v>
                </c:pt>
                <c:pt idx="154">
                  <c:v>6.2125000004016329E-2</c:v>
                </c:pt>
                <c:pt idx="156">
                  <c:v>5.934269999852404E-2</c:v>
                </c:pt>
                <c:pt idx="157">
                  <c:v>5.923820000316482E-2</c:v>
                </c:pt>
                <c:pt idx="158">
                  <c:v>5.5536699997901451E-2</c:v>
                </c:pt>
                <c:pt idx="159">
                  <c:v>4.831479999847943E-2</c:v>
                </c:pt>
                <c:pt idx="160">
                  <c:v>5.7934700002078898E-2</c:v>
                </c:pt>
                <c:pt idx="161">
                  <c:v>5.0689899995632004E-2</c:v>
                </c:pt>
                <c:pt idx="163">
                  <c:v>4.7549599992635194E-2</c:v>
                </c:pt>
                <c:pt idx="164">
                  <c:v>5.3608299996994901E-2</c:v>
                </c:pt>
                <c:pt idx="165">
                  <c:v>5.9157399999094196E-2</c:v>
                </c:pt>
                <c:pt idx="166">
                  <c:v>6.8157399997289758E-2</c:v>
                </c:pt>
                <c:pt idx="167">
                  <c:v>5.9731499997724313E-2</c:v>
                </c:pt>
                <c:pt idx="168">
                  <c:v>6.2831000002915971E-2</c:v>
                </c:pt>
                <c:pt idx="169">
                  <c:v>6.0586199993849732E-2</c:v>
                </c:pt>
                <c:pt idx="170">
                  <c:v>3.9206099994771648E-2</c:v>
                </c:pt>
                <c:pt idx="171">
                  <c:v>5.7785199998761527E-2</c:v>
                </c:pt>
                <c:pt idx="172">
                  <c:v>6.0785199995734729E-2</c:v>
                </c:pt>
                <c:pt idx="173">
                  <c:v>5.9042900000349618E-2</c:v>
                </c:pt>
                <c:pt idx="174">
                  <c:v>6.4798100000189152E-2</c:v>
                </c:pt>
                <c:pt idx="175">
                  <c:v>5.5265599992708303E-2</c:v>
                </c:pt>
                <c:pt idx="176">
                  <c:v>5.8523299994703848E-2</c:v>
                </c:pt>
                <c:pt idx="177">
                  <c:v>5.8301400000345893E-2</c:v>
                </c:pt>
                <c:pt idx="178">
                  <c:v>6.2301399993884843E-2</c:v>
                </c:pt>
                <c:pt idx="179">
                  <c:v>6.0500399995362386E-2</c:v>
                </c:pt>
                <c:pt idx="180">
                  <c:v>6.6500399996584747E-2</c:v>
                </c:pt>
                <c:pt idx="182">
                  <c:v>5.3699399992183316E-2</c:v>
                </c:pt>
                <c:pt idx="183">
                  <c:v>5.3699399992183316E-2</c:v>
                </c:pt>
                <c:pt idx="184">
                  <c:v>5.8875499998976011E-2</c:v>
                </c:pt>
                <c:pt idx="185">
                  <c:v>6.8893399999069516E-2</c:v>
                </c:pt>
                <c:pt idx="186">
                  <c:v>4.6571999999287073E-2</c:v>
                </c:pt>
                <c:pt idx="187">
                  <c:v>4.6291399994515814E-2</c:v>
                </c:pt>
                <c:pt idx="188">
                  <c:v>6.3291399994341191E-2</c:v>
                </c:pt>
                <c:pt idx="189">
                  <c:v>6.4291399998182897E-2</c:v>
                </c:pt>
                <c:pt idx="190">
                  <c:v>6.0023699996236246E-2</c:v>
                </c:pt>
                <c:pt idx="191">
                  <c:v>6.9023699994431809E-2</c:v>
                </c:pt>
                <c:pt idx="192">
                  <c:v>4.6018699991691392E-2</c:v>
                </c:pt>
                <c:pt idx="193">
                  <c:v>5.9432499998365529E-2</c:v>
                </c:pt>
                <c:pt idx="194">
                  <c:v>5.3866299997025635E-2</c:v>
                </c:pt>
                <c:pt idx="195">
                  <c:v>6.5205599996261299E-2</c:v>
                </c:pt>
                <c:pt idx="196">
                  <c:v>2.3843399991164915E-2</c:v>
                </c:pt>
                <c:pt idx="197">
                  <c:v>3.2843399996636435E-2</c:v>
                </c:pt>
                <c:pt idx="198">
                  <c:v>6.2042400000791531E-2</c:v>
                </c:pt>
                <c:pt idx="199">
                  <c:v>5.5060299993783701E-2</c:v>
                </c:pt>
                <c:pt idx="200">
                  <c:v>4.6598599998105783E-2</c:v>
                </c:pt>
                <c:pt idx="201">
                  <c:v>3.3458300000347663E-2</c:v>
                </c:pt>
                <c:pt idx="202">
                  <c:v>5.2458300000580493E-2</c:v>
                </c:pt>
                <c:pt idx="203">
                  <c:v>5.5458299997553695E-2</c:v>
                </c:pt>
                <c:pt idx="204">
                  <c:v>5.7458299997961149E-2</c:v>
                </c:pt>
                <c:pt idx="205">
                  <c:v>6.3494099995295983E-2</c:v>
                </c:pt>
                <c:pt idx="206">
                  <c:v>6.8733899999642745E-2</c:v>
                </c:pt>
                <c:pt idx="207">
                  <c:v>4.4109000002208631E-2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11">
                  <c:v>5.9635199999320321E-2</c:v>
                </c:pt>
                <c:pt idx="212">
                  <c:v>4.7290899994550273E-2</c:v>
                </c:pt>
                <c:pt idx="213">
                  <c:v>5.8150600001681596E-2</c:v>
                </c:pt>
                <c:pt idx="214">
                  <c:v>6.0788399998273235E-2</c:v>
                </c:pt>
                <c:pt idx="215">
                  <c:v>5.536749999737367E-2</c:v>
                </c:pt>
                <c:pt idx="216">
                  <c:v>5.898739999247482E-2</c:v>
                </c:pt>
                <c:pt idx="217">
                  <c:v>6.0987399992882274E-2</c:v>
                </c:pt>
                <c:pt idx="218">
                  <c:v>6.0285899999144021E-2</c:v>
                </c:pt>
                <c:pt idx="219">
                  <c:v>6.1905800001113676E-2</c:v>
                </c:pt>
                <c:pt idx="220">
                  <c:v>6.4824199995200615E-2</c:v>
                </c:pt>
                <c:pt idx="221">
                  <c:v>5.1602299994556233E-2</c:v>
                </c:pt>
                <c:pt idx="222">
                  <c:v>2.0995300001231954E-2</c:v>
                </c:pt>
                <c:pt idx="223">
                  <c:v>5.4210099995543715E-2</c:v>
                </c:pt>
                <c:pt idx="224">
                  <c:v>5.8371199993416667E-2</c:v>
                </c:pt>
                <c:pt idx="225">
                  <c:v>5.2827899991825689E-2</c:v>
                </c:pt>
                <c:pt idx="227">
                  <c:v>4.6162199992977548E-2</c:v>
                </c:pt>
                <c:pt idx="228">
                  <c:v>4.9162199997226708E-2</c:v>
                </c:pt>
                <c:pt idx="229">
                  <c:v>3.5553099995013326E-2</c:v>
                </c:pt>
                <c:pt idx="230">
                  <c:v>6.3027699994563591E-2</c:v>
                </c:pt>
                <c:pt idx="231">
                  <c:v>6.8344100000103936E-2</c:v>
                </c:pt>
                <c:pt idx="232">
                  <c:v>6.775999999808846E-2</c:v>
                </c:pt>
                <c:pt idx="233">
                  <c:v>6.1316199993598275E-2</c:v>
                </c:pt>
                <c:pt idx="234">
                  <c:v>6.2936099995567929E-2</c:v>
                </c:pt>
                <c:pt idx="235">
                  <c:v>6.165550000150688E-2</c:v>
                </c:pt>
                <c:pt idx="236">
                  <c:v>6.7234599991934374E-2</c:v>
                </c:pt>
                <c:pt idx="237">
                  <c:v>4.9329099994793069E-2</c:v>
                </c:pt>
                <c:pt idx="238">
                  <c:v>5.8385699994687457E-2</c:v>
                </c:pt>
                <c:pt idx="239">
                  <c:v>5.5972699999983888E-2</c:v>
                </c:pt>
                <c:pt idx="240">
                  <c:v>5.9541800001170486E-2</c:v>
                </c:pt>
                <c:pt idx="241">
                  <c:v>6.1205399993923493E-2</c:v>
                </c:pt>
                <c:pt idx="242">
                  <c:v>5.9065100002044346E-2</c:v>
                </c:pt>
                <c:pt idx="243">
                  <c:v>5.5901899992022663E-2</c:v>
                </c:pt>
                <c:pt idx="244">
                  <c:v>4.6672899996337947E-2</c:v>
                </c:pt>
                <c:pt idx="245">
                  <c:v>5.6269899992912542E-2</c:v>
                </c:pt>
                <c:pt idx="246">
                  <c:v>6.0129600002255756E-2</c:v>
                </c:pt>
                <c:pt idx="247">
                  <c:v>5.7328599999891594E-2</c:v>
                </c:pt>
                <c:pt idx="248">
                  <c:v>4.8047999996924773E-2</c:v>
                </c:pt>
                <c:pt idx="249">
                  <c:v>5.4047999998147134E-2</c:v>
                </c:pt>
                <c:pt idx="250">
                  <c:v>6.1047999995935243E-2</c:v>
                </c:pt>
                <c:pt idx="251">
                  <c:v>5.5627100002311636E-2</c:v>
                </c:pt>
                <c:pt idx="252">
                  <c:v>5.6346500001382083E-2</c:v>
                </c:pt>
                <c:pt idx="253">
                  <c:v>5.7463900004222523E-2</c:v>
                </c:pt>
                <c:pt idx="254">
                  <c:v>5.0083800000720657E-2</c:v>
                </c:pt>
                <c:pt idx="255">
                  <c:v>6.2211999997089151E-2</c:v>
                </c:pt>
                <c:pt idx="256">
                  <c:v>5.9270699995977338E-2</c:v>
                </c:pt>
                <c:pt idx="257">
                  <c:v>5.8229900001606438E-2</c:v>
                </c:pt>
                <c:pt idx="258">
                  <c:v>5.21253999977489E-2</c:v>
                </c:pt>
                <c:pt idx="259">
                  <c:v>5.2821899997070432E-2</c:v>
                </c:pt>
                <c:pt idx="260">
                  <c:v>5.5061700004443992E-2</c:v>
                </c:pt>
                <c:pt idx="261">
                  <c:v>5.5681599995295983E-2</c:v>
                </c:pt>
                <c:pt idx="262">
                  <c:v>5.2459699996688869E-2</c:v>
                </c:pt>
                <c:pt idx="263">
                  <c:v>4.6296499996969942E-2</c:v>
                </c:pt>
                <c:pt idx="264">
                  <c:v>4.9133299995446578E-2</c:v>
                </c:pt>
                <c:pt idx="265">
                  <c:v>5.581269999674987E-2</c:v>
                </c:pt>
                <c:pt idx="266">
                  <c:v>5.7930099996156059E-2</c:v>
                </c:pt>
                <c:pt idx="267">
                  <c:v>4.9973799992585555E-2</c:v>
                </c:pt>
                <c:pt idx="268">
                  <c:v>5.040049999661278E-2</c:v>
                </c:pt>
                <c:pt idx="269">
                  <c:v>4.8956699996779207E-2</c:v>
                </c:pt>
                <c:pt idx="270">
                  <c:v>4.0734800000791438E-2</c:v>
                </c:pt>
                <c:pt idx="271">
                  <c:v>5.0734800002828706E-2</c:v>
                </c:pt>
                <c:pt idx="272">
                  <c:v>4.6770599990850314E-2</c:v>
                </c:pt>
                <c:pt idx="273">
                  <c:v>5.6303900004422758E-2</c:v>
                </c:pt>
                <c:pt idx="274">
                  <c:v>5.4039099995861761E-2</c:v>
                </c:pt>
                <c:pt idx="275">
                  <c:v>4.9238100000366103E-2</c:v>
                </c:pt>
                <c:pt idx="276">
                  <c:v>3.8857999992615078E-2</c:v>
                </c:pt>
                <c:pt idx="277">
                  <c:v>5.7355500000994653E-2</c:v>
                </c:pt>
                <c:pt idx="278">
                  <c:v>5.2983299996412825E-2</c:v>
                </c:pt>
                <c:pt idx="279">
                  <c:v>5.1159399998141453E-2</c:v>
                </c:pt>
                <c:pt idx="280">
                  <c:v>4.5937499991850927E-2</c:v>
                </c:pt>
                <c:pt idx="281">
                  <c:v>4.4633999998040963E-2</c:v>
                </c:pt>
                <c:pt idx="282">
                  <c:v>4.6633999998448417E-2</c:v>
                </c:pt>
                <c:pt idx="283">
                  <c:v>5.9633999997458886E-2</c:v>
                </c:pt>
                <c:pt idx="284">
                  <c:v>5.4470799994305708E-2</c:v>
                </c:pt>
                <c:pt idx="285">
                  <c:v>3.783379999367753E-2</c:v>
                </c:pt>
                <c:pt idx="286">
                  <c:v>5.0022799994621892E-2</c:v>
                </c:pt>
                <c:pt idx="287">
                  <c:v>4.1777999998885207E-2</c:v>
                </c:pt>
                <c:pt idx="288">
                  <c:v>3.7556099996436387E-2</c:v>
                </c:pt>
                <c:pt idx="289">
                  <c:v>4.8656399994797539E-2</c:v>
                </c:pt>
                <c:pt idx="290">
                  <c:v>5.0516099996457342E-2</c:v>
                </c:pt>
                <c:pt idx="291">
                  <c:v>4.8095199999806937E-2</c:v>
                </c:pt>
                <c:pt idx="292">
                  <c:v>4.2153899994445965E-2</c:v>
                </c:pt>
                <c:pt idx="293">
                  <c:v>4.6153899995260872E-2</c:v>
                </c:pt>
                <c:pt idx="294">
                  <c:v>4.8153899995668326E-2</c:v>
                </c:pt>
                <c:pt idx="295">
                  <c:v>5.2153899996483233E-2</c:v>
                </c:pt>
                <c:pt idx="296">
                  <c:v>4.0493199994671158E-2</c:v>
                </c:pt>
                <c:pt idx="297">
                  <c:v>4.0325000001757871E-2</c:v>
                </c:pt>
                <c:pt idx="298">
                  <c:v>3.4804599999915808E-2</c:v>
                </c:pt>
                <c:pt idx="299">
                  <c:v>2.9843299998901784E-2</c:v>
                </c:pt>
                <c:pt idx="306">
                  <c:v>3.5040199996728916E-2</c:v>
                </c:pt>
                <c:pt idx="309">
                  <c:v>3.484990000288235E-2</c:v>
                </c:pt>
                <c:pt idx="310">
                  <c:v>3.3768299996154383E-2</c:v>
                </c:pt>
                <c:pt idx="312">
                  <c:v>2.6627999992342666E-2</c:v>
                </c:pt>
                <c:pt idx="313">
                  <c:v>1.6686699993442744E-2</c:v>
                </c:pt>
                <c:pt idx="315">
                  <c:v>6.7005400000198279E-2</c:v>
                </c:pt>
                <c:pt idx="316">
                  <c:v>6.1765099999320228E-2</c:v>
                </c:pt>
                <c:pt idx="317">
                  <c:v>1.4560099996742792E-2</c:v>
                </c:pt>
                <c:pt idx="318">
                  <c:v>5.7979999997769482E-2</c:v>
                </c:pt>
                <c:pt idx="319">
                  <c:v>3.009839999867836E-2</c:v>
                </c:pt>
                <c:pt idx="320">
                  <c:v>3.1157099998381454E-2</c:v>
                </c:pt>
                <c:pt idx="321">
                  <c:v>3.0396900001505855E-2</c:v>
                </c:pt>
                <c:pt idx="322">
                  <c:v>2.2016799994162284E-2</c:v>
                </c:pt>
                <c:pt idx="323">
                  <c:v>1.9292399992991704E-2</c:v>
                </c:pt>
                <c:pt idx="324">
                  <c:v>2.5631699994846713E-2</c:v>
                </c:pt>
                <c:pt idx="325">
                  <c:v>1.8468499998562038E-2</c:v>
                </c:pt>
                <c:pt idx="326">
                  <c:v>2.3288199998205528E-2</c:v>
                </c:pt>
                <c:pt idx="327">
                  <c:v>1.7527999996673316E-2</c:v>
                </c:pt>
                <c:pt idx="329">
                  <c:v>5.7856999992509373E-3</c:v>
                </c:pt>
                <c:pt idx="330">
                  <c:v>1.7124999991210643E-2</c:v>
                </c:pt>
                <c:pt idx="331">
                  <c:v>2.2183699999004602E-2</c:v>
                </c:pt>
                <c:pt idx="332">
                  <c:v>1.8762799998512492E-2</c:v>
                </c:pt>
                <c:pt idx="334">
                  <c:v>7.1557999908691272E-3</c:v>
                </c:pt>
                <c:pt idx="335">
                  <c:v>3.734899997652974E-3</c:v>
                </c:pt>
                <c:pt idx="336">
                  <c:v>1.4472199996816926E-2</c:v>
                </c:pt>
                <c:pt idx="337">
                  <c:v>6.255099993722979E-3</c:v>
                </c:pt>
                <c:pt idx="338">
                  <c:v>1.865410000027623E-2</c:v>
                </c:pt>
                <c:pt idx="339">
                  <c:v>1.4373499994690064E-2</c:v>
                </c:pt>
                <c:pt idx="340">
                  <c:v>6.1331999968388118E-3</c:v>
                </c:pt>
                <c:pt idx="341">
                  <c:v>1.2333199993008748E-2</c:v>
                </c:pt>
                <c:pt idx="342">
                  <c:v>1.6812299996672664E-2</c:v>
                </c:pt>
                <c:pt idx="343">
                  <c:v>6.3684999986435287E-3</c:v>
                </c:pt>
                <c:pt idx="344">
                  <c:v>4.0649999937159009E-3</c:v>
                </c:pt>
                <c:pt idx="345">
                  <c:v>4.404300001624506E-3</c:v>
                </c:pt>
                <c:pt idx="346">
                  <c:v>1.2583899995661341E-2</c:v>
                </c:pt>
                <c:pt idx="347">
                  <c:v>1.1100799994892441E-2</c:v>
                </c:pt>
                <c:pt idx="348">
                  <c:v>-1.6332200000761077E-2</c:v>
                </c:pt>
                <c:pt idx="349">
                  <c:v>1.0667799993825611E-2</c:v>
                </c:pt>
                <c:pt idx="350">
                  <c:v>2.2826999993412755E-3</c:v>
                </c:pt>
                <c:pt idx="351">
                  <c:v>1.4239999291021377E-4</c:v>
                </c:pt>
                <c:pt idx="352">
                  <c:v>7.201099993835669E-3</c:v>
                </c:pt>
                <c:pt idx="355">
                  <c:v>1.0379000013926998E-3</c:v>
                </c:pt>
                <c:pt idx="357">
                  <c:v>9.0378999957465567E-3</c:v>
                </c:pt>
                <c:pt idx="358">
                  <c:v>1.2037899999995716E-2</c:v>
                </c:pt>
                <c:pt idx="359">
                  <c:v>6.9771999915246852E-3</c:v>
                </c:pt>
                <c:pt idx="360">
                  <c:v>4.4766999999410473E-3</c:v>
                </c:pt>
                <c:pt idx="371">
                  <c:v>8.3371000000624917E-3</c:v>
                </c:pt>
                <c:pt idx="412">
                  <c:v>7.6920999999856576E-3</c:v>
                </c:pt>
                <c:pt idx="512">
                  <c:v>8.2463999933679588E-3</c:v>
                </c:pt>
                <c:pt idx="522">
                  <c:v>6.6844999964814633E-3</c:v>
                </c:pt>
                <c:pt idx="529">
                  <c:v>7.680999995500315E-3</c:v>
                </c:pt>
                <c:pt idx="549">
                  <c:v>2.7769499938585795E-3</c:v>
                </c:pt>
                <c:pt idx="551">
                  <c:v>3.5067999997409061E-3</c:v>
                </c:pt>
                <c:pt idx="554">
                  <c:v>1.3622999977087602E-3</c:v>
                </c:pt>
                <c:pt idx="563">
                  <c:v>2.6657499984139577E-3</c:v>
                </c:pt>
                <c:pt idx="572">
                  <c:v>-3.0275000026449561E-3</c:v>
                </c:pt>
                <c:pt idx="585">
                  <c:v>-1.338670000404818E-2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A-4F34-BCEA-DA4F0C1DB9F6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1'!$F$21:$F$661</c:f>
              <c:numCache>
                <c:formatCode>General</c:formatCode>
                <c:ptCount val="64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</c:numCache>
            </c:numRef>
          </c:xVal>
          <c:yVal>
            <c:numRef>
              <c:f>'Active 1'!$J$21:$J$661</c:f>
              <c:numCache>
                <c:formatCode>General</c:formatCode>
                <c:ptCount val="641"/>
                <c:pt idx="23">
                  <c:v>0.1134195999984513</c:v>
                </c:pt>
                <c:pt idx="24">
                  <c:v>0.11219120000168914</c:v>
                </c:pt>
                <c:pt idx="25">
                  <c:v>0.11063944999477826</c:v>
                </c:pt>
                <c:pt idx="26">
                  <c:v>0.10946929999772692</c:v>
                </c:pt>
                <c:pt idx="27">
                  <c:v>0.10735885000030976</c:v>
                </c:pt>
                <c:pt idx="28">
                  <c:v>0.10960859999613604</c:v>
                </c:pt>
                <c:pt idx="29">
                  <c:v>0.10974189999251394</c:v>
                </c:pt>
                <c:pt idx="30">
                  <c:v>0.10980159999598982</c:v>
                </c:pt>
                <c:pt idx="31">
                  <c:v>0.10935679999238346</c:v>
                </c:pt>
                <c:pt idx="32">
                  <c:v>0.10898099999758415</c:v>
                </c:pt>
                <c:pt idx="33">
                  <c:v>0.1086730000024545</c:v>
                </c:pt>
                <c:pt idx="34">
                  <c:v>0.10825009999098256</c:v>
                </c:pt>
                <c:pt idx="35">
                  <c:v>0.10977545000059763</c:v>
                </c:pt>
                <c:pt idx="39">
                  <c:v>0.10620660000131465</c:v>
                </c:pt>
                <c:pt idx="40">
                  <c:v>0.10389189999114024</c:v>
                </c:pt>
                <c:pt idx="41">
                  <c:v>0.10731150000356138</c:v>
                </c:pt>
                <c:pt idx="42">
                  <c:v>9.9229899999045301E-2</c:v>
                </c:pt>
                <c:pt idx="43">
                  <c:v>9.9007999997411389E-2</c:v>
                </c:pt>
                <c:pt idx="44">
                  <c:v>0.10106669999368023</c:v>
                </c:pt>
                <c:pt idx="45">
                  <c:v>0.10176320000027772</c:v>
                </c:pt>
                <c:pt idx="46">
                  <c:v>9.7681599996576551E-2</c:v>
                </c:pt>
                <c:pt idx="47">
                  <c:v>9.953529999620514E-2</c:v>
                </c:pt>
                <c:pt idx="48">
                  <c:v>9.5930100003897678E-2</c:v>
                </c:pt>
                <c:pt idx="53">
                  <c:v>9.4522099992900621E-2</c:v>
                </c:pt>
                <c:pt idx="54">
                  <c:v>8.8586599995323922E-2</c:v>
                </c:pt>
                <c:pt idx="55">
                  <c:v>7.9364699995494448E-2</c:v>
                </c:pt>
                <c:pt idx="57">
                  <c:v>9.0341799994348548E-2</c:v>
                </c:pt>
                <c:pt idx="58">
                  <c:v>8.4260199997515883E-2</c:v>
                </c:pt>
                <c:pt idx="63">
                  <c:v>8.595670000067912E-2</c:v>
                </c:pt>
                <c:pt idx="64">
                  <c:v>8.3888999994087499E-2</c:v>
                </c:pt>
                <c:pt idx="67">
                  <c:v>6.9920399997499771E-2</c:v>
                </c:pt>
                <c:pt idx="68">
                  <c:v>7.1838799995020963E-2</c:v>
                </c:pt>
                <c:pt idx="69">
                  <c:v>7.0616899996821303E-2</c:v>
                </c:pt>
                <c:pt idx="74">
                  <c:v>7.2453699998732191E-2</c:v>
                </c:pt>
                <c:pt idx="75">
                  <c:v>7.4651699993410148E-2</c:v>
                </c:pt>
                <c:pt idx="76">
                  <c:v>7.0542699999350589E-2</c:v>
                </c:pt>
                <c:pt idx="84">
                  <c:v>7.040959999721963E-2</c:v>
                </c:pt>
                <c:pt idx="87">
                  <c:v>6.8182600000000093E-2</c:v>
                </c:pt>
                <c:pt idx="88">
                  <c:v>6.6662199998972937E-2</c:v>
                </c:pt>
                <c:pt idx="91">
                  <c:v>6.4195500002824701E-2</c:v>
                </c:pt>
                <c:pt idx="93">
                  <c:v>5.8892000000923872E-2</c:v>
                </c:pt>
                <c:pt idx="94">
                  <c:v>5.8869099993898999E-2</c:v>
                </c:pt>
                <c:pt idx="95">
                  <c:v>6.1869099998148158E-2</c:v>
                </c:pt>
                <c:pt idx="96">
                  <c:v>6.3869099998555612E-2</c:v>
                </c:pt>
                <c:pt idx="97">
                  <c:v>6.2927799997851253E-2</c:v>
                </c:pt>
                <c:pt idx="110">
                  <c:v>5.9876499995880295E-2</c:v>
                </c:pt>
                <c:pt idx="111">
                  <c:v>6.2816199999360833E-2</c:v>
                </c:pt>
                <c:pt idx="113">
                  <c:v>5.5489799997303635E-2</c:v>
                </c:pt>
                <c:pt idx="114">
                  <c:v>6.3489799998933449E-2</c:v>
                </c:pt>
                <c:pt idx="115">
                  <c:v>5.996489999233745E-2</c:v>
                </c:pt>
                <c:pt idx="116">
                  <c:v>5.9284299997671042E-2</c:v>
                </c:pt>
                <c:pt idx="117">
                  <c:v>5.7941999999457039E-2</c:v>
                </c:pt>
                <c:pt idx="122">
                  <c:v>5.9100699996633921E-2</c:v>
                </c:pt>
                <c:pt idx="125">
                  <c:v>6.7760400001134258E-2</c:v>
                </c:pt>
                <c:pt idx="139">
                  <c:v>6.676329999754671E-2</c:v>
                </c:pt>
                <c:pt idx="144">
                  <c:v>5.7868600000801962E-2</c:v>
                </c:pt>
                <c:pt idx="146">
                  <c:v>4.0030199998000171E-2</c:v>
                </c:pt>
                <c:pt idx="155">
                  <c:v>4.5797099999617785E-2</c:v>
                </c:pt>
                <c:pt idx="162">
                  <c:v>5.4989899996144231E-2</c:v>
                </c:pt>
                <c:pt idx="300">
                  <c:v>3.036219999921741E-2</c:v>
                </c:pt>
                <c:pt idx="307">
                  <c:v>2.7771400003985036E-2</c:v>
                </c:pt>
                <c:pt idx="364">
                  <c:v>2.5326999966637231E-3</c:v>
                </c:pt>
                <c:pt idx="365">
                  <c:v>2.269499993417412E-3</c:v>
                </c:pt>
                <c:pt idx="399">
                  <c:v>4.6228999926825054E-3</c:v>
                </c:pt>
                <c:pt idx="411">
                  <c:v>4.8265999939758331E-3</c:v>
                </c:pt>
                <c:pt idx="413">
                  <c:v>5.4831000015838072E-3</c:v>
                </c:pt>
                <c:pt idx="415">
                  <c:v>5.4969999910099432E-3</c:v>
                </c:pt>
                <c:pt idx="417">
                  <c:v>6.6141999996034428E-3</c:v>
                </c:pt>
                <c:pt idx="440">
                  <c:v>7.6425000006565824E-3</c:v>
                </c:pt>
                <c:pt idx="513">
                  <c:v>8.2463999933679588E-3</c:v>
                </c:pt>
                <c:pt idx="523">
                  <c:v>6.6844999964814633E-3</c:v>
                </c:pt>
                <c:pt idx="530">
                  <c:v>7.680999995500315E-3</c:v>
                </c:pt>
                <c:pt idx="550">
                  <c:v>2.7769499938585795E-3</c:v>
                </c:pt>
                <c:pt idx="552">
                  <c:v>3.5067999997409061E-3</c:v>
                </c:pt>
                <c:pt idx="555">
                  <c:v>1.3622999977087602E-3</c:v>
                </c:pt>
                <c:pt idx="564">
                  <c:v>2.6657499984139577E-3</c:v>
                </c:pt>
                <c:pt idx="573">
                  <c:v>-3.0275000026449561E-3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A-4F34-BCEA-DA4F0C1DB9F6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1'!$F$21:$F$669</c:f>
              <c:numCache>
                <c:formatCode>General</c:formatCode>
                <c:ptCount val="649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  <c:pt idx="621">
                  <c:v>3261</c:v>
                </c:pt>
                <c:pt idx="622">
                  <c:v>3261</c:v>
                </c:pt>
                <c:pt idx="623">
                  <c:v>3697</c:v>
                </c:pt>
                <c:pt idx="624">
                  <c:v>3789</c:v>
                </c:pt>
                <c:pt idx="625">
                  <c:v>4272</c:v>
                </c:pt>
                <c:pt idx="626">
                  <c:v>4327</c:v>
                </c:pt>
                <c:pt idx="627">
                  <c:v>4820.5</c:v>
                </c:pt>
                <c:pt idx="628">
                  <c:v>4835</c:v>
                </c:pt>
                <c:pt idx="629">
                  <c:v>5186</c:v>
                </c:pt>
              </c:numCache>
            </c:numRef>
          </c:xVal>
          <c:yVal>
            <c:numRef>
              <c:f>'Active 1'!$K$21:$K$6709</c:f>
              <c:numCache>
                <c:formatCode>General</c:formatCode>
                <c:ptCount val="6689"/>
                <c:pt idx="308">
                  <c:v>2.9655899998033419E-2</c:v>
                </c:pt>
                <c:pt idx="311">
                  <c:v>3.6998299998231232E-2</c:v>
                </c:pt>
                <c:pt idx="314">
                  <c:v>2.9306600001291372E-2</c:v>
                </c:pt>
                <c:pt idx="328">
                  <c:v>1.9686199993884657E-2</c:v>
                </c:pt>
                <c:pt idx="333">
                  <c:v>1.558169999771053E-2</c:v>
                </c:pt>
                <c:pt idx="353">
                  <c:v>3.218500001821667E-3</c:v>
                </c:pt>
                <c:pt idx="354">
                  <c:v>3.218500001821667E-3</c:v>
                </c:pt>
                <c:pt idx="356">
                  <c:v>3.2378999967477284E-3</c:v>
                </c:pt>
                <c:pt idx="361">
                  <c:v>5.2766999942832626E-3</c:v>
                </c:pt>
                <c:pt idx="362">
                  <c:v>1.4824999962002039E-3</c:v>
                </c:pt>
                <c:pt idx="363">
                  <c:v>1.808000000892207E-3</c:v>
                </c:pt>
                <c:pt idx="366">
                  <c:v>9.3092999959480949E-3</c:v>
                </c:pt>
                <c:pt idx="367">
                  <c:v>-4.438000003574416E-3</c:v>
                </c:pt>
                <c:pt idx="368">
                  <c:v>2.2012999979779124E-3</c:v>
                </c:pt>
                <c:pt idx="369">
                  <c:v>8.7013000011211261E-3</c:v>
                </c:pt>
                <c:pt idx="370">
                  <c:v>9.9012999999104068E-3</c:v>
                </c:pt>
                <c:pt idx="372">
                  <c:v>5.6564999977126718E-3</c:v>
                </c:pt>
                <c:pt idx="373">
                  <c:v>-7.8730000677751377E-4</c:v>
                </c:pt>
                <c:pt idx="374">
                  <c:v>6.4174999934039079E-3</c:v>
                </c:pt>
                <c:pt idx="375">
                  <c:v>2.6358999966760166E-3</c:v>
                </c:pt>
                <c:pt idx="376">
                  <c:v>3.2542999979341403E-3</c:v>
                </c:pt>
                <c:pt idx="377">
                  <c:v>7.0910999929765239E-3</c:v>
                </c:pt>
                <c:pt idx="378">
                  <c:v>-1.4521999983116984E-3</c:v>
                </c:pt>
                <c:pt idx="379">
                  <c:v>-9.5000003057066351E-5</c:v>
                </c:pt>
                <c:pt idx="380">
                  <c:v>-2.7556999993976206E-3</c:v>
                </c:pt>
                <c:pt idx="381">
                  <c:v>5.7601999942562543E-3</c:v>
                </c:pt>
                <c:pt idx="382">
                  <c:v>4.2979999998351559E-3</c:v>
                </c:pt>
                <c:pt idx="383">
                  <c:v>1.1783399997511879E-2</c:v>
                </c:pt>
                <c:pt idx="384">
                  <c:v>2.9017999913776293E-3</c:v>
                </c:pt>
                <c:pt idx="385">
                  <c:v>2.8395999979693443E-3</c:v>
                </c:pt>
                <c:pt idx="386">
                  <c:v>2.3982999991858378E-3</c:v>
                </c:pt>
                <c:pt idx="387">
                  <c:v>2.9982999985804781E-3</c:v>
                </c:pt>
                <c:pt idx="388">
                  <c:v>3.4983000005013309E-3</c:v>
                </c:pt>
                <c:pt idx="390">
                  <c:v>-8.6490000830963254E-4</c:v>
                </c:pt>
                <c:pt idx="391">
                  <c:v>2.7121999955852516E-3</c:v>
                </c:pt>
                <c:pt idx="392">
                  <c:v>3.6751999941770919E-3</c:v>
                </c:pt>
                <c:pt idx="393">
                  <c:v>4.1605478836572729E-3</c:v>
                </c:pt>
                <c:pt idx="394">
                  <c:v>3.8099999947007746E-3</c:v>
                </c:pt>
                <c:pt idx="395">
                  <c:v>7.8709999797865748E-4</c:v>
                </c:pt>
                <c:pt idx="396">
                  <c:v>1.567100000102073E-3</c:v>
                </c:pt>
                <c:pt idx="397">
                  <c:v>4.8871000035433099E-3</c:v>
                </c:pt>
                <c:pt idx="398">
                  <c:v>4.1467999981250614E-3</c:v>
                </c:pt>
                <c:pt idx="400">
                  <c:v>1.5423000004375353E-3</c:v>
                </c:pt>
                <c:pt idx="401">
                  <c:v>4.2203999910270795E-3</c:v>
                </c:pt>
                <c:pt idx="402">
                  <c:v>4.2000000030384399E-3</c:v>
                </c:pt>
                <c:pt idx="403">
                  <c:v>-4.8428000009153038E-3</c:v>
                </c:pt>
                <c:pt idx="404">
                  <c:v>-4.8428000009153038E-3</c:v>
                </c:pt>
                <c:pt idx="405">
                  <c:v>5.2969999960623682E-3</c:v>
                </c:pt>
                <c:pt idx="406">
                  <c:v>4.9467999924672768E-3</c:v>
                </c:pt>
                <c:pt idx="407">
                  <c:v>3.9755999969202094E-3</c:v>
                </c:pt>
                <c:pt idx="408">
                  <c:v>5.2882999952998944E-3</c:v>
                </c:pt>
                <c:pt idx="409">
                  <c:v>7.9082000011112541E-3</c:v>
                </c:pt>
                <c:pt idx="414">
                  <c:v>9.0392999991308898E-3</c:v>
                </c:pt>
                <c:pt idx="416">
                  <c:v>6.5138999998453073E-3</c:v>
                </c:pt>
                <c:pt idx="418">
                  <c:v>6.3338999971165322E-3</c:v>
                </c:pt>
                <c:pt idx="419">
                  <c:v>7.0238999978755601E-3</c:v>
                </c:pt>
                <c:pt idx="420">
                  <c:v>7.0238999978755601E-3</c:v>
                </c:pt>
                <c:pt idx="421">
                  <c:v>7.0238999978755601E-3</c:v>
                </c:pt>
                <c:pt idx="422">
                  <c:v>6.9922999900882132E-3</c:v>
                </c:pt>
                <c:pt idx="423">
                  <c:v>6.8912999995518476E-3</c:v>
                </c:pt>
                <c:pt idx="424">
                  <c:v>6.8842999971820973E-3</c:v>
                </c:pt>
                <c:pt idx="425">
                  <c:v>7.1529499982716516E-3</c:v>
                </c:pt>
                <c:pt idx="426">
                  <c:v>6.5204999991692603E-3</c:v>
                </c:pt>
                <c:pt idx="427">
                  <c:v>6.5404999986640178E-3</c:v>
                </c:pt>
                <c:pt idx="428">
                  <c:v>7.0417999959317967E-3</c:v>
                </c:pt>
                <c:pt idx="429">
                  <c:v>7.1117999978014268E-3</c:v>
                </c:pt>
                <c:pt idx="430">
                  <c:v>6.9800999990548007E-3</c:v>
                </c:pt>
                <c:pt idx="431">
                  <c:v>6.5591999955358915E-3</c:v>
                </c:pt>
                <c:pt idx="432">
                  <c:v>3.3730999930412509E-3</c:v>
                </c:pt>
                <c:pt idx="433">
                  <c:v>6.8730999992112629E-3</c:v>
                </c:pt>
                <c:pt idx="434">
                  <c:v>6.8118999915895984E-3</c:v>
                </c:pt>
                <c:pt idx="435">
                  <c:v>6.6491999969002791E-3</c:v>
                </c:pt>
                <c:pt idx="436">
                  <c:v>1.1479049993795343E-2</c:v>
                </c:pt>
                <c:pt idx="437">
                  <c:v>7.3675999956321903E-3</c:v>
                </c:pt>
                <c:pt idx="438">
                  <c:v>-8.7869999697431922E-4</c:v>
                </c:pt>
                <c:pt idx="439">
                  <c:v>6.1306499919737689E-3</c:v>
                </c:pt>
                <c:pt idx="441">
                  <c:v>7.7603999961866066E-3</c:v>
                </c:pt>
                <c:pt idx="442">
                  <c:v>7.8804000004311092E-3</c:v>
                </c:pt>
                <c:pt idx="443">
                  <c:v>7.7191000018501654E-3</c:v>
                </c:pt>
                <c:pt idx="444">
                  <c:v>8.0374999961350113E-3</c:v>
                </c:pt>
                <c:pt idx="445">
                  <c:v>8.0574999956297688E-3</c:v>
                </c:pt>
                <c:pt idx="446">
                  <c:v>6.7364999922574498E-3</c:v>
                </c:pt>
                <c:pt idx="447">
                  <c:v>8.2364999980200082E-3</c:v>
                </c:pt>
                <c:pt idx="448">
                  <c:v>8.8910999911604449E-3</c:v>
                </c:pt>
                <c:pt idx="449">
                  <c:v>9.2309999963617884E-3</c:v>
                </c:pt>
                <c:pt idx="450">
                  <c:v>9.5090999966487288E-3</c:v>
                </c:pt>
                <c:pt idx="451">
                  <c:v>7.7680999966105446E-3</c:v>
                </c:pt>
                <c:pt idx="452">
                  <c:v>8.0680999963078648E-3</c:v>
                </c:pt>
                <c:pt idx="453">
                  <c:v>8.2680999985313974E-3</c:v>
                </c:pt>
                <c:pt idx="454">
                  <c:v>9.9344499976723455E-3</c:v>
                </c:pt>
                <c:pt idx="455">
                  <c:v>8.2516999973449856E-3</c:v>
                </c:pt>
                <c:pt idx="456">
                  <c:v>8.2716999968397431E-3</c:v>
                </c:pt>
                <c:pt idx="457">
                  <c:v>8.6212999958661385E-3</c:v>
                </c:pt>
                <c:pt idx="458">
                  <c:v>8.7312999967252836E-3</c:v>
                </c:pt>
                <c:pt idx="459">
                  <c:v>7.790499999828171E-3</c:v>
                </c:pt>
                <c:pt idx="460">
                  <c:v>7.9604999991715886E-3</c:v>
                </c:pt>
                <c:pt idx="462">
                  <c:v>8.347199996933341E-3</c:v>
                </c:pt>
                <c:pt idx="463">
                  <c:v>8.4471999944071285E-3</c:v>
                </c:pt>
                <c:pt idx="464">
                  <c:v>8.4065999981248751E-3</c:v>
                </c:pt>
                <c:pt idx="465">
                  <c:v>8.7665999963064678E-3</c:v>
                </c:pt>
                <c:pt idx="466">
                  <c:v>7.9849999965517782E-3</c:v>
                </c:pt>
                <c:pt idx="467">
                  <c:v>8.2849999962490983E-3</c:v>
                </c:pt>
                <c:pt idx="468">
                  <c:v>6.8147499987389892E-3</c:v>
                </c:pt>
                <c:pt idx="469">
                  <c:v>8.3347499967203476E-3</c:v>
                </c:pt>
                <c:pt idx="470">
                  <c:v>4.6460000157821923E-4</c:v>
                </c:pt>
                <c:pt idx="471">
                  <c:v>8.4645999959320761E-3</c:v>
                </c:pt>
                <c:pt idx="472">
                  <c:v>8.8743999949656427E-3</c:v>
                </c:pt>
                <c:pt idx="473">
                  <c:v>9.0043999953195453E-3</c:v>
                </c:pt>
                <c:pt idx="474">
                  <c:v>8.3927999949082732E-3</c:v>
                </c:pt>
                <c:pt idx="475">
                  <c:v>1.1032249996787868E-2</c:v>
                </c:pt>
                <c:pt idx="476">
                  <c:v>8.3310999980312772E-3</c:v>
                </c:pt>
                <c:pt idx="477">
                  <c:v>8.4310999955050647E-3</c:v>
                </c:pt>
                <c:pt idx="478">
                  <c:v>8.4310999955050647E-3</c:v>
                </c:pt>
                <c:pt idx="479">
                  <c:v>9.9565999917103909E-3</c:v>
                </c:pt>
                <c:pt idx="480">
                  <c:v>8.29919999523554E-3</c:v>
                </c:pt>
                <c:pt idx="481">
                  <c:v>7.0061499936855398E-3</c:v>
                </c:pt>
                <c:pt idx="482">
                  <c:v>8.4247999911895022E-3</c:v>
                </c:pt>
                <c:pt idx="483">
                  <c:v>8.6747999957879074E-3</c:v>
                </c:pt>
                <c:pt idx="484">
                  <c:v>8.754199996474199E-3</c:v>
                </c:pt>
                <c:pt idx="485">
                  <c:v>8.794199995463714E-3</c:v>
                </c:pt>
                <c:pt idx="486">
                  <c:v>8.794199995463714E-3</c:v>
                </c:pt>
                <c:pt idx="487">
                  <c:v>9.2334999935701489E-3</c:v>
                </c:pt>
                <c:pt idx="488">
                  <c:v>9.2334999935701489E-3</c:v>
                </c:pt>
                <c:pt idx="489">
                  <c:v>1.0813499997311737E-2</c:v>
                </c:pt>
                <c:pt idx="490">
                  <c:v>8.0534000007901341E-3</c:v>
                </c:pt>
                <c:pt idx="491">
                  <c:v>8.2330000004731119E-3</c:v>
                </c:pt>
                <c:pt idx="492">
                  <c:v>7.6518999921972863E-3</c:v>
                </c:pt>
                <c:pt idx="493">
                  <c:v>7.6518999921972863E-3</c:v>
                </c:pt>
                <c:pt idx="494">
                  <c:v>8.0314999941037968E-3</c:v>
                </c:pt>
                <c:pt idx="495">
                  <c:v>8.361349995539058E-3</c:v>
                </c:pt>
                <c:pt idx="496">
                  <c:v>1.2660599997616373E-2</c:v>
                </c:pt>
                <c:pt idx="497">
                  <c:v>7.960349990753457E-3</c:v>
                </c:pt>
                <c:pt idx="498">
                  <c:v>5.0001499985228293E-3</c:v>
                </c:pt>
                <c:pt idx="499">
                  <c:v>5.0001499985228293E-3</c:v>
                </c:pt>
                <c:pt idx="500">
                  <c:v>7.0001499989302829E-3</c:v>
                </c:pt>
                <c:pt idx="501">
                  <c:v>7.0001499989302829E-3</c:v>
                </c:pt>
                <c:pt idx="502">
                  <c:v>9.6399499961989932E-3</c:v>
                </c:pt>
                <c:pt idx="503">
                  <c:v>8.1886999978451058E-3</c:v>
                </c:pt>
                <c:pt idx="504">
                  <c:v>8.1886999978451058E-3</c:v>
                </c:pt>
                <c:pt idx="505">
                  <c:v>8.3886999927926809E-3</c:v>
                </c:pt>
                <c:pt idx="506">
                  <c:v>8.3886999927926809E-3</c:v>
                </c:pt>
                <c:pt idx="507">
                  <c:v>1.2848299993493129E-2</c:v>
                </c:pt>
                <c:pt idx="508">
                  <c:v>7.7772500007995404E-3</c:v>
                </c:pt>
                <c:pt idx="509">
                  <c:v>7.7772500007995404E-3</c:v>
                </c:pt>
                <c:pt idx="510">
                  <c:v>8.1772499979706481E-3</c:v>
                </c:pt>
                <c:pt idx="511">
                  <c:v>8.1772499979706481E-3</c:v>
                </c:pt>
                <c:pt idx="514">
                  <c:v>8.2763999962480739E-3</c:v>
                </c:pt>
                <c:pt idx="515">
                  <c:v>8.7463999952888116E-3</c:v>
                </c:pt>
                <c:pt idx="516">
                  <c:v>9.1763999953400344E-3</c:v>
                </c:pt>
                <c:pt idx="517">
                  <c:v>8.0419000005349517E-3</c:v>
                </c:pt>
                <c:pt idx="518">
                  <c:v>7.4471999905654229E-3</c:v>
                </c:pt>
                <c:pt idx="519">
                  <c:v>7.6451999993878417E-3</c:v>
                </c:pt>
                <c:pt idx="520">
                  <c:v>7.6451999993878417E-3</c:v>
                </c:pt>
                <c:pt idx="521">
                  <c:v>7.8351999982260168E-3</c:v>
                </c:pt>
                <c:pt idx="524">
                  <c:v>6.6043499973602593E-3</c:v>
                </c:pt>
                <c:pt idx="525">
                  <c:v>8.3043499980703928E-3</c:v>
                </c:pt>
                <c:pt idx="526">
                  <c:v>6.2635999929625541E-3</c:v>
                </c:pt>
                <c:pt idx="527">
                  <c:v>6.2635999929625541E-3</c:v>
                </c:pt>
                <c:pt idx="528">
                  <c:v>6.3935999933164567E-3</c:v>
                </c:pt>
                <c:pt idx="531">
                  <c:v>1.4040699992619921E-2</c:v>
                </c:pt>
                <c:pt idx="532">
                  <c:v>1.5530699994997121E-2</c:v>
                </c:pt>
                <c:pt idx="533">
                  <c:v>-4.3444000039016828E-3</c:v>
                </c:pt>
                <c:pt idx="534">
                  <c:v>6.7186000014771707E-3</c:v>
                </c:pt>
                <c:pt idx="535">
                  <c:v>6.7186000014771707E-3</c:v>
                </c:pt>
                <c:pt idx="536">
                  <c:v>6.7186000014771707E-3</c:v>
                </c:pt>
                <c:pt idx="537">
                  <c:v>6.7285999975865707E-3</c:v>
                </c:pt>
                <c:pt idx="538">
                  <c:v>8.514099994499702E-3</c:v>
                </c:pt>
                <c:pt idx="539">
                  <c:v>6.412599999748636E-3</c:v>
                </c:pt>
                <c:pt idx="540">
                  <c:v>5.8269999935873784E-3</c:v>
                </c:pt>
                <c:pt idx="541">
                  <c:v>5.916999994951766E-3</c:v>
                </c:pt>
                <c:pt idx="542">
                  <c:v>5.9269999983371235E-3</c:v>
                </c:pt>
                <c:pt idx="543">
                  <c:v>5.8352999985800125E-3</c:v>
                </c:pt>
                <c:pt idx="544">
                  <c:v>4.1637999966042116E-3</c:v>
                </c:pt>
                <c:pt idx="545">
                  <c:v>4.9822000000858679E-3</c:v>
                </c:pt>
                <c:pt idx="546">
                  <c:v>3.5544999991543591E-3</c:v>
                </c:pt>
                <c:pt idx="547">
                  <c:v>2.7939499996136874E-3</c:v>
                </c:pt>
                <c:pt idx="548">
                  <c:v>3.6328999922261573E-3</c:v>
                </c:pt>
                <c:pt idx="553">
                  <c:v>1.1508999959914945E-3</c:v>
                </c:pt>
                <c:pt idx="556">
                  <c:v>2.9760000325040892E-4</c:v>
                </c:pt>
                <c:pt idx="557">
                  <c:v>2.9760000325040892E-4</c:v>
                </c:pt>
                <c:pt idx="558">
                  <c:v>3.9760000072419643E-4</c:v>
                </c:pt>
                <c:pt idx="559">
                  <c:v>3.9760000072419643E-4</c:v>
                </c:pt>
                <c:pt idx="560">
                  <c:v>4.9759999819798395E-4</c:v>
                </c:pt>
                <c:pt idx="561">
                  <c:v>5.9760000294772908E-4</c:v>
                </c:pt>
                <c:pt idx="562">
                  <c:v>5.9760000294772908E-4</c:v>
                </c:pt>
                <c:pt idx="565">
                  <c:v>-2.9530000028898939E-4</c:v>
                </c:pt>
                <c:pt idx="566">
                  <c:v>-1.2530000094557181E-4</c:v>
                </c:pt>
                <c:pt idx="567">
                  <c:v>-1.2530000094557181E-4</c:v>
                </c:pt>
                <c:pt idx="568">
                  <c:v>-9.5598000043537468E-3</c:v>
                </c:pt>
                <c:pt idx="569">
                  <c:v>-9.5598000043537468E-3</c:v>
                </c:pt>
                <c:pt idx="570">
                  <c:v>-9.5598000043537468E-3</c:v>
                </c:pt>
                <c:pt idx="571">
                  <c:v>-2.6198000050499104E-3</c:v>
                </c:pt>
                <c:pt idx="574">
                  <c:v>-3.7722999986726791E-3</c:v>
                </c:pt>
                <c:pt idx="575">
                  <c:v>-3.3723000015015714E-3</c:v>
                </c:pt>
                <c:pt idx="576">
                  <c:v>-2.9723000043304637E-3</c:v>
                </c:pt>
                <c:pt idx="577">
                  <c:v>-3.4330000053159893E-3</c:v>
                </c:pt>
                <c:pt idx="578">
                  <c:v>-4.7778000080143102E-3</c:v>
                </c:pt>
                <c:pt idx="579">
                  <c:v>-4.4788000013795681E-3</c:v>
                </c:pt>
                <c:pt idx="580">
                  <c:v>-9.6686000033514574E-3</c:v>
                </c:pt>
                <c:pt idx="581">
                  <c:v>-8.9686000064830296E-3</c:v>
                </c:pt>
                <c:pt idx="582">
                  <c:v>-8.6686000067857094E-3</c:v>
                </c:pt>
                <c:pt idx="583">
                  <c:v>-8.5686000020359643E-3</c:v>
                </c:pt>
                <c:pt idx="584">
                  <c:v>-8.9518000022508204E-3</c:v>
                </c:pt>
                <c:pt idx="586">
                  <c:v>-1.2891799902718049E-2</c:v>
                </c:pt>
                <c:pt idx="587">
                  <c:v>-1.3595200005511288E-2</c:v>
                </c:pt>
                <c:pt idx="588">
                  <c:v>-1.3785250004730187E-2</c:v>
                </c:pt>
                <c:pt idx="589">
                  <c:v>-1.4375300001120195E-2</c:v>
                </c:pt>
                <c:pt idx="590">
                  <c:v>-1.3575299999502022E-2</c:v>
                </c:pt>
                <c:pt idx="591">
                  <c:v>-1.3475300002028234E-2</c:v>
                </c:pt>
                <c:pt idx="592">
                  <c:v>-1.3845450004737359E-2</c:v>
                </c:pt>
                <c:pt idx="593">
                  <c:v>-1.254545000847429E-2</c:v>
                </c:pt>
                <c:pt idx="594">
                  <c:v>-1.164545000938233E-2</c:v>
                </c:pt>
                <c:pt idx="595">
                  <c:v>-1.2475550232920796E-2</c:v>
                </c:pt>
                <c:pt idx="596">
                  <c:v>-1.4079800006584264E-2</c:v>
                </c:pt>
                <c:pt idx="597">
                  <c:v>-1.3879800004360732E-2</c:v>
                </c:pt>
                <c:pt idx="598">
                  <c:v>-1.4080100001592655E-2</c:v>
                </c:pt>
                <c:pt idx="599">
                  <c:v>-1.382010000088485E-2</c:v>
                </c:pt>
                <c:pt idx="600">
                  <c:v>-1.2803750003513414E-2</c:v>
                </c:pt>
                <c:pt idx="601">
                  <c:v>-1.8439700004819315E-2</c:v>
                </c:pt>
                <c:pt idx="602">
                  <c:v>-1.8339700007345527E-2</c:v>
                </c:pt>
                <c:pt idx="603">
                  <c:v>-1.855000000068685E-2</c:v>
                </c:pt>
                <c:pt idx="604">
                  <c:v>-1.8380000001343433E-2</c:v>
                </c:pt>
                <c:pt idx="605">
                  <c:v>-1.4951999859476928E-2</c:v>
                </c:pt>
                <c:pt idx="606">
                  <c:v>-1.8742199812550098E-2</c:v>
                </c:pt>
                <c:pt idx="607">
                  <c:v>-1.9430300002568401E-2</c:v>
                </c:pt>
                <c:pt idx="608">
                  <c:v>-1.9430300002568401E-2</c:v>
                </c:pt>
                <c:pt idx="609">
                  <c:v>-1.9330300005094614E-2</c:v>
                </c:pt>
                <c:pt idx="610">
                  <c:v>-2.270045000477694E-2</c:v>
                </c:pt>
                <c:pt idx="611">
                  <c:v>-2.0100450004974846E-2</c:v>
                </c:pt>
                <c:pt idx="612">
                  <c:v>-1.8400450004264712E-2</c:v>
                </c:pt>
                <c:pt idx="613">
                  <c:v>-1.9055200005823281E-2</c:v>
                </c:pt>
                <c:pt idx="614">
                  <c:v>-1.8895200002589263E-2</c:v>
                </c:pt>
                <c:pt idx="615">
                  <c:v>-2.5246700002753641E-2</c:v>
                </c:pt>
                <c:pt idx="616">
                  <c:v>-2.5086700006795581E-2</c:v>
                </c:pt>
                <c:pt idx="617">
                  <c:v>-2.6919900003122166E-2</c:v>
                </c:pt>
                <c:pt idx="618">
                  <c:v>-2.6259900005243253E-2</c:v>
                </c:pt>
                <c:pt idx="619">
                  <c:v>-2.8024100000038743E-2</c:v>
                </c:pt>
                <c:pt idx="620">
                  <c:v>-3.4625300002517179E-2</c:v>
                </c:pt>
                <c:pt idx="621">
                  <c:v>-3.7086100004671607E-2</c:v>
                </c:pt>
                <c:pt idx="622">
                  <c:v>-3.7086100004671607E-2</c:v>
                </c:pt>
                <c:pt idx="623">
                  <c:v>-4.070970000611851E-2</c:v>
                </c:pt>
                <c:pt idx="624">
                  <c:v>-4.1278900003817398E-2</c:v>
                </c:pt>
                <c:pt idx="625">
                  <c:v>-4.3267200002446771E-2</c:v>
                </c:pt>
                <c:pt idx="626">
                  <c:v>-4.3972699997539166E-2</c:v>
                </c:pt>
                <c:pt idx="627">
                  <c:v>-4.3652050000673626E-2</c:v>
                </c:pt>
                <c:pt idx="628">
                  <c:v>-4.3863500010047574E-2</c:v>
                </c:pt>
                <c:pt idx="629">
                  <c:v>-4.3378600006690249E-2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6A-4F34-BCEA-DA4F0C1DB9F6}"/>
            </c:ext>
          </c:extLst>
        </c:ser>
        <c:ser>
          <c:idx val="3"/>
          <c:order val="3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6A-4F34-BCEA-DA4F0C1DB9F6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6A-4F34-BCEA-DA4F0C1DB9F6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6A-4F34-BCEA-DA4F0C1DB9F6}"/>
            </c:ext>
          </c:extLst>
        </c:ser>
        <c:ser>
          <c:idx val="6"/>
          <c:order val="6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1'!$AW$2:$AW$44</c:f>
              <c:numCache>
                <c:formatCode>General</c:formatCode>
                <c:ptCount val="43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</c:numCache>
            </c:numRef>
          </c:xVal>
          <c:yVal>
            <c:numRef>
              <c:f>'Active 1'!$AX$2:$AX$44</c:f>
              <c:numCache>
                <c:formatCode>General</c:formatCode>
                <c:ptCount val="43"/>
                <c:pt idx="0">
                  <c:v>7.0605066456292775E-2</c:v>
                </c:pt>
                <c:pt idx="1">
                  <c:v>7.0057597733338667E-2</c:v>
                </c:pt>
                <c:pt idx="2">
                  <c:v>6.902456410424343E-2</c:v>
                </c:pt>
                <c:pt idx="3">
                  <c:v>6.7435807606110412E-2</c:v>
                </c:pt>
                <c:pt idx="4">
                  <c:v>6.5227258346124417E-2</c:v>
                </c:pt>
                <c:pt idx="5">
                  <c:v>6.2342645593652379E-2</c:v>
                </c:pt>
                <c:pt idx="6">
                  <c:v>5.8738467898917616E-2</c:v>
                </c:pt>
                <c:pt idx="7">
                  <c:v>5.4394091564128125E-2</c:v>
                </c:pt>
                <c:pt idx="8">
                  <c:v>4.9329602200875962E-2</c:v>
                </c:pt>
                <c:pt idx="9">
                  <c:v>4.3633734058831718E-2</c:v>
                </c:pt>
                <c:pt idx="10">
                  <c:v>3.749986640349471E-2</c:v>
                </c:pt>
                <c:pt idx="11">
                  <c:v>3.1254821167292807E-2</c:v>
                </c:pt>
                <c:pt idx="12">
                  <c:v>2.5344405305520703E-2</c:v>
                </c:pt>
                <c:pt idx="13">
                  <c:v>2.0239023461772986E-2</c:v>
                </c:pt>
                <c:pt idx="14">
                  <c:v>1.6283483921740158E-2</c:v>
                </c:pt>
                <c:pt idx="15">
                  <c:v>1.3592842035647378E-2</c:v>
                </c:pt>
                <c:pt idx="16">
                  <c:v>1.2065842693307894E-2</c:v>
                </c:pt>
                <c:pt idx="17">
                  <c:v>1.1476163300272308E-2</c:v>
                </c:pt>
                <c:pt idx="18">
                  <c:v>1.156209059956745E-2</c:v>
                </c:pt>
                <c:pt idx="19">
                  <c:v>1.2078484613502118E-2</c:v>
                </c:pt>
                <c:pt idx="20">
                  <c:v>1.2815803594977991E-2</c:v>
                </c:pt>
                <c:pt idx="21">
                  <c:v>1.3601341046273403E-2</c:v>
                </c:pt>
                <c:pt idx="22">
                  <c:v>1.4293601505918621E-2</c:v>
                </c:pt>
                <c:pt idx="23">
                  <c:v>1.4775243361589547E-2</c:v>
                </c:pt>
                <c:pt idx="24">
                  <c:v>1.4946712401397919E-2</c:v>
                </c:pt>
                <c:pt idx="25">
                  <c:v>1.4721177143235661E-2</c:v>
                </c:pt>
                <c:pt idx="26">
                  <c:v>1.40208437829842E-2</c:v>
                </c:pt>
                <c:pt idx="27">
                  <c:v>1.2774669396602295E-2</c:v>
                </c:pt>
                <c:pt idx="28">
                  <c:v>1.0917648196143846E-2</c:v>
                </c:pt>
                <c:pt idx="29">
                  <c:v>8.3921539493449493E-3</c:v>
                </c:pt>
                <c:pt idx="30">
                  <c:v>5.1523375596264059E-3</c:v>
                </c:pt>
                <c:pt idx="31">
                  <c:v>1.1733266370880392E-3</c:v>
                </c:pt>
                <c:pt idx="32">
                  <c:v>-3.5322325126788184E-3</c:v>
                </c:pt>
                <c:pt idx="33">
                  <c:v>-8.8877705185928697E-3</c:v>
                </c:pt>
                <c:pt idx="34">
                  <c:v>-1.4717466545966947E-2</c:v>
                </c:pt>
                <c:pt idx="35">
                  <c:v>-2.0714638000704805E-2</c:v>
                </c:pt>
                <c:pt idx="36">
                  <c:v>-2.6447061538357838E-2</c:v>
                </c:pt>
                <c:pt idx="37">
                  <c:v>-3.1438998242590575E-2</c:v>
                </c:pt>
                <c:pt idx="38">
                  <c:v>-3.5318417074134259E-2</c:v>
                </c:pt>
                <c:pt idx="39">
                  <c:v>-3.7934671947406018E-2</c:v>
                </c:pt>
                <c:pt idx="40">
                  <c:v>-3.9362210684332287E-2</c:v>
                </c:pt>
                <c:pt idx="41">
                  <c:v>-3.9815383466127952E-2</c:v>
                </c:pt>
                <c:pt idx="42">
                  <c:v>-3.9554936538145832E-2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A-4F34-BCEA-DA4F0C1D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58480"/>
        <c:axId val="1"/>
      </c:scatterChart>
      <c:valAx>
        <c:axId val="90595848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8552183404259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41593044232302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584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06813104672596"/>
          <c:y val="0.91740691705572197"/>
          <c:w val="0.69093953061692526"/>
          <c:h val="5.89973598432939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9364303178484106"/>
          <c:y val="2.66429840142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77017114914426E-2"/>
          <c:y val="0.14387211367673181"/>
          <c:w val="0.84963325183374083"/>
          <c:h val="0.73001776198934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1'!$I$21:$I$641</c:f>
              <c:numCache>
                <c:formatCode>General</c:formatCode>
                <c:ptCount val="621"/>
                <c:pt idx="36">
                  <c:v>0.10582369999610819</c:v>
                </c:pt>
                <c:pt idx="37">
                  <c:v>0.10582369999610819</c:v>
                </c:pt>
                <c:pt idx="38">
                  <c:v>0.11182369999733055</c:v>
                </c:pt>
                <c:pt idx="49">
                  <c:v>8.7509199998748954E-2</c:v>
                </c:pt>
                <c:pt idx="50">
                  <c:v>8.7024599997675978E-2</c:v>
                </c:pt>
                <c:pt idx="51">
                  <c:v>9.4024599995464087E-2</c:v>
                </c:pt>
                <c:pt idx="52">
                  <c:v>9.602459999587154E-2</c:v>
                </c:pt>
                <c:pt idx="56">
                  <c:v>9.3242299997655209E-2</c:v>
                </c:pt>
                <c:pt idx="59">
                  <c:v>9.3599499996344093E-2</c:v>
                </c:pt>
                <c:pt idx="60">
                  <c:v>8.7658199998259079E-2</c:v>
                </c:pt>
                <c:pt idx="61">
                  <c:v>8.8658199994824827E-2</c:v>
                </c:pt>
                <c:pt idx="62">
                  <c:v>9.0377599997736979E-2</c:v>
                </c:pt>
                <c:pt idx="65">
                  <c:v>7.1291799999016803E-2</c:v>
                </c:pt>
                <c:pt idx="66">
                  <c:v>9.3151499997475185E-2</c:v>
                </c:pt>
                <c:pt idx="70">
                  <c:v>7.3616899993794505E-2</c:v>
                </c:pt>
                <c:pt idx="71">
                  <c:v>7.3476600002322812E-2</c:v>
                </c:pt>
                <c:pt idx="73">
                  <c:v>7.5593999994453043E-2</c:v>
                </c:pt>
                <c:pt idx="77">
                  <c:v>6.3311300000350457E-2</c:v>
                </c:pt>
                <c:pt idx="78">
                  <c:v>7.1168899994518142E-2</c:v>
                </c:pt>
                <c:pt idx="79">
                  <c:v>7.2227599994221237E-2</c:v>
                </c:pt>
                <c:pt idx="80">
                  <c:v>6.0865399995236658E-2</c:v>
                </c:pt>
                <c:pt idx="81">
                  <c:v>6.8403700002818368E-2</c:v>
                </c:pt>
                <c:pt idx="82">
                  <c:v>6.5760899997258093E-2</c:v>
                </c:pt>
                <c:pt idx="83">
                  <c:v>7.5633499989635311E-2</c:v>
                </c:pt>
                <c:pt idx="85">
                  <c:v>6.9202600003336556E-2</c:v>
                </c:pt>
                <c:pt idx="86">
                  <c:v>6.7070199998852331E-2</c:v>
                </c:pt>
                <c:pt idx="89">
                  <c:v>5.689699999493314E-2</c:v>
                </c:pt>
                <c:pt idx="90">
                  <c:v>6.0896999995748047E-2</c:v>
                </c:pt>
                <c:pt idx="92">
                  <c:v>5.9815399996296037E-2</c:v>
                </c:pt>
                <c:pt idx="98">
                  <c:v>6.6267099995457102E-2</c:v>
                </c:pt>
                <c:pt idx="99">
                  <c:v>6.9267099992430303E-2</c:v>
                </c:pt>
                <c:pt idx="100">
                  <c:v>5.9325799993530381E-2</c:v>
                </c:pt>
                <c:pt idx="101">
                  <c:v>6.3325799994345289E-2</c:v>
                </c:pt>
                <c:pt idx="102">
                  <c:v>5.8185499998216983E-2</c:v>
                </c:pt>
                <c:pt idx="103">
                  <c:v>6.218549999903189E-2</c:v>
                </c:pt>
                <c:pt idx="104">
                  <c:v>6.3185499995597638E-2</c:v>
                </c:pt>
                <c:pt idx="105">
                  <c:v>6.4185499999439344E-2</c:v>
                </c:pt>
                <c:pt idx="106">
                  <c:v>6.7185499996412545E-2</c:v>
                </c:pt>
                <c:pt idx="108">
                  <c:v>6.0103899995738175E-2</c:v>
                </c:pt>
                <c:pt idx="109">
                  <c:v>6.2718799999856856E-2</c:v>
                </c:pt>
                <c:pt idx="112">
                  <c:v>8.4670899996126536E-2</c:v>
                </c:pt>
                <c:pt idx="118">
                  <c:v>5.6081800001265947E-2</c:v>
                </c:pt>
                <c:pt idx="119">
                  <c:v>5.80818000016734E-2</c:v>
                </c:pt>
                <c:pt idx="120">
                  <c:v>6.2040999997407198E-2</c:v>
                </c:pt>
                <c:pt idx="121">
                  <c:v>4.3900699994992465E-2</c:v>
                </c:pt>
                <c:pt idx="123">
                  <c:v>8.390069999586558E-2</c:v>
                </c:pt>
                <c:pt idx="124">
                  <c:v>5.9760399999504443E-2</c:v>
                </c:pt>
                <c:pt idx="126">
                  <c:v>6.9760399994265754E-2</c:v>
                </c:pt>
                <c:pt idx="127">
                  <c:v>7.7257899996766355E-2</c:v>
                </c:pt>
                <c:pt idx="128">
                  <c:v>5.3117599993129261E-2</c:v>
                </c:pt>
                <c:pt idx="129">
                  <c:v>6.2737499996728729E-2</c:v>
                </c:pt>
                <c:pt idx="130">
                  <c:v>6.4597199991112575E-2</c:v>
                </c:pt>
                <c:pt idx="131">
                  <c:v>5.5836999999883119E-2</c:v>
                </c:pt>
                <c:pt idx="132">
                  <c:v>6.9837000002735294E-2</c:v>
                </c:pt>
                <c:pt idx="133">
                  <c:v>6.0456899998825975E-2</c:v>
                </c:pt>
                <c:pt idx="134">
                  <c:v>7.4456899994402193E-2</c:v>
                </c:pt>
                <c:pt idx="135">
                  <c:v>5.8433999998669606E-2</c:v>
                </c:pt>
                <c:pt idx="136">
                  <c:v>7.2433999994245823E-2</c:v>
                </c:pt>
                <c:pt idx="137">
                  <c:v>6.1592199999722652E-2</c:v>
                </c:pt>
                <c:pt idx="138">
                  <c:v>5.7510599996021483E-2</c:v>
                </c:pt>
                <c:pt idx="140">
                  <c:v>5.7391100002860185E-2</c:v>
                </c:pt>
                <c:pt idx="141">
                  <c:v>4.427659999782918E-2</c:v>
                </c:pt>
                <c:pt idx="142">
                  <c:v>5.3855699996347539E-2</c:v>
                </c:pt>
                <c:pt idx="143">
                  <c:v>5.7470600004307926E-2</c:v>
                </c:pt>
                <c:pt idx="145">
                  <c:v>5.914420000044629E-2</c:v>
                </c:pt>
                <c:pt idx="147">
                  <c:v>5.2614600004744716E-2</c:v>
                </c:pt>
                <c:pt idx="148">
                  <c:v>4.5673299995542038E-2</c:v>
                </c:pt>
                <c:pt idx="149">
                  <c:v>4.8510100001294632E-2</c:v>
                </c:pt>
                <c:pt idx="150">
                  <c:v>5.9288199998263735E-2</c:v>
                </c:pt>
                <c:pt idx="151">
                  <c:v>5.2908099991327617E-2</c:v>
                </c:pt>
                <c:pt idx="152">
                  <c:v>4.7826499998336658E-2</c:v>
                </c:pt>
                <c:pt idx="153">
                  <c:v>5.7066299996222369E-2</c:v>
                </c:pt>
                <c:pt idx="154">
                  <c:v>6.2125000004016329E-2</c:v>
                </c:pt>
                <c:pt idx="156">
                  <c:v>5.934269999852404E-2</c:v>
                </c:pt>
                <c:pt idx="157">
                  <c:v>5.923820000316482E-2</c:v>
                </c:pt>
                <c:pt idx="158">
                  <c:v>5.5536699997901451E-2</c:v>
                </c:pt>
                <c:pt idx="159">
                  <c:v>4.831479999847943E-2</c:v>
                </c:pt>
                <c:pt idx="160">
                  <c:v>5.7934700002078898E-2</c:v>
                </c:pt>
                <c:pt idx="161">
                  <c:v>5.0689899995632004E-2</c:v>
                </c:pt>
                <c:pt idx="163">
                  <c:v>4.7549599992635194E-2</c:v>
                </c:pt>
                <c:pt idx="164">
                  <c:v>5.3608299996994901E-2</c:v>
                </c:pt>
                <c:pt idx="165">
                  <c:v>5.9157399999094196E-2</c:v>
                </c:pt>
                <c:pt idx="166">
                  <c:v>6.8157399997289758E-2</c:v>
                </c:pt>
                <c:pt idx="167">
                  <c:v>5.9731499997724313E-2</c:v>
                </c:pt>
                <c:pt idx="168">
                  <c:v>6.2831000002915971E-2</c:v>
                </c:pt>
                <c:pt idx="169">
                  <c:v>6.0586199993849732E-2</c:v>
                </c:pt>
                <c:pt idx="170">
                  <c:v>3.9206099994771648E-2</c:v>
                </c:pt>
                <c:pt idx="171">
                  <c:v>5.7785199998761527E-2</c:v>
                </c:pt>
                <c:pt idx="172">
                  <c:v>6.0785199995734729E-2</c:v>
                </c:pt>
                <c:pt idx="173">
                  <c:v>5.9042900000349618E-2</c:v>
                </c:pt>
                <c:pt idx="174">
                  <c:v>6.4798100000189152E-2</c:v>
                </c:pt>
                <c:pt idx="175">
                  <c:v>5.5265599992708303E-2</c:v>
                </c:pt>
                <c:pt idx="176">
                  <c:v>5.8523299994703848E-2</c:v>
                </c:pt>
                <c:pt idx="177">
                  <c:v>5.8301400000345893E-2</c:v>
                </c:pt>
                <c:pt idx="178">
                  <c:v>6.2301399993884843E-2</c:v>
                </c:pt>
                <c:pt idx="179">
                  <c:v>6.0500399995362386E-2</c:v>
                </c:pt>
                <c:pt idx="180">
                  <c:v>6.6500399996584747E-2</c:v>
                </c:pt>
                <c:pt idx="182">
                  <c:v>5.3699399992183316E-2</c:v>
                </c:pt>
                <c:pt idx="183">
                  <c:v>5.3699399992183316E-2</c:v>
                </c:pt>
                <c:pt idx="184">
                  <c:v>5.8875499998976011E-2</c:v>
                </c:pt>
                <c:pt idx="185">
                  <c:v>6.8893399999069516E-2</c:v>
                </c:pt>
                <c:pt idx="186">
                  <c:v>4.6571999999287073E-2</c:v>
                </c:pt>
                <c:pt idx="187">
                  <c:v>4.6291399994515814E-2</c:v>
                </c:pt>
                <c:pt idx="188">
                  <c:v>6.3291399994341191E-2</c:v>
                </c:pt>
                <c:pt idx="189">
                  <c:v>6.4291399998182897E-2</c:v>
                </c:pt>
                <c:pt idx="190">
                  <c:v>6.0023699996236246E-2</c:v>
                </c:pt>
                <c:pt idx="191">
                  <c:v>6.9023699994431809E-2</c:v>
                </c:pt>
                <c:pt idx="192">
                  <c:v>4.6018699991691392E-2</c:v>
                </c:pt>
                <c:pt idx="193">
                  <c:v>5.9432499998365529E-2</c:v>
                </c:pt>
                <c:pt idx="194">
                  <c:v>5.3866299997025635E-2</c:v>
                </c:pt>
                <c:pt idx="195">
                  <c:v>6.5205599996261299E-2</c:v>
                </c:pt>
                <c:pt idx="196">
                  <c:v>2.3843399991164915E-2</c:v>
                </c:pt>
                <c:pt idx="197">
                  <c:v>3.2843399996636435E-2</c:v>
                </c:pt>
                <c:pt idx="198">
                  <c:v>6.2042400000791531E-2</c:v>
                </c:pt>
                <c:pt idx="199">
                  <c:v>5.5060299993783701E-2</c:v>
                </c:pt>
                <c:pt idx="200">
                  <c:v>4.6598599998105783E-2</c:v>
                </c:pt>
                <c:pt idx="201">
                  <c:v>3.3458300000347663E-2</c:v>
                </c:pt>
                <c:pt idx="202">
                  <c:v>5.2458300000580493E-2</c:v>
                </c:pt>
                <c:pt idx="203">
                  <c:v>5.5458299997553695E-2</c:v>
                </c:pt>
                <c:pt idx="204">
                  <c:v>5.7458299997961149E-2</c:v>
                </c:pt>
                <c:pt idx="205">
                  <c:v>6.3494099995295983E-2</c:v>
                </c:pt>
                <c:pt idx="206">
                  <c:v>6.8733899999642745E-2</c:v>
                </c:pt>
                <c:pt idx="207">
                  <c:v>4.4109000002208631E-2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11">
                  <c:v>5.9635199999320321E-2</c:v>
                </c:pt>
                <c:pt idx="212">
                  <c:v>4.7290899994550273E-2</c:v>
                </c:pt>
                <c:pt idx="213">
                  <c:v>5.8150600001681596E-2</c:v>
                </c:pt>
                <c:pt idx="214">
                  <c:v>6.0788399998273235E-2</c:v>
                </c:pt>
                <c:pt idx="215">
                  <c:v>5.536749999737367E-2</c:v>
                </c:pt>
                <c:pt idx="216">
                  <c:v>5.898739999247482E-2</c:v>
                </c:pt>
                <c:pt idx="217">
                  <c:v>6.0987399992882274E-2</c:v>
                </c:pt>
                <c:pt idx="218">
                  <c:v>6.0285899999144021E-2</c:v>
                </c:pt>
                <c:pt idx="219">
                  <c:v>6.1905800001113676E-2</c:v>
                </c:pt>
                <c:pt idx="220">
                  <c:v>6.4824199995200615E-2</c:v>
                </c:pt>
                <c:pt idx="221">
                  <c:v>5.1602299994556233E-2</c:v>
                </c:pt>
                <c:pt idx="222">
                  <c:v>2.0995300001231954E-2</c:v>
                </c:pt>
                <c:pt idx="223">
                  <c:v>5.4210099995543715E-2</c:v>
                </c:pt>
                <c:pt idx="224">
                  <c:v>5.8371199993416667E-2</c:v>
                </c:pt>
                <c:pt idx="225">
                  <c:v>5.2827899991825689E-2</c:v>
                </c:pt>
                <c:pt idx="227">
                  <c:v>4.6162199992977548E-2</c:v>
                </c:pt>
                <c:pt idx="228">
                  <c:v>4.9162199997226708E-2</c:v>
                </c:pt>
                <c:pt idx="229">
                  <c:v>3.5553099995013326E-2</c:v>
                </c:pt>
                <c:pt idx="230">
                  <c:v>6.3027699994563591E-2</c:v>
                </c:pt>
                <c:pt idx="231">
                  <c:v>6.8344100000103936E-2</c:v>
                </c:pt>
                <c:pt idx="232">
                  <c:v>6.775999999808846E-2</c:v>
                </c:pt>
                <c:pt idx="233">
                  <c:v>6.1316199993598275E-2</c:v>
                </c:pt>
                <c:pt idx="234">
                  <c:v>6.2936099995567929E-2</c:v>
                </c:pt>
                <c:pt idx="235">
                  <c:v>6.165550000150688E-2</c:v>
                </c:pt>
                <c:pt idx="236">
                  <c:v>6.7234599991934374E-2</c:v>
                </c:pt>
                <c:pt idx="237">
                  <c:v>4.9329099994793069E-2</c:v>
                </c:pt>
                <c:pt idx="238">
                  <c:v>5.8385699994687457E-2</c:v>
                </c:pt>
                <c:pt idx="239">
                  <c:v>5.5972699999983888E-2</c:v>
                </c:pt>
                <c:pt idx="240">
                  <c:v>5.9541800001170486E-2</c:v>
                </c:pt>
                <c:pt idx="241">
                  <c:v>6.1205399993923493E-2</c:v>
                </c:pt>
                <c:pt idx="242">
                  <c:v>5.9065100002044346E-2</c:v>
                </c:pt>
                <c:pt idx="243">
                  <c:v>5.5901899992022663E-2</c:v>
                </c:pt>
                <c:pt idx="244">
                  <c:v>4.6672899996337947E-2</c:v>
                </c:pt>
                <c:pt idx="245">
                  <c:v>5.6269899992912542E-2</c:v>
                </c:pt>
                <c:pt idx="246">
                  <c:v>6.0129600002255756E-2</c:v>
                </c:pt>
                <c:pt idx="247">
                  <c:v>5.7328599999891594E-2</c:v>
                </c:pt>
                <c:pt idx="248">
                  <c:v>4.8047999996924773E-2</c:v>
                </c:pt>
                <c:pt idx="249">
                  <c:v>5.4047999998147134E-2</c:v>
                </c:pt>
                <c:pt idx="250">
                  <c:v>6.1047999995935243E-2</c:v>
                </c:pt>
                <c:pt idx="251">
                  <c:v>5.5627100002311636E-2</c:v>
                </c:pt>
                <c:pt idx="252">
                  <c:v>5.6346500001382083E-2</c:v>
                </c:pt>
                <c:pt idx="253">
                  <c:v>5.7463900004222523E-2</c:v>
                </c:pt>
                <c:pt idx="254">
                  <c:v>5.0083800000720657E-2</c:v>
                </c:pt>
                <c:pt idx="255">
                  <c:v>6.2211999997089151E-2</c:v>
                </c:pt>
                <c:pt idx="256">
                  <c:v>5.9270699995977338E-2</c:v>
                </c:pt>
                <c:pt idx="257">
                  <c:v>5.8229900001606438E-2</c:v>
                </c:pt>
                <c:pt idx="258">
                  <c:v>5.21253999977489E-2</c:v>
                </c:pt>
                <c:pt idx="259">
                  <c:v>5.2821899997070432E-2</c:v>
                </c:pt>
                <c:pt idx="260">
                  <c:v>5.5061700004443992E-2</c:v>
                </c:pt>
                <c:pt idx="261">
                  <c:v>5.5681599995295983E-2</c:v>
                </c:pt>
                <c:pt idx="262">
                  <c:v>5.2459699996688869E-2</c:v>
                </c:pt>
                <c:pt idx="263">
                  <c:v>4.6296499996969942E-2</c:v>
                </c:pt>
                <c:pt idx="264">
                  <c:v>4.9133299995446578E-2</c:v>
                </c:pt>
                <c:pt idx="265">
                  <c:v>5.581269999674987E-2</c:v>
                </c:pt>
                <c:pt idx="266">
                  <c:v>5.7930099996156059E-2</c:v>
                </c:pt>
                <c:pt idx="267">
                  <c:v>4.9973799992585555E-2</c:v>
                </c:pt>
                <c:pt idx="268">
                  <c:v>5.040049999661278E-2</c:v>
                </c:pt>
                <c:pt idx="269">
                  <c:v>4.8956699996779207E-2</c:v>
                </c:pt>
                <c:pt idx="270">
                  <c:v>4.0734800000791438E-2</c:v>
                </c:pt>
                <c:pt idx="271">
                  <c:v>5.0734800002828706E-2</c:v>
                </c:pt>
                <c:pt idx="272">
                  <c:v>4.6770599990850314E-2</c:v>
                </c:pt>
                <c:pt idx="273">
                  <c:v>5.6303900004422758E-2</c:v>
                </c:pt>
                <c:pt idx="274">
                  <c:v>5.4039099995861761E-2</c:v>
                </c:pt>
                <c:pt idx="275">
                  <c:v>4.9238100000366103E-2</c:v>
                </c:pt>
                <c:pt idx="276">
                  <c:v>3.8857999992615078E-2</c:v>
                </c:pt>
                <c:pt idx="277">
                  <c:v>5.7355500000994653E-2</c:v>
                </c:pt>
                <c:pt idx="278">
                  <c:v>5.2983299996412825E-2</c:v>
                </c:pt>
                <c:pt idx="279">
                  <c:v>5.1159399998141453E-2</c:v>
                </c:pt>
                <c:pt idx="280">
                  <c:v>4.5937499991850927E-2</c:v>
                </c:pt>
                <c:pt idx="281">
                  <c:v>4.4633999998040963E-2</c:v>
                </c:pt>
                <c:pt idx="282">
                  <c:v>4.6633999998448417E-2</c:v>
                </c:pt>
                <c:pt idx="283">
                  <c:v>5.9633999997458886E-2</c:v>
                </c:pt>
                <c:pt idx="284">
                  <c:v>5.4470799994305708E-2</c:v>
                </c:pt>
                <c:pt idx="285">
                  <c:v>3.783379999367753E-2</c:v>
                </c:pt>
                <c:pt idx="286">
                  <c:v>5.0022799994621892E-2</c:v>
                </c:pt>
                <c:pt idx="287">
                  <c:v>4.1777999998885207E-2</c:v>
                </c:pt>
                <c:pt idx="288">
                  <c:v>3.7556099996436387E-2</c:v>
                </c:pt>
                <c:pt idx="289">
                  <c:v>4.8656399994797539E-2</c:v>
                </c:pt>
                <c:pt idx="290">
                  <c:v>5.0516099996457342E-2</c:v>
                </c:pt>
                <c:pt idx="291">
                  <c:v>4.8095199999806937E-2</c:v>
                </c:pt>
                <c:pt idx="292">
                  <c:v>4.2153899994445965E-2</c:v>
                </c:pt>
                <c:pt idx="293">
                  <c:v>4.6153899995260872E-2</c:v>
                </c:pt>
                <c:pt idx="294">
                  <c:v>4.8153899995668326E-2</c:v>
                </c:pt>
                <c:pt idx="295">
                  <c:v>5.2153899996483233E-2</c:v>
                </c:pt>
                <c:pt idx="296">
                  <c:v>4.0493199994671158E-2</c:v>
                </c:pt>
                <c:pt idx="297">
                  <c:v>4.0325000001757871E-2</c:v>
                </c:pt>
                <c:pt idx="298">
                  <c:v>3.4804599999915808E-2</c:v>
                </c:pt>
                <c:pt idx="299">
                  <c:v>2.9843299998901784E-2</c:v>
                </c:pt>
                <c:pt idx="306">
                  <c:v>3.5040199996728916E-2</c:v>
                </c:pt>
                <c:pt idx="309">
                  <c:v>3.484990000288235E-2</c:v>
                </c:pt>
                <c:pt idx="310">
                  <c:v>3.3768299996154383E-2</c:v>
                </c:pt>
                <c:pt idx="312">
                  <c:v>2.6627999992342666E-2</c:v>
                </c:pt>
                <c:pt idx="313">
                  <c:v>1.6686699993442744E-2</c:v>
                </c:pt>
                <c:pt idx="315">
                  <c:v>6.7005400000198279E-2</c:v>
                </c:pt>
                <c:pt idx="316">
                  <c:v>6.1765099999320228E-2</c:v>
                </c:pt>
                <c:pt idx="317">
                  <c:v>1.4560099996742792E-2</c:v>
                </c:pt>
                <c:pt idx="318">
                  <c:v>5.7979999997769482E-2</c:v>
                </c:pt>
                <c:pt idx="319">
                  <c:v>3.009839999867836E-2</c:v>
                </c:pt>
                <c:pt idx="320">
                  <c:v>3.1157099998381454E-2</c:v>
                </c:pt>
                <c:pt idx="321">
                  <c:v>3.0396900001505855E-2</c:v>
                </c:pt>
                <c:pt idx="322">
                  <c:v>2.2016799994162284E-2</c:v>
                </c:pt>
                <c:pt idx="323">
                  <c:v>1.9292399992991704E-2</c:v>
                </c:pt>
                <c:pt idx="324">
                  <c:v>2.5631699994846713E-2</c:v>
                </c:pt>
                <c:pt idx="325">
                  <c:v>1.8468499998562038E-2</c:v>
                </c:pt>
                <c:pt idx="326">
                  <c:v>2.3288199998205528E-2</c:v>
                </c:pt>
                <c:pt idx="327">
                  <c:v>1.7527999996673316E-2</c:v>
                </c:pt>
                <c:pt idx="329">
                  <c:v>5.7856999992509373E-3</c:v>
                </c:pt>
                <c:pt idx="330">
                  <c:v>1.7124999991210643E-2</c:v>
                </c:pt>
                <c:pt idx="331">
                  <c:v>2.2183699999004602E-2</c:v>
                </c:pt>
                <c:pt idx="332">
                  <c:v>1.8762799998512492E-2</c:v>
                </c:pt>
                <c:pt idx="334">
                  <c:v>7.1557999908691272E-3</c:v>
                </c:pt>
                <c:pt idx="335">
                  <c:v>3.734899997652974E-3</c:v>
                </c:pt>
                <c:pt idx="336">
                  <c:v>1.4472199996816926E-2</c:v>
                </c:pt>
                <c:pt idx="337">
                  <c:v>6.255099993722979E-3</c:v>
                </c:pt>
                <c:pt idx="338">
                  <c:v>1.865410000027623E-2</c:v>
                </c:pt>
                <c:pt idx="339">
                  <c:v>1.4373499994690064E-2</c:v>
                </c:pt>
                <c:pt idx="340">
                  <c:v>6.1331999968388118E-3</c:v>
                </c:pt>
                <c:pt idx="341">
                  <c:v>1.2333199993008748E-2</c:v>
                </c:pt>
                <c:pt idx="342">
                  <c:v>1.6812299996672664E-2</c:v>
                </c:pt>
                <c:pt idx="343">
                  <c:v>6.3684999986435287E-3</c:v>
                </c:pt>
                <c:pt idx="344">
                  <c:v>4.0649999937159009E-3</c:v>
                </c:pt>
                <c:pt idx="345">
                  <c:v>4.404300001624506E-3</c:v>
                </c:pt>
                <c:pt idx="346">
                  <c:v>1.2583899995661341E-2</c:v>
                </c:pt>
                <c:pt idx="347">
                  <c:v>1.1100799994892441E-2</c:v>
                </c:pt>
                <c:pt idx="348">
                  <c:v>-1.6332200000761077E-2</c:v>
                </c:pt>
                <c:pt idx="349">
                  <c:v>1.0667799993825611E-2</c:v>
                </c:pt>
                <c:pt idx="350">
                  <c:v>2.2826999993412755E-3</c:v>
                </c:pt>
                <c:pt idx="351">
                  <c:v>1.4239999291021377E-4</c:v>
                </c:pt>
                <c:pt idx="352">
                  <c:v>7.201099993835669E-3</c:v>
                </c:pt>
                <c:pt idx="355">
                  <c:v>1.0379000013926998E-3</c:v>
                </c:pt>
                <c:pt idx="357">
                  <c:v>9.0378999957465567E-3</c:v>
                </c:pt>
                <c:pt idx="358">
                  <c:v>1.2037899999995716E-2</c:v>
                </c:pt>
                <c:pt idx="359">
                  <c:v>6.9771999915246852E-3</c:v>
                </c:pt>
                <c:pt idx="360">
                  <c:v>4.4766999999410473E-3</c:v>
                </c:pt>
                <c:pt idx="371">
                  <c:v>8.3371000000624917E-3</c:v>
                </c:pt>
                <c:pt idx="412">
                  <c:v>7.6920999999856576E-3</c:v>
                </c:pt>
                <c:pt idx="512">
                  <c:v>8.2463999933679588E-3</c:v>
                </c:pt>
                <c:pt idx="522">
                  <c:v>6.6844999964814633E-3</c:v>
                </c:pt>
                <c:pt idx="529">
                  <c:v>7.680999995500315E-3</c:v>
                </c:pt>
                <c:pt idx="549">
                  <c:v>2.7769499938585795E-3</c:v>
                </c:pt>
                <c:pt idx="551">
                  <c:v>3.5067999997409061E-3</c:v>
                </c:pt>
                <c:pt idx="554">
                  <c:v>1.3622999977087602E-3</c:v>
                </c:pt>
                <c:pt idx="563">
                  <c:v>2.6657499984139577E-3</c:v>
                </c:pt>
                <c:pt idx="572">
                  <c:v>-3.0275000026449561E-3</c:v>
                </c:pt>
                <c:pt idx="585">
                  <c:v>-1.338670000404818E-2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F-47E4-BB35-83C60653E61F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1'!$J$21:$J$641</c:f>
              <c:numCache>
                <c:formatCode>General</c:formatCode>
                <c:ptCount val="621"/>
                <c:pt idx="23">
                  <c:v>0.1134195999984513</c:v>
                </c:pt>
                <c:pt idx="24">
                  <c:v>0.11219120000168914</c:v>
                </c:pt>
                <c:pt idx="25">
                  <c:v>0.11063944999477826</c:v>
                </c:pt>
                <c:pt idx="26">
                  <c:v>0.10946929999772692</c:v>
                </c:pt>
                <c:pt idx="27">
                  <c:v>0.10735885000030976</c:v>
                </c:pt>
                <c:pt idx="28">
                  <c:v>0.10960859999613604</c:v>
                </c:pt>
                <c:pt idx="29">
                  <c:v>0.10974189999251394</c:v>
                </c:pt>
                <c:pt idx="30">
                  <c:v>0.10980159999598982</c:v>
                </c:pt>
                <c:pt idx="31">
                  <c:v>0.10935679999238346</c:v>
                </c:pt>
                <c:pt idx="32">
                  <c:v>0.10898099999758415</c:v>
                </c:pt>
                <c:pt idx="33">
                  <c:v>0.1086730000024545</c:v>
                </c:pt>
                <c:pt idx="34">
                  <c:v>0.10825009999098256</c:v>
                </c:pt>
                <c:pt idx="35">
                  <c:v>0.10977545000059763</c:v>
                </c:pt>
                <c:pt idx="39">
                  <c:v>0.10620660000131465</c:v>
                </c:pt>
                <c:pt idx="40">
                  <c:v>0.10389189999114024</c:v>
                </c:pt>
                <c:pt idx="41">
                  <c:v>0.10731150000356138</c:v>
                </c:pt>
                <c:pt idx="42">
                  <c:v>9.9229899999045301E-2</c:v>
                </c:pt>
                <c:pt idx="43">
                  <c:v>9.9007999997411389E-2</c:v>
                </c:pt>
                <c:pt idx="44">
                  <c:v>0.10106669999368023</c:v>
                </c:pt>
                <c:pt idx="45">
                  <c:v>0.10176320000027772</c:v>
                </c:pt>
                <c:pt idx="46">
                  <c:v>9.7681599996576551E-2</c:v>
                </c:pt>
                <c:pt idx="47">
                  <c:v>9.953529999620514E-2</c:v>
                </c:pt>
                <c:pt idx="48">
                  <c:v>9.5930100003897678E-2</c:v>
                </c:pt>
                <c:pt idx="53">
                  <c:v>9.4522099992900621E-2</c:v>
                </c:pt>
                <c:pt idx="54">
                  <c:v>8.8586599995323922E-2</c:v>
                </c:pt>
                <c:pt idx="55">
                  <c:v>7.9364699995494448E-2</c:v>
                </c:pt>
                <c:pt idx="57">
                  <c:v>9.0341799994348548E-2</c:v>
                </c:pt>
                <c:pt idx="58">
                  <c:v>8.4260199997515883E-2</c:v>
                </c:pt>
                <c:pt idx="63">
                  <c:v>8.595670000067912E-2</c:v>
                </c:pt>
                <c:pt idx="64">
                  <c:v>8.3888999994087499E-2</c:v>
                </c:pt>
                <c:pt idx="67">
                  <c:v>6.9920399997499771E-2</c:v>
                </c:pt>
                <c:pt idx="68">
                  <c:v>7.1838799995020963E-2</c:v>
                </c:pt>
                <c:pt idx="69">
                  <c:v>7.0616899996821303E-2</c:v>
                </c:pt>
                <c:pt idx="74">
                  <c:v>7.2453699998732191E-2</c:v>
                </c:pt>
                <c:pt idx="75">
                  <c:v>7.4651699993410148E-2</c:v>
                </c:pt>
                <c:pt idx="76">
                  <c:v>7.0542699999350589E-2</c:v>
                </c:pt>
                <c:pt idx="84">
                  <c:v>7.040959999721963E-2</c:v>
                </c:pt>
                <c:pt idx="87">
                  <c:v>6.8182600000000093E-2</c:v>
                </c:pt>
                <c:pt idx="88">
                  <c:v>6.6662199998972937E-2</c:v>
                </c:pt>
                <c:pt idx="91">
                  <c:v>6.4195500002824701E-2</c:v>
                </c:pt>
                <c:pt idx="93">
                  <c:v>5.8892000000923872E-2</c:v>
                </c:pt>
                <c:pt idx="94">
                  <c:v>5.8869099993898999E-2</c:v>
                </c:pt>
                <c:pt idx="95">
                  <c:v>6.1869099998148158E-2</c:v>
                </c:pt>
                <c:pt idx="96">
                  <c:v>6.3869099998555612E-2</c:v>
                </c:pt>
                <c:pt idx="97">
                  <c:v>6.2927799997851253E-2</c:v>
                </c:pt>
                <c:pt idx="110">
                  <c:v>5.9876499995880295E-2</c:v>
                </c:pt>
                <c:pt idx="111">
                  <c:v>6.2816199999360833E-2</c:v>
                </c:pt>
                <c:pt idx="113">
                  <c:v>5.5489799997303635E-2</c:v>
                </c:pt>
                <c:pt idx="114">
                  <c:v>6.3489799998933449E-2</c:v>
                </c:pt>
                <c:pt idx="115">
                  <c:v>5.996489999233745E-2</c:v>
                </c:pt>
                <c:pt idx="116">
                  <c:v>5.9284299997671042E-2</c:v>
                </c:pt>
                <c:pt idx="117">
                  <c:v>5.7941999999457039E-2</c:v>
                </c:pt>
                <c:pt idx="122">
                  <c:v>5.9100699996633921E-2</c:v>
                </c:pt>
                <c:pt idx="125">
                  <c:v>6.7760400001134258E-2</c:v>
                </c:pt>
                <c:pt idx="139">
                  <c:v>6.676329999754671E-2</c:v>
                </c:pt>
                <c:pt idx="144">
                  <c:v>5.7868600000801962E-2</c:v>
                </c:pt>
                <c:pt idx="146">
                  <c:v>4.0030199998000171E-2</c:v>
                </c:pt>
                <c:pt idx="155">
                  <c:v>4.5797099999617785E-2</c:v>
                </c:pt>
                <c:pt idx="162">
                  <c:v>5.4989899996144231E-2</c:v>
                </c:pt>
                <c:pt idx="300">
                  <c:v>3.036219999921741E-2</c:v>
                </c:pt>
                <c:pt idx="307">
                  <c:v>2.7771400003985036E-2</c:v>
                </c:pt>
                <c:pt idx="364">
                  <c:v>2.5326999966637231E-3</c:v>
                </c:pt>
                <c:pt idx="365">
                  <c:v>2.269499993417412E-3</c:v>
                </c:pt>
                <c:pt idx="399">
                  <c:v>4.6228999926825054E-3</c:v>
                </c:pt>
                <c:pt idx="411">
                  <c:v>4.8265999939758331E-3</c:v>
                </c:pt>
                <c:pt idx="413">
                  <c:v>5.4831000015838072E-3</c:v>
                </c:pt>
                <c:pt idx="415">
                  <c:v>5.4969999910099432E-3</c:v>
                </c:pt>
                <c:pt idx="417">
                  <c:v>6.6141999996034428E-3</c:v>
                </c:pt>
                <c:pt idx="440">
                  <c:v>7.6425000006565824E-3</c:v>
                </c:pt>
                <c:pt idx="513">
                  <c:v>8.2463999933679588E-3</c:v>
                </c:pt>
                <c:pt idx="523">
                  <c:v>6.6844999964814633E-3</c:v>
                </c:pt>
                <c:pt idx="530">
                  <c:v>7.680999995500315E-3</c:v>
                </c:pt>
                <c:pt idx="550">
                  <c:v>2.7769499938585795E-3</c:v>
                </c:pt>
                <c:pt idx="552">
                  <c:v>3.5067999997409061E-3</c:v>
                </c:pt>
                <c:pt idx="555">
                  <c:v>1.3622999977087602E-3</c:v>
                </c:pt>
                <c:pt idx="564">
                  <c:v>2.6657499984139577E-3</c:v>
                </c:pt>
                <c:pt idx="573">
                  <c:v>-3.0275000026449561E-3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DF-47E4-BB35-83C60653E61F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1'!$K$21:$K$641</c:f>
              <c:numCache>
                <c:formatCode>General</c:formatCode>
                <c:ptCount val="621"/>
                <c:pt idx="308">
                  <c:v>2.9655899998033419E-2</c:v>
                </c:pt>
                <c:pt idx="311">
                  <c:v>3.6998299998231232E-2</c:v>
                </c:pt>
                <c:pt idx="314">
                  <c:v>2.9306600001291372E-2</c:v>
                </c:pt>
                <c:pt idx="328">
                  <c:v>1.9686199993884657E-2</c:v>
                </c:pt>
                <c:pt idx="333">
                  <c:v>1.558169999771053E-2</c:v>
                </c:pt>
                <c:pt idx="353">
                  <c:v>3.218500001821667E-3</c:v>
                </c:pt>
                <c:pt idx="354">
                  <c:v>3.218500001821667E-3</c:v>
                </c:pt>
                <c:pt idx="356">
                  <c:v>3.2378999967477284E-3</c:v>
                </c:pt>
                <c:pt idx="361">
                  <c:v>5.2766999942832626E-3</c:v>
                </c:pt>
                <c:pt idx="362">
                  <c:v>1.4824999962002039E-3</c:v>
                </c:pt>
                <c:pt idx="363">
                  <c:v>1.808000000892207E-3</c:v>
                </c:pt>
                <c:pt idx="366">
                  <c:v>9.3092999959480949E-3</c:v>
                </c:pt>
                <c:pt idx="367">
                  <c:v>-4.438000003574416E-3</c:v>
                </c:pt>
                <c:pt idx="368">
                  <c:v>2.2012999979779124E-3</c:v>
                </c:pt>
                <c:pt idx="369">
                  <c:v>8.7013000011211261E-3</c:v>
                </c:pt>
                <c:pt idx="370">
                  <c:v>9.9012999999104068E-3</c:v>
                </c:pt>
                <c:pt idx="372">
                  <c:v>5.6564999977126718E-3</c:v>
                </c:pt>
                <c:pt idx="373">
                  <c:v>-7.8730000677751377E-4</c:v>
                </c:pt>
                <c:pt idx="374">
                  <c:v>6.4174999934039079E-3</c:v>
                </c:pt>
                <c:pt idx="375">
                  <c:v>2.6358999966760166E-3</c:v>
                </c:pt>
                <c:pt idx="376">
                  <c:v>3.2542999979341403E-3</c:v>
                </c:pt>
                <c:pt idx="377">
                  <c:v>7.0910999929765239E-3</c:v>
                </c:pt>
                <c:pt idx="378">
                  <c:v>-1.4521999983116984E-3</c:v>
                </c:pt>
                <c:pt idx="379">
                  <c:v>-9.5000003057066351E-5</c:v>
                </c:pt>
                <c:pt idx="380">
                  <c:v>-2.7556999993976206E-3</c:v>
                </c:pt>
                <c:pt idx="381">
                  <c:v>5.7601999942562543E-3</c:v>
                </c:pt>
                <c:pt idx="382">
                  <c:v>4.2979999998351559E-3</c:v>
                </c:pt>
                <c:pt idx="383">
                  <c:v>1.1783399997511879E-2</c:v>
                </c:pt>
                <c:pt idx="384">
                  <c:v>2.9017999913776293E-3</c:v>
                </c:pt>
                <c:pt idx="385">
                  <c:v>2.8395999979693443E-3</c:v>
                </c:pt>
                <c:pt idx="386">
                  <c:v>2.3982999991858378E-3</c:v>
                </c:pt>
                <c:pt idx="387">
                  <c:v>2.9982999985804781E-3</c:v>
                </c:pt>
                <c:pt idx="388">
                  <c:v>3.4983000005013309E-3</c:v>
                </c:pt>
                <c:pt idx="390">
                  <c:v>-8.6490000830963254E-4</c:v>
                </c:pt>
                <c:pt idx="391">
                  <c:v>2.7121999955852516E-3</c:v>
                </c:pt>
                <c:pt idx="392">
                  <c:v>3.6751999941770919E-3</c:v>
                </c:pt>
                <c:pt idx="393">
                  <c:v>4.1605478836572729E-3</c:v>
                </c:pt>
                <c:pt idx="394">
                  <c:v>3.8099999947007746E-3</c:v>
                </c:pt>
                <c:pt idx="395">
                  <c:v>7.8709999797865748E-4</c:v>
                </c:pt>
                <c:pt idx="396">
                  <c:v>1.567100000102073E-3</c:v>
                </c:pt>
                <c:pt idx="397">
                  <c:v>4.8871000035433099E-3</c:v>
                </c:pt>
                <c:pt idx="398">
                  <c:v>4.1467999981250614E-3</c:v>
                </c:pt>
                <c:pt idx="400">
                  <c:v>1.5423000004375353E-3</c:v>
                </c:pt>
                <c:pt idx="401">
                  <c:v>4.2203999910270795E-3</c:v>
                </c:pt>
                <c:pt idx="402">
                  <c:v>4.2000000030384399E-3</c:v>
                </c:pt>
                <c:pt idx="403">
                  <c:v>-4.8428000009153038E-3</c:v>
                </c:pt>
                <c:pt idx="404">
                  <c:v>-4.8428000009153038E-3</c:v>
                </c:pt>
                <c:pt idx="405">
                  <c:v>5.2969999960623682E-3</c:v>
                </c:pt>
                <c:pt idx="406">
                  <c:v>4.9467999924672768E-3</c:v>
                </c:pt>
                <c:pt idx="407">
                  <c:v>3.9755999969202094E-3</c:v>
                </c:pt>
                <c:pt idx="408">
                  <c:v>5.2882999952998944E-3</c:v>
                </c:pt>
                <c:pt idx="409">
                  <c:v>7.9082000011112541E-3</c:v>
                </c:pt>
                <c:pt idx="414">
                  <c:v>9.0392999991308898E-3</c:v>
                </c:pt>
                <c:pt idx="416">
                  <c:v>6.5138999998453073E-3</c:v>
                </c:pt>
                <c:pt idx="418">
                  <c:v>6.3338999971165322E-3</c:v>
                </c:pt>
                <c:pt idx="419">
                  <c:v>7.0238999978755601E-3</c:v>
                </c:pt>
                <c:pt idx="420">
                  <c:v>7.0238999978755601E-3</c:v>
                </c:pt>
                <c:pt idx="421">
                  <c:v>7.0238999978755601E-3</c:v>
                </c:pt>
                <c:pt idx="422">
                  <c:v>6.9922999900882132E-3</c:v>
                </c:pt>
                <c:pt idx="423">
                  <c:v>6.8912999995518476E-3</c:v>
                </c:pt>
                <c:pt idx="424">
                  <c:v>6.8842999971820973E-3</c:v>
                </c:pt>
                <c:pt idx="425">
                  <c:v>7.1529499982716516E-3</c:v>
                </c:pt>
                <c:pt idx="426">
                  <c:v>6.5204999991692603E-3</c:v>
                </c:pt>
                <c:pt idx="427">
                  <c:v>6.5404999986640178E-3</c:v>
                </c:pt>
                <c:pt idx="428">
                  <c:v>7.0417999959317967E-3</c:v>
                </c:pt>
                <c:pt idx="429">
                  <c:v>7.1117999978014268E-3</c:v>
                </c:pt>
                <c:pt idx="430">
                  <c:v>6.9800999990548007E-3</c:v>
                </c:pt>
                <c:pt idx="431">
                  <c:v>6.5591999955358915E-3</c:v>
                </c:pt>
                <c:pt idx="432">
                  <c:v>3.3730999930412509E-3</c:v>
                </c:pt>
                <c:pt idx="433">
                  <c:v>6.8730999992112629E-3</c:v>
                </c:pt>
                <c:pt idx="434">
                  <c:v>6.8118999915895984E-3</c:v>
                </c:pt>
                <c:pt idx="435">
                  <c:v>6.6491999969002791E-3</c:v>
                </c:pt>
                <c:pt idx="436">
                  <c:v>1.1479049993795343E-2</c:v>
                </c:pt>
                <c:pt idx="437">
                  <c:v>7.3675999956321903E-3</c:v>
                </c:pt>
                <c:pt idx="438">
                  <c:v>-8.7869999697431922E-4</c:v>
                </c:pt>
                <c:pt idx="439">
                  <c:v>6.1306499919737689E-3</c:v>
                </c:pt>
                <c:pt idx="441">
                  <c:v>7.7603999961866066E-3</c:v>
                </c:pt>
                <c:pt idx="442">
                  <c:v>7.8804000004311092E-3</c:v>
                </c:pt>
                <c:pt idx="443">
                  <c:v>7.7191000018501654E-3</c:v>
                </c:pt>
                <c:pt idx="444">
                  <c:v>8.0374999961350113E-3</c:v>
                </c:pt>
                <c:pt idx="445">
                  <c:v>8.0574999956297688E-3</c:v>
                </c:pt>
                <c:pt idx="446">
                  <c:v>6.7364999922574498E-3</c:v>
                </c:pt>
                <c:pt idx="447">
                  <c:v>8.2364999980200082E-3</c:v>
                </c:pt>
                <c:pt idx="448">
                  <c:v>8.8910999911604449E-3</c:v>
                </c:pt>
                <c:pt idx="449">
                  <c:v>9.2309999963617884E-3</c:v>
                </c:pt>
                <c:pt idx="450">
                  <c:v>9.5090999966487288E-3</c:v>
                </c:pt>
                <c:pt idx="451">
                  <c:v>7.7680999966105446E-3</c:v>
                </c:pt>
                <c:pt idx="452">
                  <c:v>8.0680999963078648E-3</c:v>
                </c:pt>
                <c:pt idx="453">
                  <c:v>8.2680999985313974E-3</c:v>
                </c:pt>
                <c:pt idx="454">
                  <c:v>9.9344499976723455E-3</c:v>
                </c:pt>
                <c:pt idx="455">
                  <c:v>8.2516999973449856E-3</c:v>
                </c:pt>
                <c:pt idx="456">
                  <c:v>8.2716999968397431E-3</c:v>
                </c:pt>
                <c:pt idx="457">
                  <c:v>8.6212999958661385E-3</c:v>
                </c:pt>
                <c:pt idx="458">
                  <c:v>8.7312999967252836E-3</c:v>
                </c:pt>
                <c:pt idx="459">
                  <c:v>7.790499999828171E-3</c:v>
                </c:pt>
                <c:pt idx="460">
                  <c:v>7.9604999991715886E-3</c:v>
                </c:pt>
                <c:pt idx="462">
                  <c:v>8.347199996933341E-3</c:v>
                </c:pt>
                <c:pt idx="463">
                  <c:v>8.4471999944071285E-3</c:v>
                </c:pt>
                <c:pt idx="464">
                  <c:v>8.4065999981248751E-3</c:v>
                </c:pt>
                <c:pt idx="465">
                  <c:v>8.7665999963064678E-3</c:v>
                </c:pt>
                <c:pt idx="466">
                  <c:v>7.9849999965517782E-3</c:v>
                </c:pt>
                <c:pt idx="467">
                  <c:v>8.2849999962490983E-3</c:v>
                </c:pt>
                <c:pt idx="468">
                  <c:v>6.8147499987389892E-3</c:v>
                </c:pt>
                <c:pt idx="469">
                  <c:v>8.3347499967203476E-3</c:v>
                </c:pt>
                <c:pt idx="470">
                  <c:v>4.6460000157821923E-4</c:v>
                </c:pt>
                <c:pt idx="471">
                  <c:v>8.4645999959320761E-3</c:v>
                </c:pt>
                <c:pt idx="472">
                  <c:v>8.8743999949656427E-3</c:v>
                </c:pt>
                <c:pt idx="473">
                  <c:v>9.0043999953195453E-3</c:v>
                </c:pt>
                <c:pt idx="474">
                  <c:v>8.3927999949082732E-3</c:v>
                </c:pt>
                <c:pt idx="475">
                  <c:v>1.1032249996787868E-2</c:v>
                </c:pt>
                <c:pt idx="476">
                  <c:v>8.3310999980312772E-3</c:v>
                </c:pt>
                <c:pt idx="477">
                  <c:v>8.4310999955050647E-3</c:v>
                </c:pt>
                <c:pt idx="478">
                  <c:v>8.4310999955050647E-3</c:v>
                </c:pt>
                <c:pt idx="479">
                  <c:v>9.9565999917103909E-3</c:v>
                </c:pt>
                <c:pt idx="480">
                  <c:v>8.29919999523554E-3</c:v>
                </c:pt>
                <c:pt idx="481">
                  <c:v>7.0061499936855398E-3</c:v>
                </c:pt>
                <c:pt idx="482">
                  <c:v>8.4247999911895022E-3</c:v>
                </c:pt>
                <c:pt idx="483">
                  <c:v>8.6747999957879074E-3</c:v>
                </c:pt>
                <c:pt idx="484">
                  <c:v>8.754199996474199E-3</c:v>
                </c:pt>
                <c:pt idx="485">
                  <c:v>8.794199995463714E-3</c:v>
                </c:pt>
                <c:pt idx="486">
                  <c:v>8.794199995463714E-3</c:v>
                </c:pt>
                <c:pt idx="487">
                  <c:v>9.2334999935701489E-3</c:v>
                </c:pt>
                <c:pt idx="488">
                  <c:v>9.2334999935701489E-3</c:v>
                </c:pt>
                <c:pt idx="489">
                  <c:v>1.0813499997311737E-2</c:v>
                </c:pt>
                <c:pt idx="490">
                  <c:v>8.0534000007901341E-3</c:v>
                </c:pt>
                <c:pt idx="491">
                  <c:v>8.2330000004731119E-3</c:v>
                </c:pt>
                <c:pt idx="492">
                  <c:v>7.6518999921972863E-3</c:v>
                </c:pt>
                <c:pt idx="493">
                  <c:v>7.6518999921972863E-3</c:v>
                </c:pt>
                <c:pt idx="494">
                  <c:v>8.0314999941037968E-3</c:v>
                </c:pt>
                <c:pt idx="495">
                  <c:v>8.361349995539058E-3</c:v>
                </c:pt>
                <c:pt idx="496">
                  <c:v>1.2660599997616373E-2</c:v>
                </c:pt>
                <c:pt idx="497">
                  <c:v>7.960349990753457E-3</c:v>
                </c:pt>
                <c:pt idx="498">
                  <c:v>5.0001499985228293E-3</c:v>
                </c:pt>
                <c:pt idx="499">
                  <c:v>5.0001499985228293E-3</c:v>
                </c:pt>
                <c:pt idx="500">
                  <c:v>7.0001499989302829E-3</c:v>
                </c:pt>
                <c:pt idx="501">
                  <c:v>7.0001499989302829E-3</c:v>
                </c:pt>
                <c:pt idx="502">
                  <c:v>9.6399499961989932E-3</c:v>
                </c:pt>
                <c:pt idx="503">
                  <c:v>8.1886999978451058E-3</c:v>
                </c:pt>
                <c:pt idx="504">
                  <c:v>8.1886999978451058E-3</c:v>
                </c:pt>
                <c:pt idx="505">
                  <c:v>8.3886999927926809E-3</c:v>
                </c:pt>
                <c:pt idx="506">
                  <c:v>8.3886999927926809E-3</c:v>
                </c:pt>
                <c:pt idx="507">
                  <c:v>1.2848299993493129E-2</c:v>
                </c:pt>
                <c:pt idx="508">
                  <c:v>7.7772500007995404E-3</c:v>
                </c:pt>
                <c:pt idx="509">
                  <c:v>7.7772500007995404E-3</c:v>
                </c:pt>
                <c:pt idx="510">
                  <c:v>8.1772499979706481E-3</c:v>
                </c:pt>
                <c:pt idx="511">
                  <c:v>8.1772499979706481E-3</c:v>
                </c:pt>
                <c:pt idx="514">
                  <c:v>8.2763999962480739E-3</c:v>
                </c:pt>
                <c:pt idx="515">
                  <c:v>8.7463999952888116E-3</c:v>
                </c:pt>
                <c:pt idx="516">
                  <c:v>9.1763999953400344E-3</c:v>
                </c:pt>
                <c:pt idx="517">
                  <c:v>8.0419000005349517E-3</c:v>
                </c:pt>
                <c:pt idx="518">
                  <c:v>7.4471999905654229E-3</c:v>
                </c:pt>
                <c:pt idx="519">
                  <c:v>7.6451999993878417E-3</c:v>
                </c:pt>
                <c:pt idx="520">
                  <c:v>7.6451999993878417E-3</c:v>
                </c:pt>
                <c:pt idx="521">
                  <c:v>7.8351999982260168E-3</c:v>
                </c:pt>
                <c:pt idx="524">
                  <c:v>6.6043499973602593E-3</c:v>
                </c:pt>
                <c:pt idx="525">
                  <c:v>8.3043499980703928E-3</c:v>
                </c:pt>
                <c:pt idx="526">
                  <c:v>6.2635999929625541E-3</c:v>
                </c:pt>
                <c:pt idx="527">
                  <c:v>6.2635999929625541E-3</c:v>
                </c:pt>
                <c:pt idx="528">
                  <c:v>6.3935999933164567E-3</c:v>
                </c:pt>
                <c:pt idx="531">
                  <c:v>1.4040699992619921E-2</c:v>
                </c:pt>
                <c:pt idx="532">
                  <c:v>1.5530699994997121E-2</c:v>
                </c:pt>
                <c:pt idx="533">
                  <c:v>-4.3444000039016828E-3</c:v>
                </c:pt>
                <c:pt idx="534">
                  <c:v>6.7186000014771707E-3</c:v>
                </c:pt>
                <c:pt idx="535">
                  <c:v>6.7186000014771707E-3</c:v>
                </c:pt>
                <c:pt idx="536">
                  <c:v>6.7186000014771707E-3</c:v>
                </c:pt>
                <c:pt idx="537">
                  <c:v>6.7285999975865707E-3</c:v>
                </c:pt>
                <c:pt idx="538">
                  <c:v>8.514099994499702E-3</c:v>
                </c:pt>
                <c:pt idx="539">
                  <c:v>6.412599999748636E-3</c:v>
                </c:pt>
                <c:pt idx="540">
                  <c:v>5.8269999935873784E-3</c:v>
                </c:pt>
                <c:pt idx="541">
                  <c:v>5.916999994951766E-3</c:v>
                </c:pt>
                <c:pt idx="542">
                  <c:v>5.9269999983371235E-3</c:v>
                </c:pt>
                <c:pt idx="543">
                  <c:v>5.8352999985800125E-3</c:v>
                </c:pt>
                <c:pt idx="544">
                  <c:v>4.1637999966042116E-3</c:v>
                </c:pt>
                <c:pt idx="545">
                  <c:v>4.9822000000858679E-3</c:v>
                </c:pt>
                <c:pt idx="546">
                  <c:v>3.5544999991543591E-3</c:v>
                </c:pt>
                <c:pt idx="547">
                  <c:v>2.7939499996136874E-3</c:v>
                </c:pt>
                <c:pt idx="548">
                  <c:v>3.6328999922261573E-3</c:v>
                </c:pt>
                <c:pt idx="553">
                  <c:v>1.1508999959914945E-3</c:v>
                </c:pt>
                <c:pt idx="556">
                  <c:v>2.9760000325040892E-4</c:v>
                </c:pt>
                <c:pt idx="557">
                  <c:v>2.9760000325040892E-4</c:v>
                </c:pt>
                <c:pt idx="558">
                  <c:v>3.9760000072419643E-4</c:v>
                </c:pt>
                <c:pt idx="559">
                  <c:v>3.9760000072419643E-4</c:v>
                </c:pt>
                <c:pt idx="560">
                  <c:v>4.9759999819798395E-4</c:v>
                </c:pt>
                <c:pt idx="561">
                  <c:v>5.9760000294772908E-4</c:v>
                </c:pt>
                <c:pt idx="562">
                  <c:v>5.9760000294772908E-4</c:v>
                </c:pt>
                <c:pt idx="565">
                  <c:v>-2.9530000028898939E-4</c:v>
                </c:pt>
                <c:pt idx="566">
                  <c:v>-1.2530000094557181E-4</c:v>
                </c:pt>
                <c:pt idx="567">
                  <c:v>-1.2530000094557181E-4</c:v>
                </c:pt>
                <c:pt idx="568">
                  <c:v>-9.5598000043537468E-3</c:v>
                </c:pt>
                <c:pt idx="569">
                  <c:v>-9.5598000043537468E-3</c:v>
                </c:pt>
                <c:pt idx="570">
                  <c:v>-9.5598000043537468E-3</c:v>
                </c:pt>
                <c:pt idx="571">
                  <c:v>-2.6198000050499104E-3</c:v>
                </c:pt>
                <c:pt idx="574">
                  <c:v>-3.7722999986726791E-3</c:v>
                </c:pt>
                <c:pt idx="575">
                  <c:v>-3.3723000015015714E-3</c:v>
                </c:pt>
                <c:pt idx="576">
                  <c:v>-2.9723000043304637E-3</c:v>
                </c:pt>
                <c:pt idx="577">
                  <c:v>-3.4330000053159893E-3</c:v>
                </c:pt>
                <c:pt idx="578">
                  <c:v>-4.7778000080143102E-3</c:v>
                </c:pt>
                <c:pt idx="579">
                  <c:v>-4.4788000013795681E-3</c:v>
                </c:pt>
                <c:pt idx="580">
                  <c:v>-9.6686000033514574E-3</c:v>
                </c:pt>
                <c:pt idx="581">
                  <c:v>-8.9686000064830296E-3</c:v>
                </c:pt>
                <c:pt idx="582">
                  <c:v>-8.6686000067857094E-3</c:v>
                </c:pt>
                <c:pt idx="583">
                  <c:v>-8.5686000020359643E-3</c:v>
                </c:pt>
                <c:pt idx="584">
                  <c:v>-8.9518000022508204E-3</c:v>
                </c:pt>
                <c:pt idx="586">
                  <c:v>-1.2891799902718049E-2</c:v>
                </c:pt>
                <c:pt idx="587">
                  <c:v>-1.3595200005511288E-2</c:v>
                </c:pt>
                <c:pt idx="588">
                  <c:v>-1.3785250004730187E-2</c:v>
                </c:pt>
                <c:pt idx="589">
                  <c:v>-1.4375300001120195E-2</c:v>
                </c:pt>
                <c:pt idx="590">
                  <c:v>-1.3575299999502022E-2</c:v>
                </c:pt>
                <c:pt idx="591">
                  <c:v>-1.3475300002028234E-2</c:v>
                </c:pt>
                <c:pt idx="592">
                  <c:v>-1.3845450004737359E-2</c:v>
                </c:pt>
                <c:pt idx="593">
                  <c:v>-1.254545000847429E-2</c:v>
                </c:pt>
                <c:pt idx="594">
                  <c:v>-1.164545000938233E-2</c:v>
                </c:pt>
                <c:pt idx="595">
                  <c:v>-1.2475550232920796E-2</c:v>
                </c:pt>
                <c:pt idx="596">
                  <c:v>-1.4079800006584264E-2</c:v>
                </c:pt>
                <c:pt idx="597">
                  <c:v>-1.3879800004360732E-2</c:v>
                </c:pt>
                <c:pt idx="598">
                  <c:v>-1.4080100001592655E-2</c:v>
                </c:pt>
                <c:pt idx="599">
                  <c:v>-1.382010000088485E-2</c:v>
                </c:pt>
                <c:pt idx="600">
                  <c:v>-1.2803750003513414E-2</c:v>
                </c:pt>
                <c:pt idx="601">
                  <c:v>-1.8439700004819315E-2</c:v>
                </c:pt>
                <c:pt idx="602">
                  <c:v>-1.8339700007345527E-2</c:v>
                </c:pt>
                <c:pt idx="603">
                  <c:v>-1.855000000068685E-2</c:v>
                </c:pt>
                <c:pt idx="604">
                  <c:v>-1.8380000001343433E-2</c:v>
                </c:pt>
                <c:pt idx="605">
                  <c:v>-1.4951999859476928E-2</c:v>
                </c:pt>
                <c:pt idx="606">
                  <c:v>-1.8742199812550098E-2</c:v>
                </c:pt>
                <c:pt idx="607">
                  <c:v>-1.9430300002568401E-2</c:v>
                </c:pt>
                <c:pt idx="608">
                  <c:v>-1.9430300002568401E-2</c:v>
                </c:pt>
                <c:pt idx="609">
                  <c:v>-1.9330300005094614E-2</c:v>
                </c:pt>
                <c:pt idx="610">
                  <c:v>-2.270045000477694E-2</c:v>
                </c:pt>
                <c:pt idx="611">
                  <c:v>-2.0100450004974846E-2</c:v>
                </c:pt>
                <c:pt idx="612">
                  <c:v>-1.8400450004264712E-2</c:v>
                </c:pt>
                <c:pt idx="613">
                  <c:v>-1.9055200005823281E-2</c:v>
                </c:pt>
                <c:pt idx="614">
                  <c:v>-1.8895200002589263E-2</c:v>
                </c:pt>
                <c:pt idx="615">
                  <c:v>-2.5246700002753641E-2</c:v>
                </c:pt>
                <c:pt idx="616">
                  <c:v>-2.5086700006795581E-2</c:v>
                </c:pt>
                <c:pt idx="617">
                  <c:v>-2.6919900003122166E-2</c:v>
                </c:pt>
                <c:pt idx="618">
                  <c:v>-2.6259900005243253E-2</c:v>
                </c:pt>
                <c:pt idx="619">
                  <c:v>-2.8024100000038743E-2</c:v>
                </c:pt>
                <c:pt idx="620">
                  <c:v>-3.4625300002517179E-2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DF-47E4-BB35-83C60653E61F}"/>
            </c:ext>
          </c:extLst>
        </c:ser>
        <c:ser>
          <c:idx val="3"/>
          <c:order val="3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DF-47E4-BB35-83C60653E61F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DF-47E4-BB35-83C60653E61F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DF-47E4-BB35-83C60653E61F}"/>
            </c:ext>
          </c:extLst>
        </c:ser>
        <c:ser>
          <c:idx val="6"/>
          <c:order val="6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1'!$AW$2:$AW$81</c:f>
              <c:numCache>
                <c:formatCode>General</c:formatCode>
                <c:ptCount val="8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  <c:pt idx="70">
                  <c:v>20000</c:v>
                </c:pt>
                <c:pt idx="71">
                  <c:v>20500</c:v>
                </c:pt>
                <c:pt idx="72">
                  <c:v>21000</c:v>
                </c:pt>
                <c:pt idx="73">
                  <c:v>21500</c:v>
                </c:pt>
                <c:pt idx="74">
                  <c:v>22000</c:v>
                </c:pt>
                <c:pt idx="75">
                  <c:v>22500</c:v>
                </c:pt>
                <c:pt idx="76">
                  <c:v>23000</c:v>
                </c:pt>
                <c:pt idx="77">
                  <c:v>23500</c:v>
                </c:pt>
                <c:pt idx="78">
                  <c:v>24000</c:v>
                </c:pt>
                <c:pt idx="79">
                  <c:v>24500</c:v>
                </c:pt>
              </c:numCache>
            </c:numRef>
          </c:xVal>
          <c:yVal>
            <c:numRef>
              <c:f>'Active 1'!$AX$2:$AX$81</c:f>
              <c:numCache>
                <c:formatCode>General</c:formatCode>
                <c:ptCount val="80"/>
                <c:pt idx="0">
                  <c:v>7.0605066456292775E-2</c:v>
                </c:pt>
                <c:pt idx="1">
                  <c:v>7.0057597733338667E-2</c:v>
                </c:pt>
                <c:pt idx="2">
                  <c:v>6.902456410424343E-2</c:v>
                </c:pt>
                <c:pt idx="3">
                  <c:v>6.7435807606110412E-2</c:v>
                </c:pt>
                <c:pt idx="4">
                  <c:v>6.5227258346124417E-2</c:v>
                </c:pt>
                <c:pt idx="5">
                  <c:v>6.2342645593652379E-2</c:v>
                </c:pt>
                <c:pt idx="6">
                  <c:v>5.8738467898917616E-2</c:v>
                </c:pt>
                <c:pt idx="7">
                  <c:v>5.4394091564128125E-2</c:v>
                </c:pt>
                <c:pt idx="8">
                  <c:v>4.9329602200875962E-2</c:v>
                </c:pt>
                <c:pt idx="9">
                  <c:v>4.3633734058831718E-2</c:v>
                </c:pt>
                <c:pt idx="10">
                  <c:v>3.749986640349471E-2</c:v>
                </c:pt>
                <c:pt idx="11">
                  <c:v>3.1254821167292807E-2</c:v>
                </c:pt>
                <c:pt idx="12">
                  <c:v>2.5344405305520703E-2</c:v>
                </c:pt>
                <c:pt idx="13">
                  <c:v>2.0239023461772986E-2</c:v>
                </c:pt>
                <c:pt idx="14">
                  <c:v>1.6283483921740158E-2</c:v>
                </c:pt>
                <c:pt idx="15">
                  <c:v>1.3592842035647378E-2</c:v>
                </c:pt>
                <c:pt idx="16">
                  <c:v>1.2065842693307894E-2</c:v>
                </c:pt>
                <c:pt idx="17">
                  <c:v>1.1476163300272308E-2</c:v>
                </c:pt>
                <c:pt idx="18">
                  <c:v>1.156209059956745E-2</c:v>
                </c:pt>
                <c:pt idx="19">
                  <c:v>1.2078484613502118E-2</c:v>
                </c:pt>
                <c:pt idx="20">
                  <c:v>1.2815803594977991E-2</c:v>
                </c:pt>
                <c:pt idx="21">
                  <c:v>1.3601341046273403E-2</c:v>
                </c:pt>
                <c:pt idx="22">
                  <c:v>1.4293601505918621E-2</c:v>
                </c:pt>
                <c:pt idx="23">
                  <c:v>1.4775243361589547E-2</c:v>
                </c:pt>
                <c:pt idx="24">
                  <c:v>1.4946712401397919E-2</c:v>
                </c:pt>
                <c:pt idx="25">
                  <c:v>1.4721177143235661E-2</c:v>
                </c:pt>
                <c:pt idx="26">
                  <c:v>1.40208437829842E-2</c:v>
                </c:pt>
                <c:pt idx="27">
                  <c:v>1.2774669396602295E-2</c:v>
                </c:pt>
                <c:pt idx="28">
                  <c:v>1.0917648196143846E-2</c:v>
                </c:pt>
                <c:pt idx="29">
                  <c:v>8.3921539493449493E-3</c:v>
                </c:pt>
                <c:pt idx="30">
                  <c:v>5.1523375596264059E-3</c:v>
                </c:pt>
                <c:pt idx="31">
                  <c:v>1.1733266370880392E-3</c:v>
                </c:pt>
                <c:pt idx="32">
                  <c:v>-3.5322325126788184E-3</c:v>
                </c:pt>
                <c:pt idx="33">
                  <c:v>-8.8877705185928697E-3</c:v>
                </c:pt>
                <c:pt idx="34">
                  <c:v>-1.4717466545966947E-2</c:v>
                </c:pt>
                <c:pt idx="35">
                  <c:v>-2.0714638000704805E-2</c:v>
                </c:pt>
                <c:pt idx="36">
                  <c:v>-2.6447061538357838E-2</c:v>
                </c:pt>
                <c:pt idx="37">
                  <c:v>-3.1438998242590575E-2</c:v>
                </c:pt>
                <c:pt idx="38">
                  <c:v>-3.5318417074134259E-2</c:v>
                </c:pt>
                <c:pt idx="39">
                  <c:v>-3.7934671947406018E-2</c:v>
                </c:pt>
                <c:pt idx="40">
                  <c:v>-3.9362210684332287E-2</c:v>
                </c:pt>
                <c:pt idx="41">
                  <c:v>-3.9815383466127952E-2</c:v>
                </c:pt>
                <c:pt idx="42">
                  <c:v>-3.9554936538145832E-2</c:v>
                </c:pt>
                <c:pt idx="43">
                  <c:v>-3.8830232460585229E-2</c:v>
                </c:pt>
                <c:pt idx="44">
                  <c:v>-3.7856365098193408E-2</c:v>
                </c:pt>
                <c:pt idx="45">
                  <c:v>-3.6811154843232212E-2</c:v>
                </c:pt>
                <c:pt idx="46">
                  <c:v>-3.58402177495162E-2</c:v>
                </c:pt>
                <c:pt idx="47">
                  <c:v>-3.506400032076995E-2</c:v>
                </c:pt>
                <c:pt idx="48">
                  <c:v>-3.4584307078389893E-2</c:v>
                </c:pt>
                <c:pt idx="49">
                  <c:v>-3.4489566041978593E-2</c:v>
                </c:pt>
                <c:pt idx="50">
                  <c:v>-3.4858714818588626E-2</c:v>
                </c:pt>
                <c:pt idx="51">
                  <c:v>-3.5763697326402895E-2</c:v>
                </c:pt>
                <c:pt idx="52">
                  <c:v>-3.7270428262525183E-2</c:v>
                </c:pt>
                <c:pt idx="53">
                  <c:v>-3.9437798468347073E-2</c:v>
                </c:pt>
                <c:pt idx="54">
                  <c:v>-4.2313812790491075E-2</c:v>
                </c:pt>
                <c:pt idx="55">
                  <c:v>-4.5927234144706029E-2</c:v>
                </c:pt>
                <c:pt idx="56">
                  <c:v>-5.0272292002166805E-2</c:v>
                </c:pt>
                <c:pt idx="57">
                  <c:v>-5.5283808375237831E-2</c:v>
                </c:pt>
                <c:pt idx="58">
                  <c:v>-6.0802786433216051E-2</c:v>
                </c:pt>
                <c:pt idx="59">
                  <c:v>-6.654271149886859E-2</c:v>
                </c:pt>
                <c:pt idx="60">
                  <c:v>-7.2086701087594005E-2</c:v>
                </c:pt>
                <c:pt idx="61">
                  <c:v>-7.6957018416625861E-2</c:v>
                </c:pt>
                <c:pt idx="62">
                  <c:v>-8.0757102558706995E-2</c:v>
                </c:pt>
                <c:pt idx="63">
                  <c:v>-8.3300731553074853E-2</c:v>
                </c:pt>
                <c:pt idx="64">
                  <c:v>-8.4633559489468879E-2</c:v>
                </c:pt>
                <c:pt idx="65">
                  <c:v>-8.4955892506214339E-2</c:v>
                </c:pt>
                <c:pt idx="66">
                  <c:v>-8.4526286580864363E-2</c:v>
                </c:pt>
                <c:pt idx="67">
                  <c:v>-8.3597867991361846E-2</c:v>
                </c:pt>
                <c:pt idx="68">
                  <c:v>-8.2391239240308889E-2</c:v>
                </c:pt>
                <c:pt idx="69">
                  <c:v>-8.1089452877864676E-2</c:v>
                </c:pt>
                <c:pt idx="70">
                  <c:v>-7.9842399628146668E-2</c:v>
                </c:pt>
                <c:pt idx="71">
                  <c:v>-7.8773771354444078E-2</c:v>
                </c:pt>
                <c:pt idx="72">
                  <c:v>-7.7987735415708956E-2</c:v>
                </c:pt>
                <c:pt idx="73">
                  <c:v>-7.7574399321020088E-2</c:v>
                </c:pt>
                <c:pt idx="74">
                  <c:v>-7.7613898014604707E-2</c:v>
                </c:pt>
                <c:pt idx="75">
                  <c:v>-7.8179097700948316E-2</c:v>
                </c:pt>
                <c:pt idx="76">
                  <c:v>-7.9336802268766951E-2</c:v>
                </c:pt>
                <c:pt idx="77">
                  <c:v>-8.1147087491214576E-2</c:v>
                </c:pt>
                <c:pt idx="78">
                  <c:v>-8.3659939872829769E-2</c:v>
                </c:pt>
                <c:pt idx="79">
                  <c:v>-8.6907691490805086E-2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DF-47E4-BB35-83C60653E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5280"/>
        <c:axId val="1"/>
      </c:scatterChart>
      <c:valAx>
        <c:axId val="9348952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44498777506108"/>
              <c:y val="0.92184724689165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17359413202935E-2"/>
              <c:y val="0.45470692717584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52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904645476772615"/>
          <c:y val="0.94849023090586149"/>
          <c:w val="0.52200488997555006"/>
          <c:h val="3.55239786856127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592238106159060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1379167581867"/>
          <c:y val="0.20833389847520203"/>
          <c:w val="0.80744464161837837"/>
          <c:h val="0.594446056982576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1'!$H$21:$H$641</c:f>
              <c:numCache>
                <c:formatCode>General</c:formatCode>
                <c:ptCount val="621"/>
                <c:pt idx="0">
                  <c:v>-0.13815595000050962</c:v>
                </c:pt>
                <c:pt idx="1">
                  <c:v>0.16232364999814308</c:v>
                </c:pt>
                <c:pt idx="2">
                  <c:v>0.12456069999825559</c:v>
                </c:pt>
                <c:pt idx="3">
                  <c:v>-0.1340179500002705</c:v>
                </c:pt>
                <c:pt idx="4">
                  <c:v>0.12754599999971106</c:v>
                </c:pt>
                <c:pt idx="5">
                  <c:v>0.11966709999614977</c:v>
                </c:pt>
                <c:pt idx="6">
                  <c:v>0.12858209999831161</c:v>
                </c:pt>
                <c:pt idx="7">
                  <c:v>-0.17177850000007311</c:v>
                </c:pt>
                <c:pt idx="8">
                  <c:v>0.14681849999760743</c:v>
                </c:pt>
                <c:pt idx="9">
                  <c:v>8.2537899997987552E-2</c:v>
                </c:pt>
                <c:pt idx="10">
                  <c:v>0.14228709999952116</c:v>
                </c:pt>
                <c:pt idx="11">
                  <c:v>0.16064509999705479</c:v>
                </c:pt>
                <c:pt idx="12">
                  <c:v>0.12564589999965392</c:v>
                </c:pt>
                <c:pt idx="13">
                  <c:v>0.16023789999962901</c:v>
                </c:pt>
                <c:pt idx="16">
                  <c:v>5.7167900005879346E-2</c:v>
                </c:pt>
                <c:pt idx="17">
                  <c:v>0.10416790000454057</c:v>
                </c:pt>
                <c:pt idx="18">
                  <c:v>0.15016790000663605</c:v>
                </c:pt>
                <c:pt idx="19">
                  <c:v>8.3226599999761675E-2</c:v>
                </c:pt>
                <c:pt idx="20">
                  <c:v>0.12822659999801544</c:v>
                </c:pt>
                <c:pt idx="21">
                  <c:v>0.10192309999547433</c:v>
                </c:pt>
                <c:pt idx="22">
                  <c:v>0.10690020000038203</c:v>
                </c:pt>
                <c:pt idx="107">
                  <c:v>6.0045199992600828E-2</c:v>
                </c:pt>
                <c:pt idx="226">
                  <c:v>5.8327899991127197E-2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7-4030-B5B3-1298B42A10E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1'!$I$21:$I$641</c:f>
              <c:numCache>
                <c:formatCode>General</c:formatCode>
                <c:ptCount val="621"/>
                <c:pt idx="36">
                  <c:v>0.10582369999610819</c:v>
                </c:pt>
                <c:pt idx="37">
                  <c:v>0.10582369999610819</c:v>
                </c:pt>
                <c:pt idx="38">
                  <c:v>0.11182369999733055</c:v>
                </c:pt>
                <c:pt idx="49">
                  <c:v>8.7509199998748954E-2</c:v>
                </c:pt>
                <c:pt idx="50">
                  <c:v>8.7024599997675978E-2</c:v>
                </c:pt>
                <c:pt idx="51">
                  <c:v>9.4024599995464087E-2</c:v>
                </c:pt>
                <c:pt idx="52">
                  <c:v>9.602459999587154E-2</c:v>
                </c:pt>
                <c:pt idx="56">
                  <c:v>9.3242299997655209E-2</c:v>
                </c:pt>
                <c:pt idx="59">
                  <c:v>9.3599499996344093E-2</c:v>
                </c:pt>
                <c:pt idx="60">
                  <c:v>8.7658199998259079E-2</c:v>
                </c:pt>
                <c:pt idx="61">
                  <c:v>8.8658199994824827E-2</c:v>
                </c:pt>
                <c:pt idx="62">
                  <c:v>9.0377599997736979E-2</c:v>
                </c:pt>
                <c:pt idx="65">
                  <c:v>7.1291799999016803E-2</c:v>
                </c:pt>
                <c:pt idx="66">
                  <c:v>9.3151499997475185E-2</c:v>
                </c:pt>
                <c:pt idx="70">
                  <c:v>7.3616899993794505E-2</c:v>
                </c:pt>
                <c:pt idx="71">
                  <c:v>7.3476600002322812E-2</c:v>
                </c:pt>
                <c:pt idx="73">
                  <c:v>7.5593999994453043E-2</c:v>
                </c:pt>
                <c:pt idx="77">
                  <c:v>6.3311300000350457E-2</c:v>
                </c:pt>
                <c:pt idx="78">
                  <c:v>7.1168899994518142E-2</c:v>
                </c:pt>
                <c:pt idx="79">
                  <c:v>7.2227599994221237E-2</c:v>
                </c:pt>
                <c:pt idx="80">
                  <c:v>6.0865399995236658E-2</c:v>
                </c:pt>
                <c:pt idx="81">
                  <c:v>6.8403700002818368E-2</c:v>
                </c:pt>
                <c:pt idx="82">
                  <c:v>6.5760899997258093E-2</c:v>
                </c:pt>
                <c:pt idx="83">
                  <c:v>7.5633499989635311E-2</c:v>
                </c:pt>
                <c:pt idx="85">
                  <c:v>6.9202600003336556E-2</c:v>
                </c:pt>
                <c:pt idx="86">
                  <c:v>6.7070199998852331E-2</c:v>
                </c:pt>
                <c:pt idx="89">
                  <c:v>5.689699999493314E-2</c:v>
                </c:pt>
                <c:pt idx="90">
                  <c:v>6.0896999995748047E-2</c:v>
                </c:pt>
                <c:pt idx="92">
                  <c:v>5.9815399996296037E-2</c:v>
                </c:pt>
                <c:pt idx="98">
                  <c:v>6.6267099995457102E-2</c:v>
                </c:pt>
                <c:pt idx="99">
                  <c:v>6.9267099992430303E-2</c:v>
                </c:pt>
                <c:pt idx="100">
                  <c:v>5.9325799993530381E-2</c:v>
                </c:pt>
                <c:pt idx="101">
                  <c:v>6.3325799994345289E-2</c:v>
                </c:pt>
                <c:pt idx="102">
                  <c:v>5.8185499998216983E-2</c:v>
                </c:pt>
                <c:pt idx="103">
                  <c:v>6.218549999903189E-2</c:v>
                </c:pt>
                <c:pt idx="104">
                  <c:v>6.3185499995597638E-2</c:v>
                </c:pt>
                <c:pt idx="105">
                  <c:v>6.4185499999439344E-2</c:v>
                </c:pt>
                <c:pt idx="106">
                  <c:v>6.7185499996412545E-2</c:v>
                </c:pt>
                <c:pt idx="108">
                  <c:v>6.0103899995738175E-2</c:v>
                </c:pt>
                <c:pt idx="109">
                  <c:v>6.2718799999856856E-2</c:v>
                </c:pt>
                <c:pt idx="112">
                  <c:v>8.4670899996126536E-2</c:v>
                </c:pt>
                <c:pt idx="118">
                  <c:v>5.6081800001265947E-2</c:v>
                </c:pt>
                <c:pt idx="119">
                  <c:v>5.80818000016734E-2</c:v>
                </c:pt>
                <c:pt idx="120">
                  <c:v>6.2040999997407198E-2</c:v>
                </c:pt>
                <c:pt idx="121">
                  <c:v>4.3900699994992465E-2</c:v>
                </c:pt>
                <c:pt idx="123">
                  <c:v>8.390069999586558E-2</c:v>
                </c:pt>
                <c:pt idx="124">
                  <c:v>5.9760399999504443E-2</c:v>
                </c:pt>
                <c:pt idx="126">
                  <c:v>6.9760399994265754E-2</c:v>
                </c:pt>
                <c:pt idx="127">
                  <c:v>7.7257899996766355E-2</c:v>
                </c:pt>
                <c:pt idx="128">
                  <c:v>5.3117599993129261E-2</c:v>
                </c:pt>
                <c:pt idx="129">
                  <c:v>6.2737499996728729E-2</c:v>
                </c:pt>
                <c:pt idx="130">
                  <c:v>6.4597199991112575E-2</c:v>
                </c:pt>
                <c:pt idx="131">
                  <c:v>5.5836999999883119E-2</c:v>
                </c:pt>
                <c:pt idx="132">
                  <c:v>6.9837000002735294E-2</c:v>
                </c:pt>
                <c:pt idx="133">
                  <c:v>6.0456899998825975E-2</c:v>
                </c:pt>
                <c:pt idx="134">
                  <c:v>7.4456899994402193E-2</c:v>
                </c:pt>
                <c:pt idx="135">
                  <c:v>5.8433999998669606E-2</c:v>
                </c:pt>
                <c:pt idx="136">
                  <c:v>7.2433999994245823E-2</c:v>
                </c:pt>
                <c:pt idx="137">
                  <c:v>6.1592199999722652E-2</c:v>
                </c:pt>
                <c:pt idx="138">
                  <c:v>5.7510599996021483E-2</c:v>
                </c:pt>
                <c:pt idx="140">
                  <c:v>5.7391100002860185E-2</c:v>
                </c:pt>
                <c:pt idx="141">
                  <c:v>4.427659999782918E-2</c:v>
                </c:pt>
                <c:pt idx="142">
                  <c:v>5.3855699996347539E-2</c:v>
                </c:pt>
                <c:pt idx="143">
                  <c:v>5.7470600004307926E-2</c:v>
                </c:pt>
                <c:pt idx="145">
                  <c:v>5.914420000044629E-2</c:v>
                </c:pt>
                <c:pt idx="147">
                  <c:v>5.2614600004744716E-2</c:v>
                </c:pt>
                <c:pt idx="148">
                  <c:v>4.5673299995542038E-2</c:v>
                </c:pt>
                <c:pt idx="149">
                  <c:v>4.8510100001294632E-2</c:v>
                </c:pt>
                <c:pt idx="150">
                  <c:v>5.9288199998263735E-2</c:v>
                </c:pt>
                <c:pt idx="151">
                  <c:v>5.2908099991327617E-2</c:v>
                </c:pt>
                <c:pt idx="152">
                  <c:v>4.7826499998336658E-2</c:v>
                </c:pt>
                <c:pt idx="153">
                  <c:v>5.7066299996222369E-2</c:v>
                </c:pt>
                <c:pt idx="154">
                  <c:v>6.2125000004016329E-2</c:v>
                </c:pt>
                <c:pt idx="156">
                  <c:v>5.934269999852404E-2</c:v>
                </c:pt>
                <c:pt idx="157">
                  <c:v>5.923820000316482E-2</c:v>
                </c:pt>
                <c:pt idx="158">
                  <c:v>5.5536699997901451E-2</c:v>
                </c:pt>
                <c:pt idx="159">
                  <c:v>4.831479999847943E-2</c:v>
                </c:pt>
                <c:pt idx="160">
                  <c:v>5.7934700002078898E-2</c:v>
                </c:pt>
                <c:pt idx="161">
                  <c:v>5.0689899995632004E-2</c:v>
                </c:pt>
                <c:pt idx="163">
                  <c:v>4.7549599992635194E-2</c:v>
                </c:pt>
                <c:pt idx="164">
                  <c:v>5.3608299996994901E-2</c:v>
                </c:pt>
                <c:pt idx="165">
                  <c:v>5.9157399999094196E-2</c:v>
                </c:pt>
                <c:pt idx="166">
                  <c:v>6.8157399997289758E-2</c:v>
                </c:pt>
                <c:pt idx="167">
                  <c:v>5.9731499997724313E-2</c:v>
                </c:pt>
                <c:pt idx="168">
                  <c:v>6.2831000002915971E-2</c:v>
                </c:pt>
                <c:pt idx="169">
                  <c:v>6.0586199993849732E-2</c:v>
                </c:pt>
                <c:pt idx="170">
                  <c:v>3.9206099994771648E-2</c:v>
                </c:pt>
                <c:pt idx="171">
                  <c:v>5.7785199998761527E-2</c:v>
                </c:pt>
                <c:pt idx="172">
                  <c:v>6.0785199995734729E-2</c:v>
                </c:pt>
                <c:pt idx="173">
                  <c:v>5.9042900000349618E-2</c:v>
                </c:pt>
                <c:pt idx="174">
                  <c:v>6.4798100000189152E-2</c:v>
                </c:pt>
                <c:pt idx="175">
                  <c:v>5.5265599992708303E-2</c:v>
                </c:pt>
                <c:pt idx="176">
                  <c:v>5.8523299994703848E-2</c:v>
                </c:pt>
                <c:pt idx="177">
                  <c:v>5.8301400000345893E-2</c:v>
                </c:pt>
                <c:pt idx="178">
                  <c:v>6.2301399993884843E-2</c:v>
                </c:pt>
                <c:pt idx="179">
                  <c:v>6.0500399995362386E-2</c:v>
                </c:pt>
                <c:pt idx="180">
                  <c:v>6.6500399996584747E-2</c:v>
                </c:pt>
                <c:pt idx="182">
                  <c:v>5.3699399992183316E-2</c:v>
                </c:pt>
                <c:pt idx="183">
                  <c:v>5.3699399992183316E-2</c:v>
                </c:pt>
                <c:pt idx="184">
                  <c:v>5.8875499998976011E-2</c:v>
                </c:pt>
                <c:pt idx="185">
                  <c:v>6.8893399999069516E-2</c:v>
                </c:pt>
                <c:pt idx="186">
                  <c:v>4.6571999999287073E-2</c:v>
                </c:pt>
                <c:pt idx="187">
                  <c:v>4.6291399994515814E-2</c:v>
                </c:pt>
                <c:pt idx="188">
                  <c:v>6.3291399994341191E-2</c:v>
                </c:pt>
                <c:pt idx="189">
                  <c:v>6.4291399998182897E-2</c:v>
                </c:pt>
                <c:pt idx="190">
                  <c:v>6.0023699996236246E-2</c:v>
                </c:pt>
                <c:pt idx="191">
                  <c:v>6.9023699994431809E-2</c:v>
                </c:pt>
                <c:pt idx="192">
                  <c:v>4.6018699991691392E-2</c:v>
                </c:pt>
                <c:pt idx="193">
                  <c:v>5.9432499998365529E-2</c:v>
                </c:pt>
                <c:pt idx="194">
                  <c:v>5.3866299997025635E-2</c:v>
                </c:pt>
                <c:pt idx="195">
                  <c:v>6.5205599996261299E-2</c:v>
                </c:pt>
                <c:pt idx="196">
                  <c:v>2.3843399991164915E-2</c:v>
                </c:pt>
                <c:pt idx="197">
                  <c:v>3.2843399996636435E-2</c:v>
                </c:pt>
                <c:pt idx="198">
                  <c:v>6.2042400000791531E-2</c:v>
                </c:pt>
                <c:pt idx="199">
                  <c:v>5.5060299993783701E-2</c:v>
                </c:pt>
                <c:pt idx="200">
                  <c:v>4.6598599998105783E-2</c:v>
                </c:pt>
                <c:pt idx="201">
                  <c:v>3.3458300000347663E-2</c:v>
                </c:pt>
                <c:pt idx="202">
                  <c:v>5.2458300000580493E-2</c:v>
                </c:pt>
                <c:pt idx="203">
                  <c:v>5.5458299997553695E-2</c:v>
                </c:pt>
                <c:pt idx="204">
                  <c:v>5.7458299997961149E-2</c:v>
                </c:pt>
                <c:pt idx="205">
                  <c:v>6.3494099995295983E-2</c:v>
                </c:pt>
                <c:pt idx="206">
                  <c:v>6.8733899999642745E-2</c:v>
                </c:pt>
                <c:pt idx="207">
                  <c:v>4.4109000002208631E-2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11">
                  <c:v>5.9635199999320321E-2</c:v>
                </c:pt>
                <c:pt idx="212">
                  <c:v>4.7290899994550273E-2</c:v>
                </c:pt>
                <c:pt idx="213">
                  <c:v>5.8150600001681596E-2</c:v>
                </c:pt>
                <c:pt idx="214">
                  <c:v>6.0788399998273235E-2</c:v>
                </c:pt>
                <c:pt idx="215">
                  <c:v>5.536749999737367E-2</c:v>
                </c:pt>
                <c:pt idx="216">
                  <c:v>5.898739999247482E-2</c:v>
                </c:pt>
                <c:pt idx="217">
                  <c:v>6.0987399992882274E-2</c:v>
                </c:pt>
                <c:pt idx="218">
                  <c:v>6.0285899999144021E-2</c:v>
                </c:pt>
                <c:pt idx="219">
                  <c:v>6.1905800001113676E-2</c:v>
                </c:pt>
                <c:pt idx="220">
                  <c:v>6.4824199995200615E-2</c:v>
                </c:pt>
                <c:pt idx="221">
                  <c:v>5.1602299994556233E-2</c:v>
                </c:pt>
                <c:pt idx="222">
                  <c:v>2.0995300001231954E-2</c:v>
                </c:pt>
                <c:pt idx="223">
                  <c:v>5.4210099995543715E-2</c:v>
                </c:pt>
                <c:pt idx="224">
                  <c:v>5.8371199993416667E-2</c:v>
                </c:pt>
                <c:pt idx="225">
                  <c:v>5.2827899991825689E-2</c:v>
                </c:pt>
                <c:pt idx="227">
                  <c:v>4.6162199992977548E-2</c:v>
                </c:pt>
                <c:pt idx="228">
                  <c:v>4.9162199997226708E-2</c:v>
                </c:pt>
                <c:pt idx="229">
                  <c:v>3.5553099995013326E-2</c:v>
                </c:pt>
                <c:pt idx="230">
                  <c:v>6.3027699994563591E-2</c:v>
                </c:pt>
                <c:pt idx="231">
                  <c:v>6.8344100000103936E-2</c:v>
                </c:pt>
                <c:pt idx="232">
                  <c:v>6.775999999808846E-2</c:v>
                </c:pt>
                <c:pt idx="233">
                  <c:v>6.1316199993598275E-2</c:v>
                </c:pt>
                <c:pt idx="234">
                  <c:v>6.2936099995567929E-2</c:v>
                </c:pt>
                <c:pt idx="235">
                  <c:v>6.165550000150688E-2</c:v>
                </c:pt>
                <c:pt idx="236">
                  <c:v>6.7234599991934374E-2</c:v>
                </c:pt>
                <c:pt idx="237">
                  <c:v>4.9329099994793069E-2</c:v>
                </c:pt>
                <c:pt idx="238">
                  <c:v>5.8385699994687457E-2</c:v>
                </c:pt>
                <c:pt idx="239">
                  <c:v>5.5972699999983888E-2</c:v>
                </c:pt>
                <c:pt idx="240">
                  <c:v>5.9541800001170486E-2</c:v>
                </c:pt>
                <c:pt idx="241">
                  <c:v>6.1205399993923493E-2</c:v>
                </c:pt>
                <c:pt idx="242">
                  <c:v>5.9065100002044346E-2</c:v>
                </c:pt>
                <c:pt idx="243">
                  <c:v>5.5901899992022663E-2</c:v>
                </c:pt>
                <c:pt idx="244">
                  <c:v>4.6672899996337947E-2</c:v>
                </c:pt>
                <c:pt idx="245">
                  <c:v>5.6269899992912542E-2</c:v>
                </c:pt>
                <c:pt idx="246">
                  <c:v>6.0129600002255756E-2</c:v>
                </c:pt>
                <c:pt idx="247">
                  <c:v>5.7328599999891594E-2</c:v>
                </c:pt>
                <c:pt idx="248">
                  <c:v>4.8047999996924773E-2</c:v>
                </c:pt>
                <c:pt idx="249">
                  <c:v>5.4047999998147134E-2</c:v>
                </c:pt>
                <c:pt idx="250">
                  <c:v>6.1047999995935243E-2</c:v>
                </c:pt>
                <c:pt idx="251">
                  <c:v>5.5627100002311636E-2</c:v>
                </c:pt>
                <c:pt idx="252">
                  <c:v>5.6346500001382083E-2</c:v>
                </c:pt>
                <c:pt idx="253">
                  <c:v>5.7463900004222523E-2</c:v>
                </c:pt>
                <c:pt idx="254">
                  <c:v>5.0083800000720657E-2</c:v>
                </c:pt>
                <c:pt idx="255">
                  <c:v>6.2211999997089151E-2</c:v>
                </c:pt>
                <c:pt idx="256">
                  <c:v>5.9270699995977338E-2</c:v>
                </c:pt>
                <c:pt idx="257">
                  <c:v>5.8229900001606438E-2</c:v>
                </c:pt>
                <c:pt idx="258">
                  <c:v>5.21253999977489E-2</c:v>
                </c:pt>
                <c:pt idx="259">
                  <c:v>5.2821899997070432E-2</c:v>
                </c:pt>
                <c:pt idx="260">
                  <c:v>5.5061700004443992E-2</c:v>
                </c:pt>
                <c:pt idx="261">
                  <c:v>5.5681599995295983E-2</c:v>
                </c:pt>
                <c:pt idx="262">
                  <c:v>5.2459699996688869E-2</c:v>
                </c:pt>
                <c:pt idx="263">
                  <c:v>4.6296499996969942E-2</c:v>
                </c:pt>
                <c:pt idx="264">
                  <c:v>4.9133299995446578E-2</c:v>
                </c:pt>
                <c:pt idx="265">
                  <c:v>5.581269999674987E-2</c:v>
                </c:pt>
                <c:pt idx="266">
                  <c:v>5.7930099996156059E-2</c:v>
                </c:pt>
                <c:pt idx="267">
                  <c:v>4.9973799992585555E-2</c:v>
                </c:pt>
                <c:pt idx="268">
                  <c:v>5.040049999661278E-2</c:v>
                </c:pt>
                <c:pt idx="269">
                  <c:v>4.8956699996779207E-2</c:v>
                </c:pt>
                <c:pt idx="270">
                  <c:v>4.0734800000791438E-2</c:v>
                </c:pt>
                <c:pt idx="271">
                  <c:v>5.0734800002828706E-2</c:v>
                </c:pt>
                <c:pt idx="272">
                  <c:v>4.6770599990850314E-2</c:v>
                </c:pt>
                <c:pt idx="273">
                  <c:v>5.6303900004422758E-2</c:v>
                </c:pt>
                <c:pt idx="274">
                  <c:v>5.4039099995861761E-2</c:v>
                </c:pt>
                <c:pt idx="275">
                  <c:v>4.9238100000366103E-2</c:v>
                </c:pt>
                <c:pt idx="276">
                  <c:v>3.8857999992615078E-2</c:v>
                </c:pt>
                <c:pt idx="277">
                  <c:v>5.7355500000994653E-2</c:v>
                </c:pt>
                <c:pt idx="278">
                  <c:v>5.2983299996412825E-2</c:v>
                </c:pt>
                <c:pt idx="279">
                  <c:v>5.1159399998141453E-2</c:v>
                </c:pt>
                <c:pt idx="280">
                  <c:v>4.5937499991850927E-2</c:v>
                </c:pt>
                <c:pt idx="281">
                  <c:v>4.4633999998040963E-2</c:v>
                </c:pt>
                <c:pt idx="282">
                  <c:v>4.6633999998448417E-2</c:v>
                </c:pt>
                <c:pt idx="283">
                  <c:v>5.9633999997458886E-2</c:v>
                </c:pt>
                <c:pt idx="284">
                  <c:v>5.4470799994305708E-2</c:v>
                </c:pt>
                <c:pt idx="285">
                  <c:v>3.783379999367753E-2</c:v>
                </c:pt>
                <c:pt idx="286">
                  <c:v>5.0022799994621892E-2</c:v>
                </c:pt>
                <c:pt idx="287">
                  <c:v>4.1777999998885207E-2</c:v>
                </c:pt>
                <c:pt idx="288">
                  <c:v>3.7556099996436387E-2</c:v>
                </c:pt>
                <c:pt idx="289">
                  <c:v>4.8656399994797539E-2</c:v>
                </c:pt>
                <c:pt idx="290">
                  <c:v>5.0516099996457342E-2</c:v>
                </c:pt>
                <c:pt idx="291">
                  <c:v>4.8095199999806937E-2</c:v>
                </c:pt>
                <c:pt idx="292">
                  <c:v>4.2153899994445965E-2</c:v>
                </c:pt>
                <c:pt idx="293">
                  <c:v>4.6153899995260872E-2</c:v>
                </c:pt>
                <c:pt idx="294">
                  <c:v>4.8153899995668326E-2</c:v>
                </c:pt>
                <c:pt idx="295">
                  <c:v>5.2153899996483233E-2</c:v>
                </c:pt>
                <c:pt idx="296">
                  <c:v>4.0493199994671158E-2</c:v>
                </c:pt>
                <c:pt idx="297">
                  <c:v>4.0325000001757871E-2</c:v>
                </c:pt>
                <c:pt idx="298">
                  <c:v>3.4804599999915808E-2</c:v>
                </c:pt>
                <c:pt idx="299">
                  <c:v>2.9843299998901784E-2</c:v>
                </c:pt>
                <c:pt idx="306">
                  <c:v>3.5040199996728916E-2</c:v>
                </c:pt>
                <c:pt idx="309">
                  <c:v>3.484990000288235E-2</c:v>
                </c:pt>
                <c:pt idx="310">
                  <c:v>3.3768299996154383E-2</c:v>
                </c:pt>
                <c:pt idx="312">
                  <c:v>2.6627999992342666E-2</c:v>
                </c:pt>
                <c:pt idx="313">
                  <c:v>1.6686699993442744E-2</c:v>
                </c:pt>
                <c:pt idx="315">
                  <c:v>6.7005400000198279E-2</c:v>
                </c:pt>
                <c:pt idx="316">
                  <c:v>6.1765099999320228E-2</c:v>
                </c:pt>
                <c:pt idx="317">
                  <c:v>1.4560099996742792E-2</c:v>
                </c:pt>
                <c:pt idx="318">
                  <c:v>5.7979999997769482E-2</c:v>
                </c:pt>
                <c:pt idx="319">
                  <c:v>3.009839999867836E-2</c:v>
                </c:pt>
                <c:pt idx="320">
                  <c:v>3.1157099998381454E-2</c:v>
                </c:pt>
                <c:pt idx="321">
                  <c:v>3.0396900001505855E-2</c:v>
                </c:pt>
                <c:pt idx="322">
                  <c:v>2.2016799994162284E-2</c:v>
                </c:pt>
                <c:pt idx="323">
                  <c:v>1.9292399992991704E-2</c:v>
                </c:pt>
                <c:pt idx="324">
                  <c:v>2.5631699994846713E-2</c:v>
                </c:pt>
                <c:pt idx="325">
                  <c:v>1.8468499998562038E-2</c:v>
                </c:pt>
                <c:pt idx="326">
                  <c:v>2.3288199998205528E-2</c:v>
                </c:pt>
                <c:pt idx="327">
                  <c:v>1.7527999996673316E-2</c:v>
                </c:pt>
                <c:pt idx="329">
                  <c:v>5.7856999992509373E-3</c:v>
                </c:pt>
                <c:pt idx="330">
                  <c:v>1.7124999991210643E-2</c:v>
                </c:pt>
                <c:pt idx="331">
                  <c:v>2.2183699999004602E-2</c:v>
                </c:pt>
                <c:pt idx="332">
                  <c:v>1.8762799998512492E-2</c:v>
                </c:pt>
                <c:pt idx="334">
                  <c:v>7.1557999908691272E-3</c:v>
                </c:pt>
                <c:pt idx="335">
                  <c:v>3.734899997652974E-3</c:v>
                </c:pt>
                <c:pt idx="336">
                  <c:v>1.4472199996816926E-2</c:v>
                </c:pt>
                <c:pt idx="337">
                  <c:v>6.255099993722979E-3</c:v>
                </c:pt>
                <c:pt idx="338">
                  <c:v>1.865410000027623E-2</c:v>
                </c:pt>
                <c:pt idx="339">
                  <c:v>1.4373499994690064E-2</c:v>
                </c:pt>
                <c:pt idx="340">
                  <c:v>6.1331999968388118E-3</c:v>
                </c:pt>
                <c:pt idx="341">
                  <c:v>1.2333199993008748E-2</c:v>
                </c:pt>
                <c:pt idx="342">
                  <c:v>1.6812299996672664E-2</c:v>
                </c:pt>
                <c:pt idx="343">
                  <c:v>6.3684999986435287E-3</c:v>
                </c:pt>
                <c:pt idx="344">
                  <c:v>4.0649999937159009E-3</c:v>
                </c:pt>
                <c:pt idx="345">
                  <c:v>4.404300001624506E-3</c:v>
                </c:pt>
                <c:pt idx="346">
                  <c:v>1.2583899995661341E-2</c:v>
                </c:pt>
                <c:pt idx="347">
                  <c:v>1.1100799994892441E-2</c:v>
                </c:pt>
                <c:pt idx="348">
                  <c:v>-1.6332200000761077E-2</c:v>
                </c:pt>
                <c:pt idx="349">
                  <c:v>1.0667799993825611E-2</c:v>
                </c:pt>
                <c:pt idx="350">
                  <c:v>2.2826999993412755E-3</c:v>
                </c:pt>
                <c:pt idx="351">
                  <c:v>1.4239999291021377E-4</c:v>
                </c:pt>
                <c:pt idx="352">
                  <c:v>7.201099993835669E-3</c:v>
                </c:pt>
                <c:pt idx="355">
                  <c:v>1.0379000013926998E-3</c:v>
                </c:pt>
                <c:pt idx="357">
                  <c:v>9.0378999957465567E-3</c:v>
                </c:pt>
                <c:pt idx="358">
                  <c:v>1.2037899999995716E-2</c:v>
                </c:pt>
                <c:pt idx="359">
                  <c:v>6.9771999915246852E-3</c:v>
                </c:pt>
                <c:pt idx="360">
                  <c:v>4.4766999999410473E-3</c:v>
                </c:pt>
                <c:pt idx="371">
                  <c:v>8.3371000000624917E-3</c:v>
                </c:pt>
                <c:pt idx="412">
                  <c:v>7.6920999999856576E-3</c:v>
                </c:pt>
                <c:pt idx="512">
                  <c:v>8.2463999933679588E-3</c:v>
                </c:pt>
                <c:pt idx="522">
                  <c:v>6.6844999964814633E-3</c:v>
                </c:pt>
                <c:pt idx="529">
                  <c:v>7.680999995500315E-3</c:v>
                </c:pt>
                <c:pt idx="549">
                  <c:v>2.7769499938585795E-3</c:v>
                </c:pt>
                <c:pt idx="551">
                  <c:v>3.5067999997409061E-3</c:v>
                </c:pt>
                <c:pt idx="554">
                  <c:v>1.3622999977087602E-3</c:v>
                </c:pt>
                <c:pt idx="563">
                  <c:v>2.6657499984139577E-3</c:v>
                </c:pt>
                <c:pt idx="572">
                  <c:v>-3.0275000026449561E-3</c:v>
                </c:pt>
                <c:pt idx="585">
                  <c:v>-1.338670000404818E-2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27-4030-B5B3-1298B42A10E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1'!$J$21:$J$641</c:f>
              <c:numCache>
                <c:formatCode>General</c:formatCode>
                <c:ptCount val="621"/>
                <c:pt idx="23">
                  <c:v>0.1134195999984513</c:v>
                </c:pt>
                <c:pt idx="24">
                  <c:v>0.11219120000168914</c:v>
                </c:pt>
                <c:pt idx="25">
                  <c:v>0.11063944999477826</c:v>
                </c:pt>
                <c:pt idx="26">
                  <c:v>0.10946929999772692</c:v>
                </c:pt>
                <c:pt idx="27">
                  <c:v>0.10735885000030976</c:v>
                </c:pt>
                <c:pt idx="28">
                  <c:v>0.10960859999613604</c:v>
                </c:pt>
                <c:pt idx="29">
                  <c:v>0.10974189999251394</c:v>
                </c:pt>
                <c:pt idx="30">
                  <c:v>0.10980159999598982</c:v>
                </c:pt>
                <c:pt idx="31">
                  <c:v>0.10935679999238346</c:v>
                </c:pt>
                <c:pt idx="32">
                  <c:v>0.10898099999758415</c:v>
                </c:pt>
                <c:pt idx="33">
                  <c:v>0.1086730000024545</c:v>
                </c:pt>
                <c:pt idx="34">
                  <c:v>0.10825009999098256</c:v>
                </c:pt>
                <c:pt idx="35">
                  <c:v>0.10977545000059763</c:v>
                </c:pt>
                <c:pt idx="39">
                  <c:v>0.10620660000131465</c:v>
                </c:pt>
                <c:pt idx="40">
                  <c:v>0.10389189999114024</c:v>
                </c:pt>
                <c:pt idx="41">
                  <c:v>0.10731150000356138</c:v>
                </c:pt>
                <c:pt idx="42">
                  <c:v>9.9229899999045301E-2</c:v>
                </c:pt>
                <c:pt idx="43">
                  <c:v>9.9007999997411389E-2</c:v>
                </c:pt>
                <c:pt idx="44">
                  <c:v>0.10106669999368023</c:v>
                </c:pt>
                <c:pt idx="45">
                  <c:v>0.10176320000027772</c:v>
                </c:pt>
                <c:pt idx="46">
                  <c:v>9.7681599996576551E-2</c:v>
                </c:pt>
                <c:pt idx="47">
                  <c:v>9.953529999620514E-2</c:v>
                </c:pt>
                <c:pt idx="48">
                  <c:v>9.5930100003897678E-2</c:v>
                </c:pt>
                <c:pt idx="53">
                  <c:v>9.4522099992900621E-2</c:v>
                </c:pt>
                <c:pt idx="54">
                  <c:v>8.8586599995323922E-2</c:v>
                </c:pt>
                <c:pt idx="55">
                  <c:v>7.9364699995494448E-2</c:v>
                </c:pt>
                <c:pt idx="57">
                  <c:v>9.0341799994348548E-2</c:v>
                </c:pt>
                <c:pt idx="58">
                  <c:v>8.4260199997515883E-2</c:v>
                </c:pt>
                <c:pt idx="63">
                  <c:v>8.595670000067912E-2</c:v>
                </c:pt>
                <c:pt idx="64">
                  <c:v>8.3888999994087499E-2</c:v>
                </c:pt>
                <c:pt idx="67">
                  <c:v>6.9920399997499771E-2</c:v>
                </c:pt>
                <c:pt idx="68">
                  <c:v>7.1838799995020963E-2</c:v>
                </c:pt>
                <c:pt idx="69">
                  <c:v>7.0616899996821303E-2</c:v>
                </c:pt>
                <c:pt idx="74">
                  <c:v>7.2453699998732191E-2</c:v>
                </c:pt>
                <c:pt idx="75">
                  <c:v>7.4651699993410148E-2</c:v>
                </c:pt>
                <c:pt idx="76">
                  <c:v>7.0542699999350589E-2</c:v>
                </c:pt>
                <c:pt idx="84">
                  <c:v>7.040959999721963E-2</c:v>
                </c:pt>
                <c:pt idx="87">
                  <c:v>6.8182600000000093E-2</c:v>
                </c:pt>
                <c:pt idx="88">
                  <c:v>6.6662199998972937E-2</c:v>
                </c:pt>
                <c:pt idx="91">
                  <c:v>6.4195500002824701E-2</c:v>
                </c:pt>
                <c:pt idx="93">
                  <c:v>5.8892000000923872E-2</c:v>
                </c:pt>
                <c:pt idx="94">
                  <c:v>5.8869099993898999E-2</c:v>
                </c:pt>
                <c:pt idx="95">
                  <c:v>6.1869099998148158E-2</c:v>
                </c:pt>
                <c:pt idx="96">
                  <c:v>6.3869099998555612E-2</c:v>
                </c:pt>
                <c:pt idx="97">
                  <c:v>6.2927799997851253E-2</c:v>
                </c:pt>
                <c:pt idx="110">
                  <c:v>5.9876499995880295E-2</c:v>
                </c:pt>
                <c:pt idx="111">
                  <c:v>6.2816199999360833E-2</c:v>
                </c:pt>
                <c:pt idx="113">
                  <c:v>5.5489799997303635E-2</c:v>
                </c:pt>
                <c:pt idx="114">
                  <c:v>6.3489799998933449E-2</c:v>
                </c:pt>
                <c:pt idx="115">
                  <c:v>5.996489999233745E-2</c:v>
                </c:pt>
                <c:pt idx="116">
                  <c:v>5.9284299997671042E-2</c:v>
                </c:pt>
                <c:pt idx="117">
                  <c:v>5.7941999999457039E-2</c:v>
                </c:pt>
                <c:pt idx="122">
                  <c:v>5.9100699996633921E-2</c:v>
                </c:pt>
                <c:pt idx="125">
                  <c:v>6.7760400001134258E-2</c:v>
                </c:pt>
                <c:pt idx="139">
                  <c:v>6.676329999754671E-2</c:v>
                </c:pt>
                <c:pt idx="144">
                  <c:v>5.7868600000801962E-2</c:v>
                </c:pt>
                <c:pt idx="146">
                  <c:v>4.0030199998000171E-2</c:v>
                </c:pt>
                <c:pt idx="155">
                  <c:v>4.5797099999617785E-2</c:v>
                </c:pt>
                <c:pt idx="162">
                  <c:v>5.4989899996144231E-2</c:v>
                </c:pt>
                <c:pt idx="300">
                  <c:v>3.036219999921741E-2</c:v>
                </c:pt>
                <c:pt idx="307">
                  <c:v>2.7771400003985036E-2</c:v>
                </c:pt>
                <c:pt idx="364">
                  <c:v>2.5326999966637231E-3</c:v>
                </c:pt>
                <c:pt idx="365">
                  <c:v>2.269499993417412E-3</c:v>
                </c:pt>
                <c:pt idx="399">
                  <c:v>4.6228999926825054E-3</c:v>
                </c:pt>
                <c:pt idx="411">
                  <c:v>4.8265999939758331E-3</c:v>
                </c:pt>
                <c:pt idx="413">
                  <c:v>5.4831000015838072E-3</c:v>
                </c:pt>
                <c:pt idx="415">
                  <c:v>5.4969999910099432E-3</c:v>
                </c:pt>
                <c:pt idx="417">
                  <c:v>6.6141999996034428E-3</c:v>
                </c:pt>
                <c:pt idx="440">
                  <c:v>7.6425000006565824E-3</c:v>
                </c:pt>
                <c:pt idx="513">
                  <c:v>8.2463999933679588E-3</c:v>
                </c:pt>
                <c:pt idx="523">
                  <c:v>6.6844999964814633E-3</c:v>
                </c:pt>
                <c:pt idx="530">
                  <c:v>7.680999995500315E-3</c:v>
                </c:pt>
                <c:pt idx="550">
                  <c:v>2.7769499938585795E-3</c:v>
                </c:pt>
                <c:pt idx="552">
                  <c:v>3.5067999997409061E-3</c:v>
                </c:pt>
                <c:pt idx="555">
                  <c:v>1.3622999977087602E-3</c:v>
                </c:pt>
                <c:pt idx="564">
                  <c:v>2.6657499984139577E-3</c:v>
                </c:pt>
                <c:pt idx="573">
                  <c:v>-3.0275000026449561E-3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27-4030-B5B3-1298B42A10E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1'!$K$21:$K$641</c:f>
              <c:numCache>
                <c:formatCode>General</c:formatCode>
                <c:ptCount val="621"/>
                <c:pt idx="308">
                  <c:v>2.9655899998033419E-2</c:v>
                </c:pt>
                <c:pt idx="311">
                  <c:v>3.6998299998231232E-2</c:v>
                </c:pt>
                <c:pt idx="314">
                  <c:v>2.9306600001291372E-2</c:v>
                </c:pt>
                <c:pt idx="328">
                  <c:v>1.9686199993884657E-2</c:v>
                </c:pt>
                <c:pt idx="333">
                  <c:v>1.558169999771053E-2</c:v>
                </c:pt>
                <c:pt idx="353">
                  <c:v>3.218500001821667E-3</c:v>
                </c:pt>
                <c:pt idx="354">
                  <c:v>3.218500001821667E-3</c:v>
                </c:pt>
                <c:pt idx="356">
                  <c:v>3.2378999967477284E-3</c:v>
                </c:pt>
                <c:pt idx="361">
                  <c:v>5.2766999942832626E-3</c:v>
                </c:pt>
                <c:pt idx="362">
                  <c:v>1.4824999962002039E-3</c:v>
                </c:pt>
                <c:pt idx="363">
                  <c:v>1.808000000892207E-3</c:v>
                </c:pt>
                <c:pt idx="366">
                  <c:v>9.3092999959480949E-3</c:v>
                </c:pt>
                <c:pt idx="367">
                  <c:v>-4.438000003574416E-3</c:v>
                </c:pt>
                <c:pt idx="368">
                  <c:v>2.2012999979779124E-3</c:v>
                </c:pt>
                <c:pt idx="369">
                  <c:v>8.7013000011211261E-3</c:v>
                </c:pt>
                <c:pt idx="370">
                  <c:v>9.9012999999104068E-3</c:v>
                </c:pt>
                <c:pt idx="372">
                  <c:v>5.6564999977126718E-3</c:v>
                </c:pt>
                <c:pt idx="373">
                  <c:v>-7.8730000677751377E-4</c:v>
                </c:pt>
                <c:pt idx="374">
                  <c:v>6.4174999934039079E-3</c:v>
                </c:pt>
                <c:pt idx="375">
                  <c:v>2.6358999966760166E-3</c:v>
                </c:pt>
                <c:pt idx="376">
                  <c:v>3.2542999979341403E-3</c:v>
                </c:pt>
                <c:pt idx="377">
                  <c:v>7.0910999929765239E-3</c:v>
                </c:pt>
                <c:pt idx="378">
                  <c:v>-1.4521999983116984E-3</c:v>
                </c:pt>
                <c:pt idx="379">
                  <c:v>-9.5000003057066351E-5</c:v>
                </c:pt>
                <c:pt idx="380">
                  <c:v>-2.7556999993976206E-3</c:v>
                </c:pt>
                <c:pt idx="381">
                  <c:v>5.7601999942562543E-3</c:v>
                </c:pt>
                <c:pt idx="382">
                  <c:v>4.2979999998351559E-3</c:v>
                </c:pt>
                <c:pt idx="383">
                  <c:v>1.1783399997511879E-2</c:v>
                </c:pt>
                <c:pt idx="384">
                  <c:v>2.9017999913776293E-3</c:v>
                </c:pt>
                <c:pt idx="385">
                  <c:v>2.8395999979693443E-3</c:v>
                </c:pt>
                <c:pt idx="386">
                  <c:v>2.3982999991858378E-3</c:v>
                </c:pt>
                <c:pt idx="387">
                  <c:v>2.9982999985804781E-3</c:v>
                </c:pt>
                <c:pt idx="388">
                  <c:v>3.4983000005013309E-3</c:v>
                </c:pt>
                <c:pt idx="390">
                  <c:v>-8.6490000830963254E-4</c:v>
                </c:pt>
                <c:pt idx="391">
                  <c:v>2.7121999955852516E-3</c:v>
                </c:pt>
                <c:pt idx="392">
                  <c:v>3.6751999941770919E-3</c:v>
                </c:pt>
                <c:pt idx="393">
                  <c:v>4.1605478836572729E-3</c:v>
                </c:pt>
                <c:pt idx="394">
                  <c:v>3.8099999947007746E-3</c:v>
                </c:pt>
                <c:pt idx="395">
                  <c:v>7.8709999797865748E-4</c:v>
                </c:pt>
                <c:pt idx="396">
                  <c:v>1.567100000102073E-3</c:v>
                </c:pt>
                <c:pt idx="397">
                  <c:v>4.8871000035433099E-3</c:v>
                </c:pt>
                <c:pt idx="398">
                  <c:v>4.1467999981250614E-3</c:v>
                </c:pt>
                <c:pt idx="400">
                  <c:v>1.5423000004375353E-3</c:v>
                </c:pt>
                <c:pt idx="401">
                  <c:v>4.2203999910270795E-3</c:v>
                </c:pt>
                <c:pt idx="402">
                  <c:v>4.2000000030384399E-3</c:v>
                </c:pt>
                <c:pt idx="403">
                  <c:v>-4.8428000009153038E-3</c:v>
                </c:pt>
                <c:pt idx="404">
                  <c:v>-4.8428000009153038E-3</c:v>
                </c:pt>
                <c:pt idx="405">
                  <c:v>5.2969999960623682E-3</c:v>
                </c:pt>
                <c:pt idx="406">
                  <c:v>4.9467999924672768E-3</c:v>
                </c:pt>
                <c:pt idx="407">
                  <c:v>3.9755999969202094E-3</c:v>
                </c:pt>
                <c:pt idx="408">
                  <c:v>5.2882999952998944E-3</c:v>
                </c:pt>
                <c:pt idx="409">
                  <c:v>7.9082000011112541E-3</c:v>
                </c:pt>
                <c:pt idx="414">
                  <c:v>9.0392999991308898E-3</c:v>
                </c:pt>
                <c:pt idx="416">
                  <c:v>6.5138999998453073E-3</c:v>
                </c:pt>
                <c:pt idx="418">
                  <c:v>6.3338999971165322E-3</c:v>
                </c:pt>
                <c:pt idx="419">
                  <c:v>7.0238999978755601E-3</c:v>
                </c:pt>
                <c:pt idx="420">
                  <c:v>7.0238999978755601E-3</c:v>
                </c:pt>
                <c:pt idx="421">
                  <c:v>7.0238999978755601E-3</c:v>
                </c:pt>
                <c:pt idx="422">
                  <c:v>6.9922999900882132E-3</c:v>
                </c:pt>
                <c:pt idx="423">
                  <c:v>6.8912999995518476E-3</c:v>
                </c:pt>
                <c:pt idx="424">
                  <c:v>6.8842999971820973E-3</c:v>
                </c:pt>
                <c:pt idx="425">
                  <c:v>7.1529499982716516E-3</c:v>
                </c:pt>
                <c:pt idx="426">
                  <c:v>6.5204999991692603E-3</c:v>
                </c:pt>
                <c:pt idx="427">
                  <c:v>6.5404999986640178E-3</c:v>
                </c:pt>
                <c:pt idx="428">
                  <c:v>7.0417999959317967E-3</c:v>
                </c:pt>
                <c:pt idx="429">
                  <c:v>7.1117999978014268E-3</c:v>
                </c:pt>
                <c:pt idx="430">
                  <c:v>6.9800999990548007E-3</c:v>
                </c:pt>
                <c:pt idx="431">
                  <c:v>6.5591999955358915E-3</c:v>
                </c:pt>
                <c:pt idx="432">
                  <c:v>3.3730999930412509E-3</c:v>
                </c:pt>
                <c:pt idx="433">
                  <c:v>6.8730999992112629E-3</c:v>
                </c:pt>
                <c:pt idx="434">
                  <c:v>6.8118999915895984E-3</c:v>
                </c:pt>
                <c:pt idx="435">
                  <c:v>6.6491999969002791E-3</c:v>
                </c:pt>
                <c:pt idx="436">
                  <c:v>1.1479049993795343E-2</c:v>
                </c:pt>
                <c:pt idx="437">
                  <c:v>7.3675999956321903E-3</c:v>
                </c:pt>
                <c:pt idx="438">
                  <c:v>-8.7869999697431922E-4</c:v>
                </c:pt>
                <c:pt idx="439">
                  <c:v>6.1306499919737689E-3</c:v>
                </c:pt>
                <c:pt idx="441">
                  <c:v>7.7603999961866066E-3</c:v>
                </c:pt>
                <c:pt idx="442">
                  <c:v>7.8804000004311092E-3</c:v>
                </c:pt>
                <c:pt idx="443">
                  <c:v>7.7191000018501654E-3</c:v>
                </c:pt>
                <c:pt idx="444">
                  <c:v>8.0374999961350113E-3</c:v>
                </c:pt>
                <c:pt idx="445">
                  <c:v>8.0574999956297688E-3</c:v>
                </c:pt>
                <c:pt idx="446">
                  <c:v>6.7364999922574498E-3</c:v>
                </c:pt>
                <c:pt idx="447">
                  <c:v>8.2364999980200082E-3</c:v>
                </c:pt>
                <c:pt idx="448">
                  <c:v>8.8910999911604449E-3</c:v>
                </c:pt>
                <c:pt idx="449">
                  <c:v>9.2309999963617884E-3</c:v>
                </c:pt>
                <c:pt idx="450">
                  <c:v>9.5090999966487288E-3</c:v>
                </c:pt>
                <c:pt idx="451">
                  <c:v>7.7680999966105446E-3</c:v>
                </c:pt>
                <c:pt idx="452">
                  <c:v>8.0680999963078648E-3</c:v>
                </c:pt>
                <c:pt idx="453">
                  <c:v>8.2680999985313974E-3</c:v>
                </c:pt>
                <c:pt idx="454">
                  <c:v>9.9344499976723455E-3</c:v>
                </c:pt>
                <c:pt idx="455">
                  <c:v>8.2516999973449856E-3</c:v>
                </c:pt>
                <c:pt idx="456">
                  <c:v>8.2716999968397431E-3</c:v>
                </c:pt>
                <c:pt idx="457">
                  <c:v>8.6212999958661385E-3</c:v>
                </c:pt>
                <c:pt idx="458">
                  <c:v>8.7312999967252836E-3</c:v>
                </c:pt>
                <c:pt idx="459">
                  <c:v>7.790499999828171E-3</c:v>
                </c:pt>
                <c:pt idx="460">
                  <c:v>7.9604999991715886E-3</c:v>
                </c:pt>
                <c:pt idx="462">
                  <c:v>8.347199996933341E-3</c:v>
                </c:pt>
                <c:pt idx="463">
                  <c:v>8.4471999944071285E-3</c:v>
                </c:pt>
                <c:pt idx="464">
                  <c:v>8.4065999981248751E-3</c:v>
                </c:pt>
                <c:pt idx="465">
                  <c:v>8.7665999963064678E-3</c:v>
                </c:pt>
                <c:pt idx="466">
                  <c:v>7.9849999965517782E-3</c:v>
                </c:pt>
                <c:pt idx="467">
                  <c:v>8.2849999962490983E-3</c:v>
                </c:pt>
                <c:pt idx="468">
                  <c:v>6.8147499987389892E-3</c:v>
                </c:pt>
                <c:pt idx="469">
                  <c:v>8.3347499967203476E-3</c:v>
                </c:pt>
                <c:pt idx="470">
                  <c:v>4.6460000157821923E-4</c:v>
                </c:pt>
                <c:pt idx="471">
                  <c:v>8.4645999959320761E-3</c:v>
                </c:pt>
                <c:pt idx="472">
                  <c:v>8.8743999949656427E-3</c:v>
                </c:pt>
                <c:pt idx="473">
                  <c:v>9.0043999953195453E-3</c:v>
                </c:pt>
                <c:pt idx="474">
                  <c:v>8.3927999949082732E-3</c:v>
                </c:pt>
                <c:pt idx="475">
                  <c:v>1.1032249996787868E-2</c:v>
                </c:pt>
                <c:pt idx="476">
                  <c:v>8.3310999980312772E-3</c:v>
                </c:pt>
                <c:pt idx="477">
                  <c:v>8.4310999955050647E-3</c:v>
                </c:pt>
                <c:pt idx="478">
                  <c:v>8.4310999955050647E-3</c:v>
                </c:pt>
                <c:pt idx="479">
                  <c:v>9.9565999917103909E-3</c:v>
                </c:pt>
                <c:pt idx="480">
                  <c:v>8.29919999523554E-3</c:v>
                </c:pt>
                <c:pt idx="481">
                  <c:v>7.0061499936855398E-3</c:v>
                </c:pt>
                <c:pt idx="482">
                  <c:v>8.4247999911895022E-3</c:v>
                </c:pt>
                <c:pt idx="483">
                  <c:v>8.6747999957879074E-3</c:v>
                </c:pt>
                <c:pt idx="484">
                  <c:v>8.754199996474199E-3</c:v>
                </c:pt>
                <c:pt idx="485">
                  <c:v>8.794199995463714E-3</c:v>
                </c:pt>
                <c:pt idx="486">
                  <c:v>8.794199995463714E-3</c:v>
                </c:pt>
                <c:pt idx="487">
                  <c:v>9.2334999935701489E-3</c:v>
                </c:pt>
                <c:pt idx="488">
                  <c:v>9.2334999935701489E-3</c:v>
                </c:pt>
                <c:pt idx="489">
                  <c:v>1.0813499997311737E-2</c:v>
                </c:pt>
                <c:pt idx="490">
                  <c:v>8.0534000007901341E-3</c:v>
                </c:pt>
                <c:pt idx="491">
                  <c:v>8.2330000004731119E-3</c:v>
                </c:pt>
                <c:pt idx="492">
                  <c:v>7.6518999921972863E-3</c:v>
                </c:pt>
                <c:pt idx="493">
                  <c:v>7.6518999921972863E-3</c:v>
                </c:pt>
                <c:pt idx="494">
                  <c:v>8.0314999941037968E-3</c:v>
                </c:pt>
                <c:pt idx="495">
                  <c:v>8.361349995539058E-3</c:v>
                </c:pt>
                <c:pt idx="496">
                  <c:v>1.2660599997616373E-2</c:v>
                </c:pt>
                <c:pt idx="497">
                  <c:v>7.960349990753457E-3</c:v>
                </c:pt>
                <c:pt idx="498">
                  <c:v>5.0001499985228293E-3</c:v>
                </c:pt>
                <c:pt idx="499">
                  <c:v>5.0001499985228293E-3</c:v>
                </c:pt>
                <c:pt idx="500">
                  <c:v>7.0001499989302829E-3</c:v>
                </c:pt>
                <c:pt idx="501">
                  <c:v>7.0001499989302829E-3</c:v>
                </c:pt>
                <c:pt idx="502">
                  <c:v>9.6399499961989932E-3</c:v>
                </c:pt>
                <c:pt idx="503">
                  <c:v>8.1886999978451058E-3</c:v>
                </c:pt>
                <c:pt idx="504">
                  <c:v>8.1886999978451058E-3</c:v>
                </c:pt>
                <c:pt idx="505">
                  <c:v>8.3886999927926809E-3</c:v>
                </c:pt>
                <c:pt idx="506">
                  <c:v>8.3886999927926809E-3</c:v>
                </c:pt>
                <c:pt idx="507">
                  <c:v>1.2848299993493129E-2</c:v>
                </c:pt>
                <c:pt idx="508">
                  <c:v>7.7772500007995404E-3</c:v>
                </c:pt>
                <c:pt idx="509">
                  <c:v>7.7772500007995404E-3</c:v>
                </c:pt>
                <c:pt idx="510">
                  <c:v>8.1772499979706481E-3</c:v>
                </c:pt>
                <c:pt idx="511">
                  <c:v>8.1772499979706481E-3</c:v>
                </c:pt>
                <c:pt idx="514">
                  <c:v>8.2763999962480739E-3</c:v>
                </c:pt>
                <c:pt idx="515">
                  <c:v>8.7463999952888116E-3</c:v>
                </c:pt>
                <c:pt idx="516">
                  <c:v>9.1763999953400344E-3</c:v>
                </c:pt>
                <c:pt idx="517">
                  <c:v>8.0419000005349517E-3</c:v>
                </c:pt>
                <c:pt idx="518">
                  <c:v>7.4471999905654229E-3</c:v>
                </c:pt>
                <c:pt idx="519">
                  <c:v>7.6451999993878417E-3</c:v>
                </c:pt>
                <c:pt idx="520">
                  <c:v>7.6451999993878417E-3</c:v>
                </c:pt>
                <c:pt idx="521">
                  <c:v>7.8351999982260168E-3</c:v>
                </c:pt>
                <c:pt idx="524">
                  <c:v>6.6043499973602593E-3</c:v>
                </c:pt>
                <c:pt idx="525">
                  <c:v>8.3043499980703928E-3</c:v>
                </c:pt>
                <c:pt idx="526">
                  <c:v>6.2635999929625541E-3</c:v>
                </c:pt>
                <c:pt idx="527">
                  <c:v>6.2635999929625541E-3</c:v>
                </c:pt>
                <c:pt idx="528">
                  <c:v>6.3935999933164567E-3</c:v>
                </c:pt>
                <c:pt idx="531">
                  <c:v>1.4040699992619921E-2</c:v>
                </c:pt>
                <c:pt idx="532">
                  <c:v>1.5530699994997121E-2</c:v>
                </c:pt>
                <c:pt idx="533">
                  <c:v>-4.3444000039016828E-3</c:v>
                </c:pt>
                <c:pt idx="534">
                  <c:v>6.7186000014771707E-3</c:v>
                </c:pt>
                <c:pt idx="535">
                  <c:v>6.7186000014771707E-3</c:v>
                </c:pt>
                <c:pt idx="536">
                  <c:v>6.7186000014771707E-3</c:v>
                </c:pt>
                <c:pt idx="537">
                  <c:v>6.7285999975865707E-3</c:v>
                </c:pt>
                <c:pt idx="538">
                  <c:v>8.514099994499702E-3</c:v>
                </c:pt>
                <c:pt idx="539">
                  <c:v>6.412599999748636E-3</c:v>
                </c:pt>
                <c:pt idx="540">
                  <c:v>5.8269999935873784E-3</c:v>
                </c:pt>
                <c:pt idx="541">
                  <c:v>5.916999994951766E-3</c:v>
                </c:pt>
                <c:pt idx="542">
                  <c:v>5.9269999983371235E-3</c:v>
                </c:pt>
                <c:pt idx="543">
                  <c:v>5.8352999985800125E-3</c:v>
                </c:pt>
                <c:pt idx="544">
                  <c:v>4.1637999966042116E-3</c:v>
                </c:pt>
                <c:pt idx="545">
                  <c:v>4.9822000000858679E-3</c:v>
                </c:pt>
                <c:pt idx="546">
                  <c:v>3.5544999991543591E-3</c:v>
                </c:pt>
                <c:pt idx="547">
                  <c:v>2.7939499996136874E-3</c:v>
                </c:pt>
                <c:pt idx="548">
                  <c:v>3.6328999922261573E-3</c:v>
                </c:pt>
                <c:pt idx="553">
                  <c:v>1.1508999959914945E-3</c:v>
                </c:pt>
                <c:pt idx="556">
                  <c:v>2.9760000325040892E-4</c:v>
                </c:pt>
                <c:pt idx="557">
                  <c:v>2.9760000325040892E-4</c:v>
                </c:pt>
                <c:pt idx="558">
                  <c:v>3.9760000072419643E-4</c:v>
                </c:pt>
                <c:pt idx="559">
                  <c:v>3.9760000072419643E-4</c:v>
                </c:pt>
                <c:pt idx="560">
                  <c:v>4.9759999819798395E-4</c:v>
                </c:pt>
                <c:pt idx="561">
                  <c:v>5.9760000294772908E-4</c:v>
                </c:pt>
                <c:pt idx="562">
                  <c:v>5.9760000294772908E-4</c:v>
                </c:pt>
                <c:pt idx="565">
                  <c:v>-2.9530000028898939E-4</c:v>
                </c:pt>
                <c:pt idx="566">
                  <c:v>-1.2530000094557181E-4</c:v>
                </c:pt>
                <c:pt idx="567">
                  <c:v>-1.2530000094557181E-4</c:v>
                </c:pt>
                <c:pt idx="568">
                  <c:v>-9.5598000043537468E-3</c:v>
                </c:pt>
                <c:pt idx="569">
                  <c:v>-9.5598000043537468E-3</c:v>
                </c:pt>
                <c:pt idx="570">
                  <c:v>-9.5598000043537468E-3</c:v>
                </c:pt>
                <c:pt idx="571">
                  <c:v>-2.6198000050499104E-3</c:v>
                </c:pt>
                <c:pt idx="574">
                  <c:v>-3.7722999986726791E-3</c:v>
                </c:pt>
                <c:pt idx="575">
                  <c:v>-3.3723000015015714E-3</c:v>
                </c:pt>
                <c:pt idx="576">
                  <c:v>-2.9723000043304637E-3</c:v>
                </c:pt>
                <c:pt idx="577">
                  <c:v>-3.4330000053159893E-3</c:v>
                </c:pt>
                <c:pt idx="578">
                  <c:v>-4.7778000080143102E-3</c:v>
                </c:pt>
                <c:pt idx="579">
                  <c:v>-4.4788000013795681E-3</c:v>
                </c:pt>
                <c:pt idx="580">
                  <c:v>-9.6686000033514574E-3</c:v>
                </c:pt>
                <c:pt idx="581">
                  <c:v>-8.9686000064830296E-3</c:v>
                </c:pt>
                <c:pt idx="582">
                  <c:v>-8.6686000067857094E-3</c:v>
                </c:pt>
                <c:pt idx="583">
                  <c:v>-8.5686000020359643E-3</c:v>
                </c:pt>
                <c:pt idx="584">
                  <c:v>-8.9518000022508204E-3</c:v>
                </c:pt>
                <c:pt idx="586">
                  <c:v>-1.2891799902718049E-2</c:v>
                </c:pt>
                <c:pt idx="587">
                  <c:v>-1.3595200005511288E-2</c:v>
                </c:pt>
                <c:pt idx="588">
                  <c:v>-1.3785250004730187E-2</c:v>
                </c:pt>
                <c:pt idx="589">
                  <c:v>-1.4375300001120195E-2</c:v>
                </c:pt>
                <c:pt idx="590">
                  <c:v>-1.3575299999502022E-2</c:v>
                </c:pt>
                <c:pt idx="591">
                  <c:v>-1.3475300002028234E-2</c:v>
                </c:pt>
                <c:pt idx="592">
                  <c:v>-1.3845450004737359E-2</c:v>
                </c:pt>
                <c:pt idx="593">
                  <c:v>-1.254545000847429E-2</c:v>
                </c:pt>
                <c:pt idx="594">
                  <c:v>-1.164545000938233E-2</c:v>
                </c:pt>
                <c:pt idx="595">
                  <c:v>-1.2475550232920796E-2</c:v>
                </c:pt>
                <c:pt idx="596">
                  <c:v>-1.4079800006584264E-2</c:v>
                </c:pt>
                <c:pt idx="597">
                  <c:v>-1.3879800004360732E-2</c:v>
                </c:pt>
                <c:pt idx="598">
                  <c:v>-1.4080100001592655E-2</c:v>
                </c:pt>
                <c:pt idx="599">
                  <c:v>-1.382010000088485E-2</c:v>
                </c:pt>
                <c:pt idx="600">
                  <c:v>-1.2803750003513414E-2</c:v>
                </c:pt>
                <c:pt idx="601">
                  <c:v>-1.8439700004819315E-2</c:v>
                </c:pt>
                <c:pt idx="602">
                  <c:v>-1.8339700007345527E-2</c:v>
                </c:pt>
                <c:pt idx="603">
                  <c:v>-1.855000000068685E-2</c:v>
                </c:pt>
                <c:pt idx="604">
                  <c:v>-1.8380000001343433E-2</c:v>
                </c:pt>
                <c:pt idx="605">
                  <c:v>-1.4951999859476928E-2</c:v>
                </c:pt>
                <c:pt idx="606">
                  <c:v>-1.8742199812550098E-2</c:v>
                </c:pt>
                <c:pt idx="607">
                  <c:v>-1.9430300002568401E-2</c:v>
                </c:pt>
                <c:pt idx="608">
                  <c:v>-1.9430300002568401E-2</c:v>
                </c:pt>
                <c:pt idx="609">
                  <c:v>-1.9330300005094614E-2</c:v>
                </c:pt>
                <c:pt idx="610">
                  <c:v>-2.270045000477694E-2</c:v>
                </c:pt>
                <c:pt idx="611">
                  <c:v>-2.0100450004974846E-2</c:v>
                </c:pt>
                <c:pt idx="612">
                  <c:v>-1.8400450004264712E-2</c:v>
                </c:pt>
                <c:pt idx="613">
                  <c:v>-1.9055200005823281E-2</c:v>
                </c:pt>
                <c:pt idx="614">
                  <c:v>-1.8895200002589263E-2</c:v>
                </c:pt>
                <c:pt idx="615">
                  <c:v>-2.5246700002753641E-2</c:v>
                </c:pt>
                <c:pt idx="616">
                  <c:v>-2.5086700006795581E-2</c:v>
                </c:pt>
                <c:pt idx="617">
                  <c:v>-2.6919900003122166E-2</c:v>
                </c:pt>
                <c:pt idx="618">
                  <c:v>-2.6259900005243253E-2</c:v>
                </c:pt>
                <c:pt idx="619">
                  <c:v>-2.8024100000038743E-2</c:v>
                </c:pt>
                <c:pt idx="620">
                  <c:v>-3.4625300002517179E-2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27-4030-B5B3-1298B42A10E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27-4030-B5B3-1298B42A10E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27-4030-B5B3-1298B42A10E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27-4030-B5B3-1298B42A10E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1'!$O$21:$O$641</c:f>
              <c:numCache>
                <c:formatCode>General</c:formatCode>
                <c:ptCount val="621"/>
                <c:pt idx="0">
                  <c:v>0.53482745708398438</c:v>
                </c:pt>
                <c:pt idx="1">
                  <c:v>0.53479011764703444</c:v>
                </c:pt>
                <c:pt idx="2">
                  <c:v>0.52984730968077909</c:v>
                </c:pt>
                <c:pt idx="3">
                  <c:v>0.51037012588173913</c:v>
                </c:pt>
                <c:pt idx="4">
                  <c:v>0.42205769006538718</c:v>
                </c:pt>
                <c:pt idx="5">
                  <c:v>0.41655945797450072</c:v>
                </c:pt>
                <c:pt idx="6">
                  <c:v>0.40862482762262725</c:v>
                </c:pt>
                <c:pt idx="7">
                  <c:v>0.40110093107720368</c:v>
                </c:pt>
                <c:pt idx="8">
                  <c:v>0.40082088530007876</c:v>
                </c:pt>
                <c:pt idx="9">
                  <c:v>0.40076487614465378</c:v>
                </c:pt>
                <c:pt idx="10">
                  <c:v>0.38108699287200754</c:v>
                </c:pt>
                <c:pt idx="11">
                  <c:v>0.37716635199225829</c:v>
                </c:pt>
                <c:pt idx="12">
                  <c:v>0.37350708717115899</c:v>
                </c:pt>
                <c:pt idx="13">
                  <c:v>0.37276029843215913</c:v>
                </c:pt>
                <c:pt idx="14">
                  <c:v>0.29173838768029342</c:v>
                </c:pt>
                <c:pt idx="15">
                  <c:v>0.29171038310258091</c:v>
                </c:pt>
                <c:pt idx="16">
                  <c:v>0.27287730459092829</c:v>
                </c:pt>
                <c:pt idx="17">
                  <c:v>0.27287730459092829</c:v>
                </c:pt>
                <c:pt idx="18">
                  <c:v>0.27287730459092829</c:v>
                </c:pt>
                <c:pt idx="19">
                  <c:v>0.2727559514208408</c:v>
                </c:pt>
                <c:pt idx="20">
                  <c:v>0.2727559514208408</c:v>
                </c:pt>
                <c:pt idx="21">
                  <c:v>0.27242923134752833</c:v>
                </c:pt>
                <c:pt idx="22">
                  <c:v>0.27215852042964089</c:v>
                </c:pt>
                <c:pt idx="23">
                  <c:v>0.2627676520367177</c:v>
                </c:pt>
                <c:pt idx="24">
                  <c:v>0.26198352386076784</c:v>
                </c:pt>
                <c:pt idx="25">
                  <c:v>0.24315044534911526</c:v>
                </c:pt>
                <c:pt idx="26">
                  <c:v>0.243136443060259</c:v>
                </c:pt>
                <c:pt idx="27">
                  <c:v>0.24309443619369026</c:v>
                </c:pt>
                <c:pt idx="28">
                  <c:v>0.24307109904559651</c:v>
                </c:pt>
                <c:pt idx="29">
                  <c:v>0.24244566347668414</c:v>
                </c:pt>
                <c:pt idx="30">
                  <c:v>0.24241765889897163</c:v>
                </c:pt>
                <c:pt idx="31">
                  <c:v>0.24196958565557172</c:v>
                </c:pt>
                <c:pt idx="32">
                  <c:v>0.23862770604854736</c:v>
                </c:pt>
                <c:pt idx="33">
                  <c:v>0.2378809173095475</c:v>
                </c:pt>
                <c:pt idx="34">
                  <c:v>0.23761020639166006</c:v>
                </c:pt>
                <c:pt idx="35">
                  <c:v>0.23717613543711638</c:v>
                </c:pt>
                <c:pt idx="36">
                  <c:v>0.23701277540046017</c:v>
                </c:pt>
                <c:pt idx="37">
                  <c:v>0.23701277540046017</c:v>
                </c:pt>
                <c:pt idx="38">
                  <c:v>0.23701277540046017</c:v>
                </c:pt>
                <c:pt idx="39">
                  <c:v>0.23354954262334834</c:v>
                </c:pt>
                <c:pt idx="40">
                  <c:v>0.22844337462043682</c:v>
                </c:pt>
                <c:pt idx="41">
                  <c:v>0.2228051196409879</c:v>
                </c:pt>
                <c:pt idx="42">
                  <c:v>0.22265576189318792</c:v>
                </c:pt>
                <c:pt idx="43">
                  <c:v>0.22247839956767546</c:v>
                </c:pt>
                <c:pt idx="44">
                  <c:v>0.22235704639758799</c:v>
                </c:pt>
                <c:pt idx="45">
                  <c:v>0.22203032632427555</c:v>
                </c:pt>
                <c:pt idx="46">
                  <c:v>0.22188096857647557</c:v>
                </c:pt>
                <c:pt idx="47">
                  <c:v>0.22129287244451318</c:v>
                </c:pt>
                <c:pt idx="48">
                  <c:v>0.217073516069164</c:v>
                </c:pt>
                <c:pt idx="49">
                  <c:v>0.21698950233602651</c:v>
                </c:pt>
                <c:pt idx="50">
                  <c:v>0.21656009881110158</c:v>
                </c:pt>
                <c:pt idx="51">
                  <c:v>0.21656009881110158</c:v>
                </c:pt>
                <c:pt idx="52">
                  <c:v>0.21656009881110158</c:v>
                </c:pt>
                <c:pt idx="53">
                  <c:v>0.21632672733016414</c:v>
                </c:pt>
                <c:pt idx="54">
                  <c:v>0.21301285230085226</c:v>
                </c:pt>
                <c:pt idx="55">
                  <c:v>0.2128354899753398</c:v>
                </c:pt>
                <c:pt idx="56">
                  <c:v>0.21261145335363985</c:v>
                </c:pt>
                <c:pt idx="57">
                  <c:v>0.21256477905745236</c:v>
                </c:pt>
                <c:pt idx="58">
                  <c:v>0.21241542130965238</c:v>
                </c:pt>
                <c:pt idx="59">
                  <c:v>0.21235007729498989</c:v>
                </c:pt>
                <c:pt idx="60">
                  <c:v>0.21222872412490243</c:v>
                </c:pt>
                <c:pt idx="61">
                  <c:v>0.21222872412490243</c:v>
                </c:pt>
                <c:pt idx="62">
                  <c:v>0.21217271496947743</c:v>
                </c:pt>
                <c:pt idx="63">
                  <c:v>0.21208870123633994</c:v>
                </c:pt>
                <c:pt idx="64">
                  <c:v>0.21136991707505259</c:v>
                </c:pt>
                <c:pt idx="65">
                  <c:v>0.20789734943870325</c:v>
                </c:pt>
                <c:pt idx="66">
                  <c:v>0.20786934486099076</c:v>
                </c:pt>
                <c:pt idx="67">
                  <c:v>0.20309923179062916</c:v>
                </c:pt>
                <c:pt idx="68">
                  <c:v>0.20294987404282919</c:v>
                </c:pt>
                <c:pt idx="69">
                  <c:v>0.20277251171731672</c:v>
                </c:pt>
                <c:pt idx="70">
                  <c:v>0.20277251171731672</c:v>
                </c:pt>
                <c:pt idx="71">
                  <c:v>0.20274450713960424</c:v>
                </c:pt>
                <c:pt idx="72">
                  <c:v>0.20264182368799175</c:v>
                </c:pt>
                <c:pt idx="73">
                  <c:v>0.20250180079942928</c:v>
                </c:pt>
                <c:pt idx="74">
                  <c:v>0.2024737962217168</c:v>
                </c:pt>
                <c:pt idx="75">
                  <c:v>0.20228709903696682</c:v>
                </c:pt>
                <c:pt idx="76">
                  <c:v>0.20144696170559198</c:v>
                </c:pt>
                <c:pt idx="77">
                  <c:v>0.20038278775251719</c:v>
                </c:pt>
                <c:pt idx="78">
                  <c:v>0.19829177928331759</c:v>
                </c:pt>
                <c:pt idx="79">
                  <c:v>0.1981704261132301</c:v>
                </c:pt>
                <c:pt idx="80">
                  <c:v>0.19796505921000515</c:v>
                </c:pt>
                <c:pt idx="81">
                  <c:v>0.19780636660296769</c:v>
                </c:pt>
                <c:pt idx="82">
                  <c:v>0.19754499054431773</c:v>
                </c:pt>
                <c:pt idx="83">
                  <c:v>0.19685421096074288</c:v>
                </c:pt>
                <c:pt idx="84">
                  <c:v>0.19649015145048043</c:v>
                </c:pt>
                <c:pt idx="85">
                  <c:v>0.19583671130385555</c:v>
                </c:pt>
                <c:pt idx="86">
                  <c:v>0.19467918875840579</c:v>
                </c:pt>
                <c:pt idx="87">
                  <c:v>0.19396973945635593</c:v>
                </c:pt>
                <c:pt idx="88">
                  <c:v>0.19393240001940593</c:v>
                </c:pt>
                <c:pt idx="89">
                  <c:v>0.19344698733905602</c:v>
                </c:pt>
                <c:pt idx="90">
                  <c:v>0.19344698733905602</c:v>
                </c:pt>
                <c:pt idx="91">
                  <c:v>0.19330696445049356</c:v>
                </c:pt>
                <c:pt idx="92">
                  <c:v>0.19329762959125604</c:v>
                </c:pt>
                <c:pt idx="93">
                  <c:v>0.19298024437718111</c:v>
                </c:pt>
                <c:pt idx="94">
                  <c:v>0.19270953345929365</c:v>
                </c:pt>
                <c:pt idx="95">
                  <c:v>0.19270953345929365</c:v>
                </c:pt>
                <c:pt idx="96">
                  <c:v>0.19270953345929365</c:v>
                </c:pt>
                <c:pt idx="97">
                  <c:v>0.19258818028920618</c:v>
                </c:pt>
                <c:pt idx="98">
                  <c:v>0.1925228362745437</c:v>
                </c:pt>
                <c:pt idx="99">
                  <c:v>0.1925228362745437</c:v>
                </c:pt>
                <c:pt idx="100">
                  <c:v>0.19240148310445621</c:v>
                </c:pt>
                <c:pt idx="101">
                  <c:v>0.19240148310445621</c:v>
                </c:pt>
                <c:pt idx="102">
                  <c:v>0.19237347852674372</c:v>
                </c:pt>
                <c:pt idx="103">
                  <c:v>0.19237347852674372</c:v>
                </c:pt>
                <c:pt idx="104">
                  <c:v>0.19237347852674372</c:v>
                </c:pt>
                <c:pt idx="105">
                  <c:v>0.19237347852674372</c:v>
                </c:pt>
                <c:pt idx="106">
                  <c:v>0.19237347852674372</c:v>
                </c:pt>
                <c:pt idx="107">
                  <c:v>0.19234547394903123</c:v>
                </c:pt>
                <c:pt idx="108">
                  <c:v>0.19222412077894374</c:v>
                </c:pt>
                <c:pt idx="109">
                  <c:v>0.19174804295783135</c:v>
                </c:pt>
                <c:pt idx="110">
                  <c:v>0.19153334119536888</c:v>
                </c:pt>
                <c:pt idx="111">
                  <c:v>0.18963836477015675</c:v>
                </c:pt>
                <c:pt idx="112">
                  <c:v>0.18914361723056936</c:v>
                </c:pt>
                <c:pt idx="113">
                  <c:v>0.18904093377895687</c:v>
                </c:pt>
                <c:pt idx="114">
                  <c:v>0.18904093377895687</c:v>
                </c:pt>
                <c:pt idx="115">
                  <c:v>0.18858352567631945</c:v>
                </c:pt>
                <c:pt idx="116">
                  <c:v>0.18852751652089447</c:v>
                </c:pt>
                <c:pt idx="117">
                  <c:v>0.18831281475843201</c:v>
                </c:pt>
                <c:pt idx="118">
                  <c:v>0.18829414503995701</c:v>
                </c:pt>
                <c:pt idx="119">
                  <c:v>0.18829414503995701</c:v>
                </c:pt>
                <c:pt idx="120">
                  <c:v>0.18821946616605703</c:v>
                </c:pt>
                <c:pt idx="121">
                  <c:v>0.18819146158834452</c:v>
                </c:pt>
                <c:pt idx="122">
                  <c:v>0.18819146158834452</c:v>
                </c:pt>
                <c:pt idx="123">
                  <c:v>0.18819146158834452</c:v>
                </c:pt>
                <c:pt idx="124">
                  <c:v>0.18816345701063203</c:v>
                </c:pt>
                <c:pt idx="125">
                  <c:v>0.18816345701063203</c:v>
                </c:pt>
                <c:pt idx="126">
                  <c:v>0.18816345701063203</c:v>
                </c:pt>
                <c:pt idx="127">
                  <c:v>0.18793008552969456</c:v>
                </c:pt>
                <c:pt idx="128">
                  <c:v>0.18790208095198208</c:v>
                </c:pt>
                <c:pt idx="129">
                  <c:v>0.18789274609274459</c:v>
                </c:pt>
                <c:pt idx="130">
                  <c:v>0.18786474151503207</c:v>
                </c:pt>
                <c:pt idx="131">
                  <c:v>0.1878460717965571</c:v>
                </c:pt>
                <c:pt idx="132">
                  <c:v>0.1878460717965571</c:v>
                </c:pt>
                <c:pt idx="133">
                  <c:v>0.18783673693731959</c:v>
                </c:pt>
                <c:pt idx="134">
                  <c:v>0.18783673693731959</c:v>
                </c:pt>
                <c:pt idx="135">
                  <c:v>0.18756602601943215</c:v>
                </c:pt>
                <c:pt idx="136">
                  <c:v>0.18756602601943215</c:v>
                </c:pt>
                <c:pt idx="137">
                  <c:v>0.18739799855315717</c:v>
                </c:pt>
                <c:pt idx="138">
                  <c:v>0.18724864080535719</c:v>
                </c:pt>
                <c:pt idx="139">
                  <c:v>0.18656719608101985</c:v>
                </c:pt>
                <c:pt idx="140">
                  <c:v>0.18542834325404506</c:v>
                </c:pt>
                <c:pt idx="141">
                  <c:v>0.1840747886646078</c:v>
                </c:pt>
                <c:pt idx="142">
                  <c:v>0.18399077493147034</c:v>
                </c:pt>
                <c:pt idx="143">
                  <c:v>0.18351469711035792</c:v>
                </c:pt>
                <c:pt idx="144">
                  <c:v>0.18332799992560794</c:v>
                </c:pt>
                <c:pt idx="145">
                  <c:v>0.18291726611915804</c:v>
                </c:pt>
                <c:pt idx="146">
                  <c:v>0.18161038582590827</c:v>
                </c:pt>
                <c:pt idx="147">
                  <c:v>0.17828717593735893</c:v>
                </c:pt>
                <c:pt idx="148">
                  <c:v>0.17816582276727144</c:v>
                </c:pt>
                <c:pt idx="149">
                  <c:v>0.17786710727167152</c:v>
                </c:pt>
                <c:pt idx="150">
                  <c:v>0.17768974494615902</c:v>
                </c:pt>
                <c:pt idx="151">
                  <c:v>0.17768041008692154</c:v>
                </c:pt>
                <c:pt idx="152">
                  <c:v>0.17753105233912156</c:v>
                </c:pt>
                <c:pt idx="153">
                  <c:v>0.17751238262064656</c:v>
                </c:pt>
                <c:pt idx="154">
                  <c:v>0.1773910294505591</c:v>
                </c:pt>
                <c:pt idx="155">
                  <c:v>0.17665357557079672</c:v>
                </c:pt>
                <c:pt idx="156">
                  <c:v>0.17344238399309736</c:v>
                </c:pt>
                <c:pt idx="157">
                  <c:v>0.17302231532740994</c:v>
                </c:pt>
                <c:pt idx="158">
                  <c:v>0.17288229243884745</c:v>
                </c:pt>
                <c:pt idx="159">
                  <c:v>0.17270493011333499</c:v>
                </c:pt>
                <c:pt idx="160">
                  <c:v>0.1726955952540975</c:v>
                </c:pt>
                <c:pt idx="161">
                  <c:v>0.17224752201069757</c:v>
                </c:pt>
                <c:pt idx="162">
                  <c:v>0.17224752201069757</c:v>
                </c:pt>
                <c:pt idx="163">
                  <c:v>0.17221951743298508</c:v>
                </c:pt>
                <c:pt idx="164">
                  <c:v>0.17209816426289762</c:v>
                </c:pt>
                <c:pt idx="165">
                  <c:v>0.16921369275851067</c:v>
                </c:pt>
                <c:pt idx="166">
                  <c:v>0.16921369275851067</c:v>
                </c:pt>
                <c:pt idx="167">
                  <c:v>0.16866293606349828</c:v>
                </c:pt>
                <c:pt idx="168">
                  <c:v>0.16861626176731079</c:v>
                </c:pt>
                <c:pt idx="169">
                  <c:v>0.16816818852391086</c:v>
                </c:pt>
                <c:pt idx="170">
                  <c:v>0.16815885366467337</c:v>
                </c:pt>
                <c:pt idx="171">
                  <c:v>0.16807483993153588</c:v>
                </c:pt>
                <c:pt idx="172">
                  <c:v>0.16807483993153588</c:v>
                </c:pt>
                <c:pt idx="173">
                  <c:v>0.16786013816907341</c:v>
                </c:pt>
                <c:pt idx="174">
                  <c:v>0.16741206492567351</c:v>
                </c:pt>
                <c:pt idx="175">
                  <c:v>0.16437823567348658</c:v>
                </c:pt>
                <c:pt idx="176">
                  <c:v>0.16416353391102412</c:v>
                </c:pt>
                <c:pt idx="177">
                  <c:v>0.16398617158551165</c:v>
                </c:pt>
                <c:pt idx="178">
                  <c:v>0.16398617158551165</c:v>
                </c:pt>
                <c:pt idx="179">
                  <c:v>0.16389282299313668</c:v>
                </c:pt>
                <c:pt idx="180">
                  <c:v>0.16389282299313668</c:v>
                </c:pt>
                <c:pt idx="181">
                  <c:v>0.16385081612656793</c:v>
                </c:pt>
                <c:pt idx="182">
                  <c:v>0.1637994744007617</c:v>
                </c:pt>
                <c:pt idx="183">
                  <c:v>0.1637994744007617</c:v>
                </c:pt>
                <c:pt idx="184">
                  <c:v>0.16343541489049926</c:v>
                </c:pt>
                <c:pt idx="185">
                  <c:v>0.16323938284651179</c:v>
                </c:pt>
                <c:pt idx="186">
                  <c:v>0.16310869481718682</c:v>
                </c:pt>
                <c:pt idx="187">
                  <c:v>0.16305268566176184</c:v>
                </c:pt>
                <c:pt idx="188">
                  <c:v>0.16305268566176184</c:v>
                </c:pt>
                <c:pt idx="189">
                  <c:v>0.16305268566176184</c:v>
                </c:pt>
                <c:pt idx="190">
                  <c:v>0.16233390150047447</c:v>
                </c:pt>
                <c:pt idx="191">
                  <c:v>0.16233390150047447</c:v>
                </c:pt>
                <c:pt idx="192">
                  <c:v>0.16186715853859956</c:v>
                </c:pt>
                <c:pt idx="193">
                  <c:v>0.15942142541837503</c:v>
                </c:pt>
                <c:pt idx="194">
                  <c:v>0.15884266414565015</c:v>
                </c:pt>
                <c:pt idx="195">
                  <c:v>0.15877732013098766</c:v>
                </c:pt>
                <c:pt idx="196">
                  <c:v>0.15857195322776269</c:v>
                </c:pt>
                <c:pt idx="197">
                  <c:v>0.15857195322776269</c:v>
                </c:pt>
                <c:pt idx="198">
                  <c:v>0.15847860463538771</c:v>
                </c:pt>
                <c:pt idx="199">
                  <c:v>0.15828257259140024</c:v>
                </c:pt>
                <c:pt idx="200">
                  <c:v>0.15812387998436278</c:v>
                </c:pt>
                <c:pt idx="201">
                  <c:v>0.15809587540665029</c:v>
                </c:pt>
                <c:pt idx="202">
                  <c:v>0.15809587540665029</c:v>
                </c:pt>
                <c:pt idx="203">
                  <c:v>0.15809587540665029</c:v>
                </c:pt>
                <c:pt idx="204">
                  <c:v>0.15809587540665029</c:v>
                </c:pt>
                <c:pt idx="205">
                  <c:v>0.15770381131867536</c:v>
                </c:pt>
                <c:pt idx="206">
                  <c:v>0.15768514160020036</c:v>
                </c:pt>
                <c:pt idx="207">
                  <c:v>0.15722773349756294</c:v>
                </c:pt>
                <c:pt idx="208">
                  <c:v>0.15421257396385105</c:v>
                </c:pt>
                <c:pt idx="209">
                  <c:v>0.15421257396385105</c:v>
                </c:pt>
                <c:pt idx="210">
                  <c:v>0.15421257396385105</c:v>
                </c:pt>
                <c:pt idx="211">
                  <c:v>0.15407255107528856</c:v>
                </c:pt>
                <c:pt idx="212">
                  <c:v>0.15367115212807614</c:v>
                </c:pt>
                <c:pt idx="213">
                  <c:v>0.15364314755036365</c:v>
                </c:pt>
                <c:pt idx="214">
                  <c:v>0.15343778064713867</c:v>
                </c:pt>
                <c:pt idx="215">
                  <c:v>0.15335376691400121</c:v>
                </c:pt>
                <c:pt idx="216">
                  <c:v>0.1533444320547637</c:v>
                </c:pt>
                <c:pt idx="217">
                  <c:v>0.1533444320547637</c:v>
                </c:pt>
                <c:pt idx="218">
                  <c:v>0.15320440916620123</c:v>
                </c:pt>
                <c:pt idx="219">
                  <c:v>0.15319507430696372</c:v>
                </c:pt>
                <c:pt idx="220">
                  <c:v>0.15304571655916377</c:v>
                </c:pt>
                <c:pt idx="221">
                  <c:v>0.1528683542336513</c:v>
                </c:pt>
                <c:pt idx="222">
                  <c:v>0.15221491408702642</c:v>
                </c:pt>
                <c:pt idx="223">
                  <c:v>0.14986252955917687</c:v>
                </c:pt>
                <c:pt idx="224">
                  <c:v>0.14809824116328971</c:v>
                </c:pt>
                <c:pt idx="225">
                  <c:v>0.14779019080845227</c:v>
                </c:pt>
                <c:pt idx="226">
                  <c:v>0.14779019080845227</c:v>
                </c:pt>
                <c:pt idx="227">
                  <c:v>0.14725810383191487</c:v>
                </c:pt>
                <c:pt idx="228">
                  <c:v>0.14725810383191487</c:v>
                </c:pt>
                <c:pt idx="229">
                  <c:v>0.14454165979380287</c:v>
                </c:pt>
                <c:pt idx="230">
                  <c:v>0.14403757739497799</c:v>
                </c:pt>
                <c:pt idx="231">
                  <c:v>0.14370152246242804</c:v>
                </c:pt>
                <c:pt idx="232">
                  <c:v>0.14331879323369062</c:v>
                </c:pt>
                <c:pt idx="233">
                  <c:v>0.14296406858266569</c:v>
                </c:pt>
                <c:pt idx="234">
                  <c:v>0.14295473372342818</c:v>
                </c:pt>
                <c:pt idx="235">
                  <c:v>0.1428987245680032</c:v>
                </c:pt>
                <c:pt idx="236">
                  <c:v>0.14281471083486572</c:v>
                </c:pt>
                <c:pt idx="237">
                  <c:v>0.14230129357680332</c:v>
                </c:pt>
                <c:pt idx="238">
                  <c:v>0.14011693651522875</c:v>
                </c:pt>
                <c:pt idx="239">
                  <c:v>0.13890340481435395</c:v>
                </c:pt>
                <c:pt idx="240">
                  <c:v>0.13788590515746665</c:v>
                </c:pt>
                <c:pt idx="241">
                  <c:v>0.13635498824251696</c:v>
                </c:pt>
                <c:pt idx="242">
                  <c:v>0.13632698366480447</c:v>
                </c:pt>
                <c:pt idx="243">
                  <c:v>0.13602826816920452</c:v>
                </c:pt>
                <c:pt idx="244">
                  <c:v>0.13332115899033004</c:v>
                </c:pt>
                <c:pt idx="245">
                  <c:v>0.13304111321320508</c:v>
                </c:pt>
                <c:pt idx="246">
                  <c:v>0.13301310863549259</c:v>
                </c:pt>
                <c:pt idx="247">
                  <c:v>0.13291976004311762</c:v>
                </c:pt>
                <c:pt idx="248">
                  <c:v>0.13286375088769262</c:v>
                </c:pt>
                <c:pt idx="249">
                  <c:v>0.13286375088769262</c:v>
                </c:pt>
                <c:pt idx="250">
                  <c:v>0.13286375088769262</c:v>
                </c:pt>
                <c:pt idx="251">
                  <c:v>0.13277973715455513</c:v>
                </c:pt>
                <c:pt idx="252">
                  <c:v>0.13272372799913015</c:v>
                </c:pt>
                <c:pt idx="253">
                  <c:v>0.1324810216589552</c:v>
                </c:pt>
                <c:pt idx="254">
                  <c:v>0.13247168679971769</c:v>
                </c:pt>
                <c:pt idx="255">
                  <c:v>0.12950320156219328</c:v>
                </c:pt>
                <c:pt idx="256">
                  <c:v>0.12938184839210579</c:v>
                </c:pt>
                <c:pt idx="257">
                  <c:v>0.12930716951820581</c:v>
                </c:pt>
                <c:pt idx="258">
                  <c:v>0.12888710085251839</c:v>
                </c:pt>
                <c:pt idx="259">
                  <c:v>0.12856038077920595</c:v>
                </c:pt>
                <c:pt idx="260">
                  <c:v>0.12854171106073095</c:v>
                </c:pt>
                <c:pt idx="261">
                  <c:v>0.12853237620149346</c:v>
                </c:pt>
                <c:pt idx="262">
                  <c:v>0.128355013875981</c:v>
                </c:pt>
                <c:pt idx="263">
                  <c:v>0.12805629838038105</c:v>
                </c:pt>
                <c:pt idx="264">
                  <c:v>0.12775758288478109</c:v>
                </c:pt>
                <c:pt idx="265">
                  <c:v>0.12396763003435682</c:v>
                </c:pt>
                <c:pt idx="266">
                  <c:v>0.12372492369418187</c:v>
                </c:pt>
                <c:pt idx="267">
                  <c:v>0.12220334163846966</c:v>
                </c:pt>
                <c:pt idx="268">
                  <c:v>0.11909483351238274</c:v>
                </c:pt>
                <c:pt idx="269">
                  <c:v>0.11874010886135782</c:v>
                </c:pt>
                <c:pt idx="270">
                  <c:v>0.11856274653584535</c:v>
                </c:pt>
                <c:pt idx="271">
                  <c:v>0.11856274653584535</c:v>
                </c:pt>
                <c:pt idx="272">
                  <c:v>0.11817068244787042</c:v>
                </c:pt>
                <c:pt idx="273">
                  <c:v>0.11754524687895805</c:v>
                </c:pt>
                <c:pt idx="274">
                  <c:v>0.11523020178805848</c:v>
                </c:pt>
                <c:pt idx="275">
                  <c:v>0.11513685319568351</c:v>
                </c:pt>
                <c:pt idx="276">
                  <c:v>0.11512751833644601</c:v>
                </c:pt>
                <c:pt idx="277">
                  <c:v>0.11489414685550856</c:v>
                </c:pt>
                <c:pt idx="278">
                  <c:v>0.11375529402853377</c:v>
                </c:pt>
                <c:pt idx="279">
                  <c:v>0.11339123451827134</c:v>
                </c:pt>
                <c:pt idx="280">
                  <c:v>0.11321387219275887</c:v>
                </c:pt>
                <c:pt idx="281">
                  <c:v>0.11288715211944644</c:v>
                </c:pt>
                <c:pt idx="282">
                  <c:v>0.11288715211944644</c:v>
                </c:pt>
                <c:pt idx="283">
                  <c:v>0.11288715211944644</c:v>
                </c:pt>
                <c:pt idx="284">
                  <c:v>0.11258843662384649</c:v>
                </c:pt>
                <c:pt idx="285">
                  <c:v>0.10913453870597216</c:v>
                </c:pt>
                <c:pt idx="286">
                  <c:v>0.10810770418984736</c:v>
                </c:pt>
                <c:pt idx="287">
                  <c:v>0.10765963094644744</c:v>
                </c:pt>
                <c:pt idx="288">
                  <c:v>0.10748226862093498</c:v>
                </c:pt>
                <c:pt idx="289">
                  <c:v>0.10377632950364818</c:v>
                </c:pt>
                <c:pt idx="290">
                  <c:v>0.10374832492593569</c:v>
                </c:pt>
                <c:pt idx="291">
                  <c:v>0.1036643111927982</c:v>
                </c:pt>
                <c:pt idx="292">
                  <c:v>0.10354295802271073</c:v>
                </c:pt>
                <c:pt idx="293">
                  <c:v>0.10354295802271073</c:v>
                </c:pt>
                <c:pt idx="294">
                  <c:v>0.10354295802271073</c:v>
                </c:pt>
                <c:pt idx="295">
                  <c:v>0.10354295802271073</c:v>
                </c:pt>
                <c:pt idx="296">
                  <c:v>0.10347761400804824</c:v>
                </c:pt>
                <c:pt idx="297">
                  <c:v>0.10271215555057339</c:v>
                </c:pt>
                <c:pt idx="298">
                  <c:v>0.10267481611362339</c:v>
                </c:pt>
                <c:pt idx="299">
                  <c:v>0.10068649109603628</c:v>
                </c:pt>
                <c:pt idx="300">
                  <c:v>0.10058380764442379</c:v>
                </c:pt>
                <c:pt idx="301">
                  <c:v>9.8884863263199119E-2</c:v>
                </c:pt>
                <c:pt idx="302">
                  <c:v>9.8884863263199119E-2</c:v>
                </c:pt>
                <c:pt idx="303">
                  <c:v>9.8884863263199119E-2</c:v>
                </c:pt>
                <c:pt idx="304">
                  <c:v>9.8884863263199119E-2</c:v>
                </c:pt>
                <c:pt idx="305">
                  <c:v>9.8884863263199119E-2</c:v>
                </c:pt>
                <c:pt idx="306">
                  <c:v>9.853013861217419E-2</c:v>
                </c:pt>
                <c:pt idx="307">
                  <c:v>9.5841699151774706E-2</c:v>
                </c:pt>
                <c:pt idx="308">
                  <c:v>9.4394795969962475E-2</c:v>
                </c:pt>
                <c:pt idx="309">
                  <c:v>9.383470441571258E-2</c:v>
                </c:pt>
                <c:pt idx="310">
                  <c:v>9.3685346667912617E-2</c:v>
                </c:pt>
                <c:pt idx="311">
                  <c:v>9.3685346667912617E-2</c:v>
                </c:pt>
                <c:pt idx="312">
                  <c:v>9.3657342090200116E-2</c:v>
                </c:pt>
                <c:pt idx="313">
                  <c:v>9.3535988920112639E-2</c:v>
                </c:pt>
                <c:pt idx="314">
                  <c:v>9.3526654060875153E-2</c:v>
                </c:pt>
                <c:pt idx="315">
                  <c:v>8.9680692055025879E-2</c:v>
                </c:pt>
                <c:pt idx="316">
                  <c:v>8.9652687477313392E-2</c:v>
                </c:pt>
                <c:pt idx="317">
                  <c:v>8.9185944515438473E-2</c:v>
                </c:pt>
                <c:pt idx="318">
                  <c:v>8.9176609656200986E-2</c:v>
                </c:pt>
                <c:pt idx="319">
                  <c:v>8.9027251908401009E-2</c:v>
                </c:pt>
                <c:pt idx="320">
                  <c:v>8.8905898738313532E-2</c:v>
                </c:pt>
                <c:pt idx="321">
                  <c:v>8.8887229019838532E-2</c:v>
                </c:pt>
                <c:pt idx="322">
                  <c:v>8.8877894160601031E-2</c:v>
                </c:pt>
                <c:pt idx="323">
                  <c:v>8.8467160354151114E-2</c:v>
                </c:pt>
                <c:pt idx="324">
                  <c:v>8.8401816339488626E-2</c:v>
                </c:pt>
                <c:pt idx="325">
                  <c:v>8.8103100843888685E-2</c:v>
                </c:pt>
                <c:pt idx="326">
                  <c:v>8.43411525711769E-2</c:v>
                </c:pt>
                <c:pt idx="327">
                  <c:v>8.4322482852701913E-2</c:v>
                </c:pt>
                <c:pt idx="328">
                  <c:v>8.4154455386426935E-2</c:v>
                </c:pt>
                <c:pt idx="329">
                  <c:v>8.4107781090239447E-2</c:v>
                </c:pt>
                <c:pt idx="330">
                  <c:v>8.4042437075576959E-2</c:v>
                </c:pt>
                <c:pt idx="331">
                  <c:v>8.3921083905489482E-2</c:v>
                </c:pt>
                <c:pt idx="332">
                  <c:v>8.3837070172352007E-2</c:v>
                </c:pt>
                <c:pt idx="333">
                  <c:v>8.3734386720739518E-2</c:v>
                </c:pt>
                <c:pt idx="334">
                  <c:v>8.3183630025727123E-2</c:v>
                </c:pt>
                <c:pt idx="335">
                  <c:v>8.3099616292589648E-2</c:v>
                </c:pt>
                <c:pt idx="336">
                  <c:v>8.2847575093177195E-2</c:v>
                </c:pt>
                <c:pt idx="337">
                  <c:v>7.9384342316065351E-2</c:v>
                </c:pt>
                <c:pt idx="338">
                  <c:v>7.9290993723690376E-2</c:v>
                </c:pt>
                <c:pt idx="339">
                  <c:v>7.9234984568265387E-2</c:v>
                </c:pt>
                <c:pt idx="340">
                  <c:v>7.9206979990552887E-2</c:v>
                </c:pt>
                <c:pt idx="341">
                  <c:v>7.9206979990552887E-2</c:v>
                </c:pt>
                <c:pt idx="342">
                  <c:v>7.9122966257415411E-2</c:v>
                </c:pt>
                <c:pt idx="343">
                  <c:v>7.8768241606390468E-2</c:v>
                </c:pt>
                <c:pt idx="344">
                  <c:v>7.844152153307804E-2</c:v>
                </c:pt>
                <c:pt idx="345">
                  <c:v>7.8376177518415552E-2</c:v>
                </c:pt>
                <c:pt idx="346">
                  <c:v>7.8338838081465551E-2</c:v>
                </c:pt>
                <c:pt idx="347">
                  <c:v>7.804945744510311E-2</c:v>
                </c:pt>
                <c:pt idx="348">
                  <c:v>7.4968953896728696E-2</c:v>
                </c:pt>
                <c:pt idx="349">
                  <c:v>7.4968953896728696E-2</c:v>
                </c:pt>
                <c:pt idx="350">
                  <c:v>7.4492876075616291E-2</c:v>
                </c:pt>
                <c:pt idx="351">
                  <c:v>7.4464871497903803E-2</c:v>
                </c:pt>
                <c:pt idx="352">
                  <c:v>7.4343518327816327E-2</c:v>
                </c:pt>
                <c:pt idx="353">
                  <c:v>7.4100811987641374E-2</c:v>
                </c:pt>
                <c:pt idx="354">
                  <c:v>7.4100811987641374E-2</c:v>
                </c:pt>
                <c:pt idx="355">
                  <c:v>7.4044802832216372E-2</c:v>
                </c:pt>
                <c:pt idx="356">
                  <c:v>7.4044802832216372E-2</c:v>
                </c:pt>
                <c:pt idx="357">
                  <c:v>7.4044802832216372E-2</c:v>
                </c:pt>
                <c:pt idx="358">
                  <c:v>7.4044802832216372E-2</c:v>
                </c:pt>
                <c:pt idx="359">
                  <c:v>7.3979458817553898E-2</c:v>
                </c:pt>
                <c:pt idx="360">
                  <c:v>7.3932784521366396E-2</c:v>
                </c:pt>
                <c:pt idx="361">
                  <c:v>7.3932784521366396E-2</c:v>
                </c:pt>
                <c:pt idx="362">
                  <c:v>7.0740262662142006E-2</c:v>
                </c:pt>
                <c:pt idx="363">
                  <c:v>7.0320193996454589E-2</c:v>
                </c:pt>
                <c:pt idx="364">
                  <c:v>6.9825446456867182E-2</c:v>
                </c:pt>
                <c:pt idx="365">
                  <c:v>6.9526730961267241E-2</c:v>
                </c:pt>
                <c:pt idx="366">
                  <c:v>6.9508061242792241E-2</c:v>
                </c:pt>
                <c:pt idx="367">
                  <c:v>6.8826616518454883E-2</c:v>
                </c:pt>
                <c:pt idx="368">
                  <c:v>6.8761272503792395E-2</c:v>
                </c:pt>
                <c:pt idx="369">
                  <c:v>6.8761272503792395E-2</c:v>
                </c:pt>
                <c:pt idx="370">
                  <c:v>6.8761272503792395E-2</c:v>
                </c:pt>
                <c:pt idx="371">
                  <c:v>6.8369208415817465E-2</c:v>
                </c:pt>
                <c:pt idx="372">
                  <c:v>6.8313199260392476E-2</c:v>
                </c:pt>
                <c:pt idx="373">
                  <c:v>6.7958474609367547E-2</c:v>
                </c:pt>
                <c:pt idx="374">
                  <c:v>6.4672604157768168E-2</c:v>
                </c:pt>
                <c:pt idx="375">
                  <c:v>6.4523246409968205E-2</c:v>
                </c:pt>
                <c:pt idx="376">
                  <c:v>6.4373888662168227E-2</c:v>
                </c:pt>
                <c:pt idx="377">
                  <c:v>6.4075173166568286E-2</c:v>
                </c:pt>
                <c:pt idx="378">
                  <c:v>6.3767122811730845E-2</c:v>
                </c:pt>
                <c:pt idx="379">
                  <c:v>6.3505746753080891E-2</c:v>
                </c:pt>
                <c:pt idx="380">
                  <c:v>6.3440402738418417E-2</c:v>
                </c:pt>
                <c:pt idx="381">
                  <c:v>6.3057673509680987E-2</c:v>
                </c:pt>
                <c:pt idx="382">
                  <c:v>6.2852306606456021E-2</c:v>
                </c:pt>
                <c:pt idx="383">
                  <c:v>5.9622445310281644E-2</c:v>
                </c:pt>
                <c:pt idx="384">
                  <c:v>5.9473087562481673E-2</c:v>
                </c:pt>
                <c:pt idx="385">
                  <c:v>5.9267720659256708E-2</c:v>
                </c:pt>
                <c:pt idx="386">
                  <c:v>5.9146367489169231E-2</c:v>
                </c:pt>
                <c:pt idx="387">
                  <c:v>5.9146367489169231E-2</c:v>
                </c:pt>
                <c:pt idx="388">
                  <c:v>5.9146367489169231E-2</c:v>
                </c:pt>
                <c:pt idx="389">
                  <c:v>5.885231942318804E-2</c:v>
                </c:pt>
                <c:pt idx="390">
                  <c:v>5.884765199356929E-2</c:v>
                </c:pt>
                <c:pt idx="391">
                  <c:v>5.8576941075681843E-2</c:v>
                </c:pt>
                <c:pt idx="392">
                  <c:v>5.51230431578075E-2</c:v>
                </c:pt>
                <c:pt idx="393">
                  <c:v>5.4973685410007529E-2</c:v>
                </c:pt>
                <c:pt idx="394">
                  <c:v>5.4637630477457594E-2</c:v>
                </c:pt>
                <c:pt idx="395">
                  <c:v>5.4366919559570147E-2</c:v>
                </c:pt>
                <c:pt idx="396">
                  <c:v>5.4366919559570147E-2</c:v>
                </c:pt>
                <c:pt idx="397">
                  <c:v>5.4366919559570147E-2</c:v>
                </c:pt>
                <c:pt idx="398">
                  <c:v>5.4338914981857653E-2</c:v>
                </c:pt>
                <c:pt idx="399">
                  <c:v>5.3974855471595223E-2</c:v>
                </c:pt>
                <c:pt idx="400">
                  <c:v>5.3918846316170235E-2</c:v>
                </c:pt>
                <c:pt idx="401">
                  <c:v>5.3741483990657771E-2</c:v>
                </c:pt>
                <c:pt idx="402">
                  <c:v>5.3704144553707776E-2</c:v>
                </c:pt>
                <c:pt idx="403">
                  <c:v>5.3442768495057823E-2</c:v>
                </c:pt>
                <c:pt idx="404">
                  <c:v>5.3442768495057823E-2</c:v>
                </c:pt>
                <c:pt idx="405">
                  <c:v>5.3424098776582829E-2</c:v>
                </c:pt>
                <c:pt idx="406">
                  <c:v>5.3405429058107835E-2</c:v>
                </c:pt>
                <c:pt idx="407">
                  <c:v>5.3293410747257852E-2</c:v>
                </c:pt>
                <c:pt idx="408">
                  <c:v>4.8878022327921197E-2</c:v>
                </c:pt>
                <c:pt idx="409">
                  <c:v>4.8868687468683704E-2</c:v>
                </c:pt>
                <c:pt idx="410">
                  <c:v>4.8775338876308721E-2</c:v>
                </c:pt>
                <c:pt idx="411">
                  <c:v>4.8719329720883733E-2</c:v>
                </c:pt>
                <c:pt idx="412">
                  <c:v>4.549880328394685E-2</c:v>
                </c:pt>
                <c:pt idx="413">
                  <c:v>4.4658665952572008E-2</c:v>
                </c:pt>
                <c:pt idx="414">
                  <c:v>4.4303941301547078E-2</c:v>
                </c:pt>
                <c:pt idx="415">
                  <c:v>4.408923953908462E-2</c:v>
                </c:pt>
                <c:pt idx="416">
                  <c:v>4.3799858902722172E-2</c:v>
                </c:pt>
                <c:pt idx="417">
                  <c:v>4.0093919785435382E-2</c:v>
                </c:pt>
                <c:pt idx="418">
                  <c:v>4.0065915207722888E-2</c:v>
                </c:pt>
                <c:pt idx="419">
                  <c:v>4.0065915207722888E-2</c:v>
                </c:pt>
                <c:pt idx="420">
                  <c:v>4.0065915207722888E-2</c:v>
                </c:pt>
                <c:pt idx="421">
                  <c:v>4.0065915207722888E-2</c:v>
                </c:pt>
                <c:pt idx="422">
                  <c:v>3.9916557459922918E-2</c:v>
                </c:pt>
                <c:pt idx="423">
                  <c:v>3.9823208867547935E-2</c:v>
                </c:pt>
                <c:pt idx="424">
                  <c:v>3.9169768720923058E-2</c:v>
                </c:pt>
                <c:pt idx="425">
                  <c:v>3.9043748121216831E-2</c:v>
                </c:pt>
                <c:pt idx="426">
                  <c:v>3.8815044069898129E-2</c:v>
                </c:pt>
                <c:pt idx="427">
                  <c:v>3.8815044069898129E-2</c:v>
                </c:pt>
                <c:pt idx="428">
                  <c:v>3.5202453544986322E-2</c:v>
                </c:pt>
                <c:pt idx="429">
                  <c:v>3.5202453544986322E-2</c:v>
                </c:pt>
                <c:pt idx="430">
                  <c:v>3.5043760937948851E-2</c:v>
                </c:pt>
                <c:pt idx="431">
                  <c:v>3.4959747204811369E-2</c:v>
                </c:pt>
                <c:pt idx="432">
                  <c:v>3.4390320791323974E-2</c:v>
                </c:pt>
                <c:pt idx="433">
                  <c:v>3.4390320791323974E-2</c:v>
                </c:pt>
                <c:pt idx="434">
                  <c:v>3.4278302480473997E-2</c:v>
                </c:pt>
                <c:pt idx="435">
                  <c:v>3.4026261281061544E-2</c:v>
                </c:pt>
                <c:pt idx="436">
                  <c:v>3.4012258992205301E-2</c:v>
                </c:pt>
                <c:pt idx="437">
                  <c:v>3.3876903533261574E-2</c:v>
                </c:pt>
                <c:pt idx="438">
                  <c:v>3.3288807401299185E-2</c:v>
                </c:pt>
                <c:pt idx="439">
                  <c:v>3.1361158968755805E-2</c:v>
                </c:pt>
                <c:pt idx="440">
                  <c:v>2.9666882017149884E-2</c:v>
                </c:pt>
                <c:pt idx="441">
                  <c:v>2.9470849973162419E-2</c:v>
                </c:pt>
                <c:pt idx="442">
                  <c:v>2.9470849973162419E-2</c:v>
                </c:pt>
                <c:pt idx="443">
                  <c:v>2.9349496803074943E-2</c:v>
                </c:pt>
                <c:pt idx="444">
                  <c:v>2.9200139055274972E-2</c:v>
                </c:pt>
                <c:pt idx="445">
                  <c:v>2.9200139055274972E-2</c:v>
                </c:pt>
                <c:pt idx="446">
                  <c:v>2.910679046289999E-2</c:v>
                </c:pt>
                <c:pt idx="447">
                  <c:v>2.910679046289999E-2</c:v>
                </c:pt>
                <c:pt idx="448">
                  <c:v>2.8602708064075083E-2</c:v>
                </c:pt>
                <c:pt idx="449">
                  <c:v>2.859337320483759E-2</c:v>
                </c:pt>
                <c:pt idx="450">
                  <c:v>2.8416010879325118E-2</c:v>
                </c:pt>
                <c:pt idx="451">
                  <c:v>2.8322662286950143E-2</c:v>
                </c:pt>
                <c:pt idx="452">
                  <c:v>2.8322662286950143E-2</c:v>
                </c:pt>
                <c:pt idx="453">
                  <c:v>2.8322662286950143E-2</c:v>
                </c:pt>
                <c:pt idx="454">
                  <c:v>2.5181482153531991E-2</c:v>
                </c:pt>
                <c:pt idx="455">
                  <c:v>2.4924773524500787E-2</c:v>
                </c:pt>
                <c:pt idx="456">
                  <c:v>2.4924773524500787E-2</c:v>
                </c:pt>
                <c:pt idx="457">
                  <c:v>2.48874340875508E-2</c:v>
                </c:pt>
                <c:pt idx="458">
                  <c:v>2.48874340875508E-2</c:v>
                </c:pt>
                <c:pt idx="459">
                  <c:v>2.4812755213650811E-2</c:v>
                </c:pt>
                <c:pt idx="460">
                  <c:v>2.4812755213650811E-2</c:v>
                </c:pt>
                <c:pt idx="461">
                  <c:v>2.4542044295763364E-2</c:v>
                </c:pt>
                <c:pt idx="462">
                  <c:v>2.450470485881337E-2</c:v>
                </c:pt>
                <c:pt idx="463">
                  <c:v>2.450470485881337E-2</c:v>
                </c:pt>
                <c:pt idx="464">
                  <c:v>2.4448695703388382E-2</c:v>
                </c:pt>
                <c:pt idx="465">
                  <c:v>2.4448695703388382E-2</c:v>
                </c:pt>
                <c:pt idx="466">
                  <c:v>2.4299337955588411E-2</c:v>
                </c:pt>
                <c:pt idx="467">
                  <c:v>2.4299337955588411E-2</c:v>
                </c:pt>
                <c:pt idx="468">
                  <c:v>2.4276000807494667E-2</c:v>
                </c:pt>
                <c:pt idx="469">
                  <c:v>2.4276000807494667E-2</c:v>
                </c:pt>
                <c:pt idx="470">
                  <c:v>2.4261998518638417E-2</c:v>
                </c:pt>
                <c:pt idx="471">
                  <c:v>2.4261998518638417E-2</c:v>
                </c:pt>
                <c:pt idx="472">
                  <c:v>2.4243328800163423E-2</c:v>
                </c:pt>
                <c:pt idx="473">
                  <c:v>2.4243328800163423E-2</c:v>
                </c:pt>
                <c:pt idx="474">
                  <c:v>2.4093971052363453E-2</c:v>
                </c:pt>
                <c:pt idx="475">
                  <c:v>2.4042629326557208E-2</c:v>
                </c:pt>
                <c:pt idx="476">
                  <c:v>2.3935278445325982E-2</c:v>
                </c:pt>
                <c:pt idx="477">
                  <c:v>2.3935278445325982E-2</c:v>
                </c:pt>
                <c:pt idx="478">
                  <c:v>2.3935278445325982E-2</c:v>
                </c:pt>
                <c:pt idx="479">
                  <c:v>2.3515209779638557E-2</c:v>
                </c:pt>
                <c:pt idx="480">
                  <c:v>2.0023972424814226E-2</c:v>
                </c:pt>
                <c:pt idx="481">
                  <c:v>1.9739259218070536E-2</c:v>
                </c:pt>
                <c:pt idx="482">
                  <c:v>1.9613238618364309E-2</c:v>
                </c:pt>
                <c:pt idx="483">
                  <c:v>1.9613238618364309E-2</c:v>
                </c:pt>
                <c:pt idx="484">
                  <c:v>1.9557229462939321E-2</c:v>
                </c:pt>
                <c:pt idx="485">
                  <c:v>1.9557229462939321E-2</c:v>
                </c:pt>
                <c:pt idx="486">
                  <c:v>1.9557229462939321E-2</c:v>
                </c:pt>
                <c:pt idx="487">
                  <c:v>1.9491885448276833E-2</c:v>
                </c:pt>
                <c:pt idx="488">
                  <c:v>1.9491885448276833E-2</c:v>
                </c:pt>
                <c:pt idx="489">
                  <c:v>1.9491885448276833E-2</c:v>
                </c:pt>
                <c:pt idx="490">
                  <c:v>1.9482550589039332E-2</c:v>
                </c:pt>
                <c:pt idx="491">
                  <c:v>1.9445211152089338E-2</c:v>
                </c:pt>
                <c:pt idx="492">
                  <c:v>1.9342527700476862E-2</c:v>
                </c:pt>
                <c:pt idx="493">
                  <c:v>1.9342527700476862E-2</c:v>
                </c:pt>
                <c:pt idx="494">
                  <c:v>1.9305188263526868E-2</c:v>
                </c:pt>
                <c:pt idx="495">
                  <c:v>1.9291185974670617E-2</c:v>
                </c:pt>
                <c:pt idx="496">
                  <c:v>1.9221174530389386E-2</c:v>
                </c:pt>
                <c:pt idx="497">
                  <c:v>1.9197837382295635E-2</c:v>
                </c:pt>
                <c:pt idx="498">
                  <c:v>1.9179167663820641E-2</c:v>
                </c:pt>
                <c:pt idx="499">
                  <c:v>1.9179167663820641E-2</c:v>
                </c:pt>
                <c:pt idx="500">
                  <c:v>1.9179167663820641E-2</c:v>
                </c:pt>
                <c:pt idx="501">
                  <c:v>1.9179167663820641E-2</c:v>
                </c:pt>
                <c:pt idx="502">
                  <c:v>1.9160497945345648E-2</c:v>
                </c:pt>
                <c:pt idx="503">
                  <c:v>1.9043812204876914E-2</c:v>
                </c:pt>
                <c:pt idx="504">
                  <c:v>1.9043812204876914E-2</c:v>
                </c:pt>
                <c:pt idx="505">
                  <c:v>1.9043812204876914E-2</c:v>
                </c:pt>
                <c:pt idx="506">
                  <c:v>1.9043812204876914E-2</c:v>
                </c:pt>
                <c:pt idx="507">
                  <c:v>1.9006472767926927E-2</c:v>
                </c:pt>
                <c:pt idx="508">
                  <c:v>1.8908456745933194E-2</c:v>
                </c:pt>
                <c:pt idx="509">
                  <c:v>1.8908456745933194E-2</c:v>
                </c:pt>
                <c:pt idx="510">
                  <c:v>1.8908456745933194E-2</c:v>
                </c:pt>
                <c:pt idx="511">
                  <c:v>1.8908456745933194E-2</c:v>
                </c:pt>
                <c:pt idx="512">
                  <c:v>1.8829110442414455E-2</c:v>
                </c:pt>
                <c:pt idx="513">
                  <c:v>1.8829110442414455E-2</c:v>
                </c:pt>
                <c:pt idx="514">
                  <c:v>1.8829110442414455E-2</c:v>
                </c:pt>
                <c:pt idx="515">
                  <c:v>1.8829110442414455E-2</c:v>
                </c:pt>
                <c:pt idx="516">
                  <c:v>1.8829110442414455E-2</c:v>
                </c:pt>
                <c:pt idx="517">
                  <c:v>1.8409041776727038E-2</c:v>
                </c:pt>
                <c:pt idx="518">
                  <c:v>1.5169845621315159E-2</c:v>
                </c:pt>
                <c:pt idx="519">
                  <c:v>1.4983148436565195E-2</c:v>
                </c:pt>
                <c:pt idx="520">
                  <c:v>1.4983148436565195E-2</c:v>
                </c:pt>
                <c:pt idx="521">
                  <c:v>1.4983148436565195E-2</c:v>
                </c:pt>
                <c:pt idx="522">
                  <c:v>1.4917804421902707E-2</c:v>
                </c:pt>
                <c:pt idx="523">
                  <c:v>1.4917804421902707E-2</c:v>
                </c:pt>
                <c:pt idx="524">
                  <c:v>1.490380213304646E-2</c:v>
                </c:pt>
                <c:pt idx="525">
                  <c:v>1.490380213304646E-2</c:v>
                </c:pt>
                <c:pt idx="526">
                  <c:v>1.4833790688765223E-2</c:v>
                </c:pt>
                <c:pt idx="527">
                  <c:v>1.4833790688765223E-2</c:v>
                </c:pt>
                <c:pt idx="528">
                  <c:v>1.4833790688765223E-2</c:v>
                </c:pt>
                <c:pt idx="529">
                  <c:v>1.459108434859027E-2</c:v>
                </c:pt>
                <c:pt idx="530">
                  <c:v>1.459108434859027E-2</c:v>
                </c:pt>
                <c:pt idx="531">
                  <c:v>1.4563079770877774E-2</c:v>
                </c:pt>
                <c:pt idx="532">
                  <c:v>1.4563079770877774E-2</c:v>
                </c:pt>
                <c:pt idx="533">
                  <c:v>1.4087001949765367E-2</c:v>
                </c:pt>
                <c:pt idx="534">
                  <c:v>1.0633104031891029E-2</c:v>
                </c:pt>
                <c:pt idx="535">
                  <c:v>1.0633104031891029E-2</c:v>
                </c:pt>
                <c:pt idx="536">
                  <c:v>1.0633104031891029E-2</c:v>
                </c:pt>
                <c:pt idx="537">
                  <c:v>1.0633104031891029E-2</c:v>
                </c:pt>
                <c:pt idx="538">
                  <c:v>1.0213035366203608E-2</c:v>
                </c:pt>
                <c:pt idx="539">
                  <c:v>1.0073012477641136E-2</c:v>
                </c:pt>
                <c:pt idx="540">
                  <c:v>9.5502603603412357E-3</c:v>
                </c:pt>
                <c:pt idx="541">
                  <c:v>9.5502603603412357E-3</c:v>
                </c:pt>
                <c:pt idx="542">
                  <c:v>9.5502603603412357E-3</c:v>
                </c:pt>
                <c:pt idx="543">
                  <c:v>9.3915677533037666E-3</c:v>
                </c:pt>
                <c:pt idx="544">
                  <c:v>9.2515448647412929E-3</c:v>
                </c:pt>
                <c:pt idx="545">
                  <c:v>5.3682434219420368E-3</c:v>
                </c:pt>
                <c:pt idx="546">
                  <c:v>4.6494592606546748E-3</c:v>
                </c:pt>
                <c:pt idx="547">
                  <c:v>4.5981175348484343E-3</c:v>
                </c:pt>
                <c:pt idx="548">
                  <c:v>4.5001015128547034E-3</c:v>
                </c:pt>
                <c:pt idx="549">
                  <c:v>3.9446773882235598E-3</c:v>
                </c:pt>
                <c:pt idx="550">
                  <c:v>3.9446773882235598E-3</c:v>
                </c:pt>
                <c:pt idx="551">
                  <c:v>3.9306750993673119E-3</c:v>
                </c:pt>
                <c:pt idx="552">
                  <c:v>3.9306750993673119E-3</c:v>
                </c:pt>
                <c:pt idx="553">
                  <c:v>5.7946063310545409E-4</c:v>
                </c:pt>
                <c:pt idx="554">
                  <c:v>-2.2333726131939206E-4</c:v>
                </c:pt>
                <c:pt idx="555">
                  <c:v>-2.2333726131939206E-4</c:v>
                </c:pt>
                <c:pt idx="556">
                  <c:v>-6.6207564548180801E-4</c:v>
                </c:pt>
                <c:pt idx="557">
                  <c:v>-6.6207564548180801E-4</c:v>
                </c:pt>
                <c:pt idx="558">
                  <c:v>-6.6207564548180801E-4</c:v>
                </c:pt>
                <c:pt idx="559">
                  <c:v>-6.6207564548180801E-4</c:v>
                </c:pt>
                <c:pt idx="560">
                  <c:v>-6.6207564548180801E-4</c:v>
                </c:pt>
                <c:pt idx="561">
                  <c:v>-6.6207564548180801E-4</c:v>
                </c:pt>
                <c:pt idx="562">
                  <c:v>-6.6207564548180801E-4</c:v>
                </c:pt>
                <c:pt idx="563">
                  <c:v>-8.347705413755249E-4</c:v>
                </c:pt>
                <c:pt idx="564">
                  <c:v>-8.347705413755249E-4</c:v>
                </c:pt>
                <c:pt idx="565">
                  <c:v>-9.327865633692561E-4</c:v>
                </c:pt>
                <c:pt idx="566">
                  <c:v>-9.327865633692561E-4</c:v>
                </c:pt>
                <c:pt idx="567">
                  <c:v>-9.327865633692561E-4</c:v>
                </c:pt>
                <c:pt idx="568">
                  <c:v>-4.1533130003061393E-3</c:v>
                </c:pt>
                <c:pt idx="569">
                  <c:v>-4.1533130003061393E-3</c:v>
                </c:pt>
                <c:pt idx="570">
                  <c:v>-4.1533130003061393E-3</c:v>
                </c:pt>
                <c:pt idx="571">
                  <c:v>-4.1533130003061393E-3</c:v>
                </c:pt>
                <c:pt idx="572">
                  <c:v>-4.8720971615935013E-3</c:v>
                </c:pt>
                <c:pt idx="573">
                  <c:v>-4.8720971615935013E-3</c:v>
                </c:pt>
                <c:pt idx="574">
                  <c:v>-5.3201704049934155E-3</c:v>
                </c:pt>
                <c:pt idx="575">
                  <c:v>-5.3201704049934155E-3</c:v>
                </c:pt>
                <c:pt idx="576">
                  <c:v>-5.3201704049934155E-3</c:v>
                </c:pt>
                <c:pt idx="577">
                  <c:v>-5.385514419655903E-3</c:v>
                </c:pt>
                <c:pt idx="578">
                  <c:v>-5.8335876630558172E-3</c:v>
                </c:pt>
                <c:pt idx="579">
                  <c:v>-5.9269362554307996E-3</c:v>
                </c:pt>
                <c:pt idx="580">
                  <c:v>-1.0575696155704908E-2</c:v>
                </c:pt>
                <c:pt idx="581">
                  <c:v>-1.0575696155704908E-2</c:v>
                </c:pt>
                <c:pt idx="582">
                  <c:v>-1.0575696155704908E-2</c:v>
                </c:pt>
                <c:pt idx="583">
                  <c:v>-1.0575696155704908E-2</c:v>
                </c:pt>
                <c:pt idx="584">
                  <c:v>-1.0874411651304851E-2</c:v>
                </c:pt>
                <c:pt idx="585">
                  <c:v>-1.4132277525191727E-2</c:v>
                </c:pt>
                <c:pt idx="586">
                  <c:v>-1.4608355346304136E-2</c:v>
                </c:pt>
                <c:pt idx="587">
                  <c:v>-1.4925740560379075E-2</c:v>
                </c:pt>
                <c:pt idx="588">
                  <c:v>-1.4930407989997825E-2</c:v>
                </c:pt>
                <c:pt idx="589">
                  <c:v>-1.4935075419616573E-2</c:v>
                </c:pt>
                <c:pt idx="590">
                  <c:v>-1.4935075419616573E-2</c:v>
                </c:pt>
                <c:pt idx="591">
                  <c:v>-1.4935075419616573E-2</c:v>
                </c:pt>
                <c:pt idx="592">
                  <c:v>-1.494907770847282E-2</c:v>
                </c:pt>
                <c:pt idx="593">
                  <c:v>-1.494907770847282E-2</c:v>
                </c:pt>
                <c:pt idx="594">
                  <c:v>-1.494907770847282E-2</c:v>
                </c:pt>
                <c:pt idx="595">
                  <c:v>-1.4958412567710319E-2</c:v>
                </c:pt>
                <c:pt idx="596">
                  <c:v>-1.5355144085303992E-2</c:v>
                </c:pt>
                <c:pt idx="597">
                  <c:v>-1.5355144085303992E-2</c:v>
                </c:pt>
                <c:pt idx="598">
                  <c:v>-1.5383148663016488E-2</c:v>
                </c:pt>
                <c:pt idx="599">
                  <c:v>-1.5383148663016488E-2</c:v>
                </c:pt>
                <c:pt idx="600">
                  <c:v>-1.6657356948934991E-2</c:v>
                </c:pt>
                <c:pt idx="601">
                  <c:v>-1.9079752921065778E-2</c:v>
                </c:pt>
                <c:pt idx="602">
                  <c:v>-1.9079752921065778E-2</c:v>
                </c:pt>
                <c:pt idx="603">
                  <c:v>-1.9107757498778272E-2</c:v>
                </c:pt>
                <c:pt idx="604">
                  <c:v>-1.9107757498778272E-2</c:v>
                </c:pt>
                <c:pt idx="605">
                  <c:v>-1.9294454683528237E-2</c:v>
                </c:pt>
                <c:pt idx="606">
                  <c:v>-1.9313124402003237E-2</c:v>
                </c:pt>
                <c:pt idx="607">
                  <c:v>-2.006924800024059E-2</c:v>
                </c:pt>
                <c:pt idx="608">
                  <c:v>-2.006924800024059E-2</c:v>
                </c:pt>
                <c:pt idx="609">
                  <c:v>-2.006924800024059E-2</c:v>
                </c:pt>
                <c:pt idx="610">
                  <c:v>-2.0083250289096841E-2</c:v>
                </c:pt>
                <c:pt idx="611">
                  <c:v>-2.0083250289096841E-2</c:v>
                </c:pt>
                <c:pt idx="612">
                  <c:v>-2.0083250289096841E-2</c:v>
                </c:pt>
                <c:pt idx="613">
                  <c:v>-2.0526656102878002E-2</c:v>
                </c:pt>
                <c:pt idx="614">
                  <c:v>-2.0526656102878002E-2</c:v>
                </c:pt>
                <c:pt idx="615">
                  <c:v>-2.3467136762689939E-2</c:v>
                </c:pt>
                <c:pt idx="616">
                  <c:v>-2.3467136762689939E-2</c:v>
                </c:pt>
                <c:pt idx="617">
                  <c:v>-2.4699338182039704E-2</c:v>
                </c:pt>
                <c:pt idx="618">
                  <c:v>-2.4699338182039704E-2</c:v>
                </c:pt>
                <c:pt idx="619">
                  <c:v>-2.5091402270014627E-2</c:v>
                </c:pt>
                <c:pt idx="620">
                  <c:v>-2.8937364275863894E-2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27-4030-B5B3-1298B42A10E2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1'!$F$21:$F$641</c:f>
              <c:numCache>
                <c:formatCode>General</c:formatCode>
                <c:ptCount val="621"/>
                <c:pt idx="0">
                  <c:v>-57340.5</c:v>
                </c:pt>
                <c:pt idx="1">
                  <c:v>-57336.5</c:v>
                </c:pt>
                <c:pt idx="2">
                  <c:v>-56807</c:v>
                </c:pt>
                <c:pt idx="3">
                  <c:v>-54720.5</c:v>
                </c:pt>
                <c:pt idx="4">
                  <c:v>-45260</c:v>
                </c:pt>
                <c:pt idx="5">
                  <c:v>-44671</c:v>
                </c:pt>
                <c:pt idx="6">
                  <c:v>-43821</c:v>
                </c:pt>
                <c:pt idx="7">
                  <c:v>-43015</c:v>
                </c:pt>
                <c:pt idx="8">
                  <c:v>-42985</c:v>
                </c:pt>
                <c:pt idx="9">
                  <c:v>-42979</c:v>
                </c:pt>
                <c:pt idx="10">
                  <c:v>-40871</c:v>
                </c:pt>
                <c:pt idx="11">
                  <c:v>-40451</c:v>
                </c:pt>
                <c:pt idx="12">
                  <c:v>-40059</c:v>
                </c:pt>
                <c:pt idx="13">
                  <c:v>-39979</c:v>
                </c:pt>
                <c:pt idx="14">
                  <c:v>-31299.5</c:v>
                </c:pt>
                <c:pt idx="15">
                  <c:v>-31296.5</c:v>
                </c:pt>
                <c:pt idx="16">
                  <c:v>-29279</c:v>
                </c:pt>
                <c:pt idx="17">
                  <c:v>-29279</c:v>
                </c:pt>
                <c:pt idx="18">
                  <c:v>-29279</c:v>
                </c:pt>
                <c:pt idx="19">
                  <c:v>-29266</c:v>
                </c:pt>
                <c:pt idx="20">
                  <c:v>-29266</c:v>
                </c:pt>
                <c:pt idx="21">
                  <c:v>-29231</c:v>
                </c:pt>
                <c:pt idx="22">
                  <c:v>-29202</c:v>
                </c:pt>
                <c:pt idx="23">
                  <c:v>-28196</c:v>
                </c:pt>
                <c:pt idx="24">
                  <c:v>-28112</c:v>
                </c:pt>
                <c:pt idx="25">
                  <c:v>-26094.5</c:v>
                </c:pt>
                <c:pt idx="26">
                  <c:v>-26093</c:v>
                </c:pt>
                <c:pt idx="27">
                  <c:v>-26088.5</c:v>
                </c:pt>
                <c:pt idx="28">
                  <c:v>-26086</c:v>
                </c:pt>
                <c:pt idx="29">
                  <c:v>-26019</c:v>
                </c:pt>
                <c:pt idx="30">
                  <c:v>-26016</c:v>
                </c:pt>
                <c:pt idx="31">
                  <c:v>-25968</c:v>
                </c:pt>
                <c:pt idx="32">
                  <c:v>-25610</c:v>
                </c:pt>
                <c:pt idx="33">
                  <c:v>-25530</c:v>
                </c:pt>
                <c:pt idx="34">
                  <c:v>-25501</c:v>
                </c:pt>
                <c:pt idx="35">
                  <c:v>-25454.5</c:v>
                </c:pt>
                <c:pt idx="36">
                  <c:v>-25437</c:v>
                </c:pt>
                <c:pt idx="37">
                  <c:v>-25437</c:v>
                </c:pt>
                <c:pt idx="38">
                  <c:v>-25437</c:v>
                </c:pt>
                <c:pt idx="39">
                  <c:v>-25066</c:v>
                </c:pt>
                <c:pt idx="40">
                  <c:v>-24519</c:v>
                </c:pt>
                <c:pt idx="41">
                  <c:v>-23915</c:v>
                </c:pt>
                <c:pt idx="42">
                  <c:v>-23899</c:v>
                </c:pt>
                <c:pt idx="43">
                  <c:v>-23880</c:v>
                </c:pt>
                <c:pt idx="44">
                  <c:v>-23867</c:v>
                </c:pt>
                <c:pt idx="45">
                  <c:v>-23832</c:v>
                </c:pt>
                <c:pt idx="46">
                  <c:v>-23816</c:v>
                </c:pt>
                <c:pt idx="47">
                  <c:v>-23753</c:v>
                </c:pt>
                <c:pt idx="48">
                  <c:v>-23301</c:v>
                </c:pt>
                <c:pt idx="49">
                  <c:v>-23292</c:v>
                </c:pt>
                <c:pt idx="50">
                  <c:v>-23246</c:v>
                </c:pt>
                <c:pt idx="51">
                  <c:v>-23246</c:v>
                </c:pt>
                <c:pt idx="52">
                  <c:v>-23246</c:v>
                </c:pt>
                <c:pt idx="53">
                  <c:v>-23221</c:v>
                </c:pt>
                <c:pt idx="54">
                  <c:v>-22866</c:v>
                </c:pt>
                <c:pt idx="55">
                  <c:v>-22847</c:v>
                </c:pt>
                <c:pt idx="56">
                  <c:v>-22823</c:v>
                </c:pt>
                <c:pt idx="57">
                  <c:v>-22818</c:v>
                </c:pt>
                <c:pt idx="58">
                  <c:v>-22802</c:v>
                </c:pt>
                <c:pt idx="59">
                  <c:v>-22795</c:v>
                </c:pt>
                <c:pt idx="60">
                  <c:v>-22782</c:v>
                </c:pt>
                <c:pt idx="61">
                  <c:v>-22782</c:v>
                </c:pt>
                <c:pt idx="62">
                  <c:v>-22776</c:v>
                </c:pt>
                <c:pt idx="63">
                  <c:v>-22767</c:v>
                </c:pt>
                <c:pt idx="64">
                  <c:v>-22690</c:v>
                </c:pt>
                <c:pt idx="65">
                  <c:v>-22318</c:v>
                </c:pt>
                <c:pt idx="66">
                  <c:v>-22315</c:v>
                </c:pt>
                <c:pt idx="67">
                  <c:v>-21804</c:v>
                </c:pt>
                <c:pt idx="68">
                  <c:v>-21788</c:v>
                </c:pt>
                <c:pt idx="69">
                  <c:v>-21769</c:v>
                </c:pt>
                <c:pt idx="70">
                  <c:v>-21769</c:v>
                </c:pt>
                <c:pt idx="71">
                  <c:v>-21766</c:v>
                </c:pt>
                <c:pt idx="72">
                  <c:v>-21755</c:v>
                </c:pt>
                <c:pt idx="73">
                  <c:v>-21740</c:v>
                </c:pt>
                <c:pt idx="74">
                  <c:v>-21737</c:v>
                </c:pt>
                <c:pt idx="75">
                  <c:v>-21717</c:v>
                </c:pt>
                <c:pt idx="76">
                  <c:v>-21627</c:v>
                </c:pt>
                <c:pt idx="77">
                  <c:v>-21513</c:v>
                </c:pt>
                <c:pt idx="78">
                  <c:v>-21289</c:v>
                </c:pt>
                <c:pt idx="79">
                  <c:v>-21276</c:v>
                </c:pt>
                <c:pt idx="80">
                  <c:v>-21254</c:v>
                </c:pt>
                <c:pt idx="81">
                  <c:v>-21237</c:v>
                </c:pt>
                <c:pt idx="82">
                  <c:v>-21209</c:v>
                </c:pt>
                <c:pt idx="83">
                  <c:v>-21135</c:v>
                </c:pt>
                <c:pt idx="84">
                  <c:v>-21096</c:v>
                </c:pt>
                <c:pt idx="85">
                  <c:v>-21026</c:v>
                </c:pt>
                <c:pt idx="86">
                  <c:v>-20902</c:v>
                </c:pt>
                <c:pt idx="87">
                  <c:v>-20826</c:v>
                </c:pt>
                <c:pt idx="88">
                  <c:v>-20822</c:v>
                </c:pt>
                <c:pt idx="89">
                  <c:v>-20770</c:v>
                </c:pt>
                <c:pt idx="90">
                  <c:v>-20770</c:v>
                </c:pt>
                <c:pt idx="91">
                  <c:v>-20755</c:v>
                </c:pt>
                <c:pt idx="92">
                  <c:v>-20754</c:v>
                </c:pt>
                <c:pt idx="93">
                  <c:v>-20720</c:v>
                </c:pt>
                <c:pt idx="94">
                  <c:v>-20691</c:v>
                </c:pt>
                <c:pt idx="95">
                  <c:v>-20691</c:v>
                </c:pt>
                <c:pt idx="96">
                  <c:v>-20691</c:v>
                </c:pt>
                <c:pt idx="97">
                  <c:v>-20678</c:v>
                </c:pt>
                <c:pt idx="98">
                  <c:v>-20671</c:v>
                </c:pt>
                <c:pt idx="99">
                  <c:v>-20671</c:v>
                </c:pt>
                <c:pt idx="100">
                  <c:v>-20658</c:v>
                </c:pt>
                <c:pt idx="101">
                  <c:v>-20658</c:v>
                </c:pt>
                <c:pt idx="102">
                  <c:v>-20655</c:v>
                </c:pt>
                <c:pt idx="103">
                  <c:v>-20655</c:v>
                </c:pt>
                <c:pt idx="104">
                  <c:v>-20655</c:v>
                </c:pt>
                <c:pt idx="105">
                  <c:v>-20655</c:v>
                </c:pt>
                <c:pt idx="106">
                  <c:v>-20655</c:v>
                </c:pt>
                <c:pt idx="107">
                  <c:v>-20652</c:v>
                </c:pt>
                <c:pt idx="108">
                  <c:v>-20639</c:v>
                </c:pt>
                <c:pt idx="109">
                  <c:v>-20588</c:v>
                </c:pt>
                <c:pt idx="110">
                  <c:v>-20565</c:v>
                </c:pt>
                <c:pt idx="111">
                  <c:v>-20362</c:v>
                </c:pt>
                <c:pt idx="112">
                  <c:v>-20309</c:v>
                </c:pt>
                <c:pt idx="113">
                  <c:v>-20298</c:v>
                </c:pt>
                <c:pt idx="114">
                  <c:v>-20298</c:v>
                </c:pt>
                <c:pt idx="115">
                  <c:v>-20249</c:v>
                </c:pt>
                <c:pt idx="116">
                  <c:v>-20243</c:v>
                </c:pt>
                <c:pt idx="117">
                  <c:v>-20220</c:v>
                </c:pt>
                <c:pt idx="118">
                  <c:v>-20218</c:v>
                </c:pt>
                <c:pt idx="119">
                  <c:v>-20218</c:v>
                </c:pt>
                <c:pt idx="120">
                  <c:v>-20210</c:v>
                </c:pt>
                <c:pt idx="121">
                  <c:v>-20207</c:v>
                </c:pt>
                <c:pt idx="122">
                  <c:v>-20207</c:v>
                </c:pt>
                <c:pt idx="123">
                  <c:v>-20207</c:v>
                </c:pt>
                <c:pt idx="124">
                  <c:v>-20204</c:v>
                </c:pt>
                <c:pt idx="125">
                  <c:v>-20204</c:v>
                </c:pt>
                <c:pt idx="126">
                  <c:v>-20204</c:v>
                </c:pt>
                <c:pt idx="127">
                  <c:v>-20179</c:v>
                </c:pt>
                <c:pt idx="128">
                  <c:v>-20176</c:v>
                </c:pt>
                <c:pt idx="129">
                  <c:v>-20175</c:v>
                </c:pt>
                <c:pt idx="130">
                  <c:v>-20172</c:v>
                </c:pt>
                <c:pt idx="131">
                  <c:v>-20170</c:v>
                </c:pt>
                <c:pt idx="132">
                  <c:v>-20170</c:v>
                </c:pt>
                <c:pt idx="133">
                  <c:v>-20169</c:v>
                </c:pt>
                <c:pt idx="134">
                  <c:v>-20169</c:v>
                </c:pt>
                <c:pt idx="135">
                  <c:v>-20140</c:v>
                </c:pt>
                <c:pt idx="136">
                  <c:v>-20140</c:v>
                </c:pt>
                <c:pt idx="137">
                  <c:v>-20122</c:v>
                </c:pt>
                <c:pt idx="138">
                  <c:v>-20106</c:v>
                </c:pt>
                <c:pt idx="139">
                  <c:v>-20033</c:v>
                </c:pt>
                <c:pt idx="140">
                  <c:v>-19911</c:v>
                </c:pt>
                <c:pt idx="141">
                  <c:v>-19766</c:v>
                </c:pt>
                <c:pt idx="142">
                  <c:v>-19757</c:v>
                </c:pt>
                <c:pt idx="143">
                  <c:v>-19706</c:v>
                </c:pt>
                <c:pt idx="144">
                  <c:v>-19686</c:v>
                </c:pt>
                <c:pt idx="145">
                  <c:v>-19642</c:v>
                </c:pt>
                <c:pt idx="146">
                  <c:v>-19502</c:v>
                </c:pt>
                <c:pt idx="147">
                  <c:v>-19146</c:v>
                </c:pt>
                <c:pt idx="148">
                  <c:v>-19133</c:v>
                </c:pt>
                <c:pt idx="149">
                  <c:v>-19101</c:v>
                </c:pt>
                <c:pt idx="150">
                  <c:v>-19082</c:v>
                </c:pt>
                <c:pt idx="151">
                  <c:v>-19081</c:v>
                </c:pt>
                <c:pt idx="152">
                  <c:v>-19065</c:v>
                </c:pt>
                <c:pt idx="153">
                  <c:v>-19063</c:v>
                </c:pt>
                <c:pt idx="154">
                  <c:v>-19050</c:v>
                </c:pt>
                <c:pt idx="155">
                  <c:v>-18971</c:v>
                </c:pt>
                <c:pt idx="156">
                  <c:v>-18627</c:v>
                </c:pt>
                <c:pt idx="157">
                  <c:v>-18582</c:v>
                </c:pt>
                <c:pt idx="158">
                  <c:v>-18567</c:v>
                </c:pt>
                <c:pt idx="159">
                  <c:v>-18548</c:v>
                </c:pt>
                <c:pt idx="160">
                  <c:v>-18547</c:v>
                </c:pt>
                <c:pt idx="161">
                  <c:v>-18499</c:v>
                </c:pt>
                <c:pt idx="162">
                  <c:v>-18499</c:v>
                </c:pt>
                <c:pt idx="163">
                  <c:v>-18496</c:v>
                </c:pt>
                <c:pt idx="164">
                  <c:v>-18483</c:v>
                </c:pt>
                <c:pt idx="165">
                  <c:v>-18174</c:v>
                </c:pt>
                <c:pt idx="166">
                  <c:v>-18174</c:v>
                </c:pt>
                <c:pt idx="167">
                  <c:v>-18115</c:v>
                </c:pt>
                <c:pt idx="168">
                  <c:v>-18110</c:v>
                </c:pt>
                <c:pt idx="169">
                  <c:v>-18062</c:v>
                </c:pt>
                <c:pt idx="170">
                  <c:v>-18061</c:v>
                </c:pt>
                <c:pt idx="171">
                  <c:v>-18052</c:v>
                </c:pt>
                <c:pt idx="172">
                  <c:v>-18052</c:v>
                </c:pt>
                <c:pt idx="173">
                  <c:v>-18029</c:v>
                </c:pt>
                <c:pt idx="174">
                  <c:v>-17981</c:v>
                </c:pt>
                <c:pt idx="175">
                  <c:v>-17656</c:v>
                </c:pt>
                <c:pt idx="176">
                  <c:v>-17633</c:v>
                </c:pt>
                <c:pt idx="177">
                  <c:v>-17614</c:v>
                </c:pt>
                <c:pt idx="178">
                  <c:v>-17614</c:v>
                </c:pt>
                <c:pt idx="179">
                  <c:v>-17604</c:v>
                </c:pt>
                <c:pt idx="180">
                  <c:v>-17604</c:v>
                </c:pt>
                <c:pt idx="181">
                  <c:v>-17599.5</c:v>
                </c:pt>
                <c:pt idx="182">
                  <c:v>-17594</c:v>
                </c:pt>
                <c:pt idx="183">
                  <c:v>-17594</c:v>
                </c:pt>
                <c:pt idx="184">
                  <c:v>-17555</c:v>
                </c:pt>
                <c:pt idx="185">
                  <c:v>-17534</c:v>
                </c:pt>
                <c:pt idx="186">
                  <c:v>-17520</c:v>
                </c:pt>
                <c:pt idx="187">
                  <c:v>-17514</c:v>
                </c:pt>
                <c:pt idx="188">
                  <c:v>-17514</c:v>
                </c:pt>
                <c:pt idx="189">
                  <c:v>-17514</c:v>
                </c:pt>
                <c:pt idx="190">
                  <c:v>-17437</c:v>
                </c:pt>
                <c:pt idx="191">
                  <c:v>-17437</c:v>
                </c:pt>
                <c:pt idx="192">
                  <c:v>-17387</c:v>
                </c:pt>
                <c:pt idx="193">
                  <c:v>-17125</c:v>
                </c:pt>
                <c:pt idx="194">
                  <c:v>-17063</c:v>
                </c:pt>
                <c:pt idx="195">
                  <c:v>-17056</c:v>
                </c:pt>
                <c:pt idx="196">
                  <c:v>-17034</c:v>
                </c:pt>
                <c:pt idx="197">
                  <c:v>-17034</c:v>
                </c:pt>
                <c:pt idx="198">
                  <c:v>-17024</c:v>
                </c:pt>
                <c:pt idx="199">
                  <c:v>-17003</c:v>
                </c:pt>
                <c:pt idx="200">
                  <c:v>-16986</c:v>
                </c:pt>
                <c:pt idx="201">
                  <c:v>-16983</c:v>
                </c:pt>
                <c:pt idx="202">
                  <c:v>-16983</c:v>
                </c:pt>
                <c:pt idx="203">
                  <c:v>-16983</c:v>
                </c:pt>
                <c:pt idx="204">
                  <c:v>-16983</c:v>
                </c:pt>
                <c:pt idx="205">
                  <c:v>-16941</c:v>
                </c:pt>
                <c:pt idx="206">
                  <c:v>-16939</c:v>
                </c:pt>
                <c:pt idx="207">
                  <c:v>-16890</c:v>
                </c:pt>
                <c:pt idx="208">
                  <c:v>-16567</c:v>
                </c:pt>
                <c:pt idx="209">
                  <c:v>-16567</c:v>
                </c:pt>
                <c:pt idx="210">
                  <c:v>-16567</c:v>
                </c:pt>
                <c:pt idx="211">
                  <c:v>-16552</c:v>
                </c:pt>
                <c:pt idx="212">
                  <c:v>-16509</c:v>
                </c:pt>
                <c:pt idx="213">
                  <c:v>-16506</c:v>
                </c:pt>
                <c:pt idx="214">
                  <c:v>-16484</c:v>
                </c:pt>
                <c:pt idx="215">
                  <c:v>-16475</c:v>
                </c:pt>
                <c:pt idx="216">
                  <c:v>-16474</c:v>
                </c:pt>
                <c:pt idx="217">
                  <c:v>-16474</c:v>
                </c:pt>
                <c:pt idx="218">
                  <c:v>-16459</c:v>
                </c:pt>
                <c:pt idx="219">
                  <c:v>-16458</c:v>
                </c:pt>
                <c:pt idx="220">
                  <c:v>-16442</c:v>
                </c:pt>
                <c:pt idx="221">
                  <c:v>-16423</c:v>
                </c:pt>
                <c:pt idx="222">
                  <c:v>-16353</c:v>
                </c:pt>
                <c:pt idx="223">
                  <c:v>-16101</c:v>
                </c:pt>
                <c:pt idx="224">
                  <c:v>-15912</c:v>
                </c:pt>
                <c:pt idx="225">
                  <c:v>-15879</c:v>
                </c:pt>
                <c:pt idx="226">
                  <c:v>-15879</c:v>
                </c:pt>
                <c:pt idx="227">
                  <c:v>-15822</c:v>
                </c:pt>
                <c:pt idx="228">
                  <c:v>-15822</c:v>
                </c:pt>
                <c:pt idx="229">
                  <c:v>-15531</c:v>
                </c:pt>
                <c:pt idx="230">
                  <c:v>-15477</c:v>
                </c:pt>
                <c:pt idx="231">
                  <c:v>-15441</c:v>
                </c:pt>
                <c:pt idx="232">
                  <c:v>-15400</c:v>
                </c:pt>
                <c:pt idx="233">
                  <c:v>-15362</c:v>
                </c:pt>
                <c:pt idx="234">
                  <c:v>-15361</c:v>
                </c:pt>
                <c:pt idx="235">
                  <c:v>-15355</c:v>
                </c:pt>
                <c:pt idx="236">
                  <c:v>-15346</c:v>
                </c:pt>
                <c:pt idx="237">
                  <c:v>-15291</c:v>
                </c:pt>
                <c:pt idx="238">
                  <c:v>-15057</c:v>
                </c:pt>
                <c:pt idx="239">
                  <c:v>-14927</c:v>
                </c:pt>
                <c:pt idx="240">
                  <c:v>-14818</c:v>
                </c:pt>
                <c:pt idx="241">
                  <c:v>-14654</c:v>
                </c:pt>
                <c:pt idx="242">
                  <c:v>-14651</c:v>
                </c:pt>
                <c:pt idx="243">
                  <c:v>-14619</c:v>
                </c:pt>
                <c:pt idx="244">
                  <c:v>-14329</c:v>
                </c:pt>
                <c:pt idx="245">
                  <c:v>-14299</c:v>
                </c:pt>
                <c:pt idx="246">
                  <c:v>-14296</c:v>
                </c:pt>
                <c:pt idx="247">
                  <c:v>-14286</c:v>
                </c:pt>
                <c:pt idx="248">
                  <c:v>-14280</c:v>
                </c:pt>
                <c:pt idx="249">
                  <c:v>-14280</c:v>
                </c:pt>
                <c:pt idx="250">
                  <c:v>-14280</c:v>
                </c:pt>
                <c:pt idx="251">
                  <c:v>-14271</c:v>
                </c:pt>
                <c:pt idx="252">
                  <c:v>-14265</c:v>
                </c:pt>
                <c:pt idx="253">
                  <c:v>-14239</c:v>
                </c:pt>
                <c:pt idx="254">
                  <c:v>-14238</c:v>
                </c:pt>
                <c:pt idx="255">
                  <c:v>-13920</c:v>
                </c:pt>
                <c:pt idx="256">
                  <c:v>-13907</c:v>
                </c:pt>
                <c:pt idx="257">
                  <c:v>-13899</c:v>
                </c:pt>
                <c:pt idx="258">
                  <c:v>-13854</c:v>
                </c:pt>
                <c:pt idx="259">
                  <c:v>-13819</c:v>
                </c:pt>
                <c:pt idx="260">
                  <c:v>-13817</c:v>
                </c:pt>
                <c:pt idx="261">
                  <c:v>-13816</c:v>
                </c:pt>
                <c:pt idx="262">
                  <c:v>-13797</c:v>
                </c:pt>
                <c:pt idx="263">
                  <c:v>-13765</c:v>
                </c:pt>
                <c:pt idx="264">
                  <c:v>-13733</c:v>
                </c:pt>
                <c:pt idx="265">
                  <c:v>-13327</c:v>
                </c:pt>
                <c:pt idx="266">
                  <c:v>-13301</c:v>
                </c:pt>
                <c:pt idx="267">
                  <c:v>-13138</c:v>
                </c:pt>
                <c:pt idx="268">
                  <c:v>-12805</c:v>
                </c:pt>
                <c:pt idx="269">
                  <c:v>-12767</c:v>
                </c:pt>
                <c:pt idx="270">
                  <c:v>-12748</c:v>
                </c:pt>
                <c:pt idx="271">
                  <c:v>-12748</c:v>
                </c:pt>
                <c:pt idx="272">
                  <c:v>-12706</c:v>
                </c:pt>
                <c:pt idx="273">
                  <c:v>-12639</c:v>
                </c:pt>
                <c:pt idx="274">
                  <c:v>-12391</c:v>
                </c:pt>
                <c:pt idx="275">
                  <c:v>-12381</c:v>
                </c:pt>
                <c:pt idx="276">
                  <c:v>-12380</c:v>
                </c:pt>
                <c:pt idx="277">
                  <c:v>-12355</c:v>
                </c:pt>
                <c:pt idx="278">
                  <c:v>-12233</c:v>
                </c:pt>
                <c:pt idx="279">
                  <c:v>-12194</c:v>
                </c:pt>
                <c:pt idx="280">
                  <c:v>-12175</c:v>
                </c:pt>
                <c:pt idx="281">
                  <c:v>-12140</c:v>
                </c:pt>
                <c:pt idx="282">
                  <c:v>-12140</c:v>
                </c:pt>
                <c:pt idx="283">
                  <c:v>-12140</c:v>
                </c:pt>
                <c:pt idx="284">
                  <c:v>-12108</c:v>
                </c:pt>
                <c:pt idx="285">
                  <c:v>-11738</c:v>
                </c:pt>
                <c:pt idx="286">
                  <c:v>-11628</c:v>
                </c:pt>
                <c:pt idx="287">
                  <c:v>-11580</c:v>
                </c:pt>
                <c:pt idx="288">
                  <c:v>-11561</c:v>
                </c:pt>
                <c:pt idx="289">
                  <c:v>-11164</c:v>
                </c:pt>
                <c:pt idx="290">
                  <c:v>-11161</c:v>
                </c:pt>
                <c:pt idx="291">
                  <c:v>-11152</c:v>
                </c:pt>
                <c:pt idx="292">
                  <c:v>-11139</c:v>
                </c:pt>
                <c:pt idx="293">
                  <c:v>-11139</c:v>
                </c:pt>
                <c:pt idx="294">
                  <c:v>-11139</c:v>
                </c:pt>
                <c:pt idx="295">
                  <c:v>-11139</c:v>
                </c:pt>
                <c:pt idx="296">
                  <c:v>-11132</c:v>
                </c:pt>
                <c:pt idx="297">
                  <c:v>-11050</c:v>
                </c:pt>
                <c:pt idx="298">
                  <c:v>-11046</c:v>
                </c:pt>
                <c:pt idx="299">
                  <c:v>-10833</c:v>
                </c:pt>
                <c:pt idx="300">
                  <c:v>-10822</c:v>
                </c:pt>
                <c:pt idx="301">
                  <c:v>-10640</c:v>
                </c:pt>
                <c:pt idx="302">
                  <c:v>-10640</c:v>
                </c:pt>
                <c:pt idx="303">
                  <c:v>-10640</c:v>
                </c:pt>
                <c:pt idx="304">
                  <c:v>-10640</c:v>
                </c:pt>
                <c:pt idx="305">
                  <c:v>-10640</c:v>
                </c:pt>
                <c:pt idx="306">
                  <c:v>-10602</c:v>
                </c:pt>
                <c:pt idx="307">
                  <c:v>-10314</c:v>
                </c:pt>
                <c:pt idx="308">
                  <c:v>-10159</c:v>
                </c:pt>
                <c:pt idx="309">
                  <c:v>-10099</c:v>
                </c:pt>
                <c:pt idx="310">
                  <c:v>-10083</c:v>
                </c:pt>
                <c:pt idx="311">
                  <c:v>-10083</c:v>
                </c:pt>
                <c:pt idx="312">
                  <c:v>-10080</c:v>
                </c:pt>
                <c:pt idx="313">
                  <c:v>-10067</c:v>
                </c:pt>
                <c:pt idx="314">
                  <c:v>-10066</c:v>
                </c:pt>
                <c:pt idx="315">
                  <c:v>-9654</c:v>
                </c:pt>
                <c:pt idx="316">
                  <c:v>-9651</c:v>
                </c:pt>
                <c:pt idx="317">
                  <c:v>-9601</c:v>
                </c:pt>
                <c:pt idx="318">
                  <c:v>-9600</c:v>
                </c:pt>
                <c:pt idx="319">
                  <c:v>-9584</c:v>
                </c:pt>
                <c:pt idx="320">
                  <c:v>-9571</c:v>
                </c:pt>
                <c:pt idx="321">
                  <c:v>-9569</c:v>
                </c:pt>
                <c:pt idx="322">
                  <c:v>-9568</c:v>
                </c:pt>
                <c:pt idx="323">
                  <c:v>-9524</c:v>
                </c:pt>
                <c:pt idx="324">
                  <c:v>-9517</c:v>
                </c:pt>
                <c:pt idx="325">
                  <c:v>-9485</c:v>
                </c:pt>
                <c:pt idx="326">
                  <c:v>-9082</c:v>
                </c:pt>
                <c:pt idx="327">
                  <c:v>-9080</c:v>
                </c:pt>
                <c:pt idx="328">
                  <c:v>-9062</c:v>
                </c:pt>
                <c:pt idx="329">
                  <c:v>-9057</c:v>
                </c:pt>
                <c:pt idx="330">
                  <c:v>-9050</c:v>
                </c:pt>
                <c:pt idx="331">
                  <c:v>-9037</c:v>
                </c:pt>
                <c:pt idx="332">
                  <c:v>-9028</c:v>
                </c:pt>
                <c:pt idx="333">
                  <c:v>-9017</c:v>
                </c:pt>
                <c:pt idx="334">
                  <c:v>-8958</c:v>
                </c:pt>
                <c:pt idx="335">
                  <c:v>-8949</c:v>
                </c:pt>
                <c:pt idx="336">
                  <c:v>-8922</c:v>
                </c:pt>
                <c:pt idx="337">
                  <c:v>-8551</c:v>
                </c:pt>
                <c:pt idx="338">
                  <c:v>-8541</c:v>
                </c:pt>
                <c:pt idx="339">
                  <c:v>-8535</c:v>
                </c:pt>
                <c:pt idx="340">
                  <c:v>-8532</c:v>
                </c:pt>
                <c:pt idx="341">
                  <c:v>-8532</c:v>
                </c:pt>
                <c:pt idx="342">
                  <c:v>-8523</c:v>
                </c:pt>
                <c:pt idx="343">
                  <c:v>-8485</c:v>
                </c:pt>
                <c:pt idx="344">
                  <c:v>-8450</c:v>
                </c:pt>
                <c:pt idx="345">
                  <c:v>-8443</c:v>
                </c:pt>
                <c:pt idx="346">
                  <c:v>-8439</c:v>
                </c:pt>
                <c:pt idx="347">
                  <c:v>-8408</c:v>
                </c:pt>
                <c:pt idx="348">
                  <c:v>-8078</c:v>
                </c:pt>
                <c:pt idx="349">
                  <c:v>-8078</c:v>
                </c:pt>
                <c:pt idx="350">
                  <c:v>-8027</c:v>
                </c:pt>
                <c:pt idx="351">
                  <c:v>-8024</c:v>
                </c:pt>
                <c:pt idx="352">
                  <c:v>-8011</c:v>
                </c:pt>
                <c:pt idx="353">
                  <c:v>-7985</c:v>
                </c:pt>
                <c:pt idx="354">
                  <c:v>-7985</c:v>
                </c:pt>
                <c:pt idx="355">
                  <c:v>-7979</c:v>
                </c:pt>
                <c:pt idx="356">
                  <c:v>-7979</c:v>
                </c:pt>
                <c:pt idx="357">
                  <c:v>-7979</c:v>
                </c:pt>
                <c:pt idx="358">
                  <c:v>-7979</c:v>
                </c:pt>
                <c:pt idx="359">
                  <c:v>-7972</c:v>
                </c:pt>
                <c:pt idx="360">
                  <c:v>-7967</c:v>
                </c:pt>
                <c:pt idx="361">
                  <c:v>-7967</c:v>
                </c:pt>
                <c:pt idx="362">
                  <c:v>-7625</c:v>
                </c:pt>
                <c:pt idx="363">
                  <c:v>-7580</c:v>
                </c:pt>
                <c:pt idx="364">
                  <c:v>-7527</c:v>
                </c:pt>
                <c:pt idx="365">
                  <c:v>-7495</c:v>
                </c:pt>
                <c:pt idx="366">
                  <c:v>-7493</c:v>
                </c:pt>
                <c:pt idx="367">
                  <c:v>-7420</c:v>
                </c:pt>
                <c:pt idx="368">
                  <c:v>-7413</c:v>
                </c:pt>
                <c:pt idx="369">
                  <c:v>-7413</c:v>
                </c:pt>
                <c:pt idx="370">
                  <c:v>-7413</c:v>
                </c:pt>
                <c:pt idx="371">
                  <c:v>-7371</c:v>
                </c:pt>
                <c:pt idx="372">
                  <c:v>-7365</c:v>
                </c:pt>
                <c:pt idx="373">
                  <c:v>-7327</c:v>
                </c:pt>
                <c:pt idx="374">
                  <c:v>-6975</c:v>
                </c:pt>
                <c:pt idx="375">
                  <c:v>-6959</c:v>
                </c:pt>
                <c:pt idx="376">
                  <c:v>-6943</c:v>
                </c:pt>
                <c:pt idx="377">
                  <c:v>-6911</c:v>
                </c:pt>
                <c:pt idx="378">
                  <c:v>-6878</c:v>
                </c:pt>
                <c:pt idx="379">
                  <c:v>-6850</c:v>
                </c:pt>
                <c:pt idx="380">
                  <c:v>-6843</c:v>
                </c:pt>
                <c:pt idx="381">
                  <c:v>-6802</c:v>
                </c:pt>
                <c:pt idx="382">
                  <c:v>-6780</c:v>
                </c:pt>
                <c:pt idx="383">
                  <c:v>-6434</c:v>
                </c:pt>
                <c:pt idx="384">
                  <c:v>-6418</c:v>
                </c:pt>
                <c:pt idx="385">
                  <c:v>-6396</c:v>
                </c:pt>
                <c:pt idx="386">
                  <c:v>-6383</c:v>
                </c:pt>
                <c:pt idx="387">
                  <c:v>-6383</c:v>
                </c:pt>
                <c:pt idx="388">
                  <c:v>-6383</c:v>
                </c:pt>
                <c:pt idx="389">
                  <c:v>-6351.5</c:v>
                </c:pt>
                <c:pt idx="390">
                  <c:v>-6351</c:v>
                </c:pt>
                <c:pt idx="391">
                  <c:v>-6322</c:v>
                </c:pt>
                <c:pt idx="392">
                  <c:v>-5952</c:v>
                </c:pt>
                <c:pt idx="393">
                  <c:v>-5936</c:v>
                </c:pt>
                <c:pt idx="394">
                  <c:v>-5900</c:v>
                </c:pt>
                <c:pt idx="395">
                  <c:v>-5871</c:v>
                </c:pt>
                <c:pt idx="396">
                  <c:v>-5871</c:v>
                </c:pt>
                <c:pt idx="397">
                  <c:v>-5871</c:v>
                </c:pt>
                <c:pt idx="398">
                  <c:v>-5868</c:v>
                </c:pt>
                <c:pt idx="399">
                  <c:v>-5829</c:v>
                </c:pt>
                <c:pt idx="400">
                  <c:v>-5823</c:v>
                </c:pt>
                <c:pt idx="401">
                  <c:v>-5804</c:v>
                </c:pt>
                <c:pt idx="402">
                  <c:v>-5800</c:v>
                </c:pt>
                <c:pt idx="403">
                  <c:v>-5772</c:v>
                </c:pt>
                <c:pt idx="404">
                  <c:v>-5772</c:v>
                </c:pt>
                <c:pt idx="405">
                  <c:v>-5770</c:v>
                </c:pt>
                <c:pt idx="406">
                  <c:v>-5768</c:v>
                </c:pt>
                <c:pt idx="407">
                  <c:v>-5756</c:v>
                </c:pt>
                <c:pt idx="408">
                  <c:v>-5283</c:v>
                </c:pt>
                <c:pt idx="409">
                  <c:v>-5282</c:v>
                </c:pt>
                <c:pt idx="410">
                  <c:v>-5272</c:v>
                </c:pt>
                <c:pt idx="411">
                  <c:v>-5266</c:v>
                </c:pt>
                <c:pt idx="412">
                  <c:v>-4921</c:v>
                </c:pt>
                <c:pt idx="413">
                  <c:v>-4831</c:v>
                </c:pt>
                <c:pt idx="414">
                  <c:v>-4793</c:v>
                </c:pt>
                <c:pt idx="415">
                  <c:v>-4770</c:v>
                </c:pt>
                <c:pt idx="416">
                  <c:v>-4739</c:v>
                </c:pt>
                <c:pt idx="417">
                  <c:v>-4342</c:v>
                </c:pt>
                <c:pt idx="418">
                  <c:v>-4339</c:v>
                </c:pt>
                <c:pt idx="419">
                  <c:v>-4339</c:v>
                </c:pt>
                <c:pt idx="420">
                  <c:v>-4339</c:v>
                </c:pt>
                <c:pt idx="421">
                  <c:v>-4339</c:v>
                </c:pt>
                <c:pt idx="422">
                  <c:v>-4323</c:v>
                </c:pt>
                <c:pt idx="423">
                  <c:v>-4313</c:v>
                </c:pt>
                <c:pt idx="424">
                  <c:v>-4243</c:v>
                </c:pt>
                <c:pt idx="425">
                  <c:v>-4229.5</c:v>
                </c:pt>
                <c:pt idx="426">
                  <c:v>-4205</c:v>
                </c:pt>
                <c:pt idx="427">
                  <c:v>-4205</c:v>
                </c:pt>
                <c:pt idx="428">
                  <c:v>-3818</c:v>
                </c:pt>
                <c:pt idx="429">
                  <c:v>-3818</c:v>
                </c:pt>
                <c:pt idx="430">
                  <c:v>-3801</c:v>
                </c:pt>
                <c:pt idx="431">
                  <c:v>-3792</c:v>
                </c:pt>
                <c:pt idx="432">
                  <c:v>-3731</c:v>
                </c:pt>
                <c:pt idx="433">
                  <c:v>-3731</c:v>
                </c:pt>
                <c:pt idx="434">
                  <c:v>-3719</c:v>
                </c:pt>
                <c:pt idx="435">
                  <c:v>-3692</c:v>
                </c:pt>
                <c:pt idx="436">
                  <c:v>-3690.5</c:v>
                </c:pt>
                <c:pt idx="437">
                  <c:v>-3676</c:v>
                </c:pt>
                <c:pt idx="438">
                  <c:v>-3613</c:v>
                </c:pt>
                <c:pt idx="439">
                  <c:v>-3406.5</c:v>
                </c:pt>
                <c:pt idx="440">
                  <c:v>-3225</c:v>
                </c:pt>
                <c:pt idx="441">
                  <c:v>-3204</c:v>
                </c:pt>
                <c:pt idx="442">
                  <c:v>-3204</c:v>
                </c:pt>
                <c:pt idx="443">
                  <c:v>-3191</c:v>
                </c:pt>
                <c:pt idx="444">
                  <c:v>-3175</c:v>
                </c:pt>
                <c:pt idx="445">
                  <c:v>-3175</c:v>
                </c:pt>
                <c:pt idx="446">
                  <c:v>-3165</c:v>
                </c:pt>
                <c:pt idx="447">
                  <c:v>-3165</c:v>
                </c:pt>
                <c:pt idx="448">
                  <c:v>-3111</c:v>
                </c:pt>
                <c:pt idx="449">
                  <c:v>-3110</c:v>
                </c:pt>
                <c:pt idx="450">
                  <c:v>-3091</c:v>
                </c:pt>
                <c:pt idx="451">
                  <c:v>-3081</c:v>
                </c:pt>
                <c:pt idx="452">
                  <c:v>-3081</c:v>
                </c:pt>
                <c:pt idx="453">
                  <c:v>-3081</c:v>
                </c:pt>
                <c:pt idx="454">
                  <c:v>-2744.5</c:v>
                </c:pt>
                <c:pt idx="455">
                  <c:v>-2717</c:v>
                </c:pt>
                <c:pt idx="456">
                  <c:v>-2717</c:v>
                </c:pt>
                <c:pt idx="457">
                  <c:v>-2713</c:v>
                </c:pt>
                <c:pt idx="458">
                  <c:v>-2713</c:v>
                </c:pt>
                <c:pt idx="459">
                  <c:v>-2705</c:v>
                </c:pt>
                <c:pt idx="460">
                  <c:v>-2705</c:v>
                </c:pt>
                <c:pt idx="461">
                  <c:v>-2676</c:v>
                </c:pt>
                <c:pt idx="462">
                  <c:v>-2672</c:v>
                </c:pt>
                <c:pt idx="463">
                  <c:v>-2672</c:v>
                </c:pt>
                <c:pt idx="464">
                  <c:v>-2666</c:v>
                </c:pt>
                <c:pt idx="465">
                  <c:v>-2666</c:v>
                </c:pt>
                <c:pt idx="466">
                  <c:v>-2650</c:v>
                </c:pt>
                <c:pt idx="467">
                  <c:v>-2650</c:v>
                </c:pt>
                <c:pt idx="468">
                  <c:v>-2647.5</c:v>
                </c:pt>
                <c:pt idx="469">
                  <c:v>-2647.5</c:v>
                </c:pt>
                <c:pt idx="470">
                  <c:v>-2646</c:v>
                </c:pt>
                <c:pt idx="471">
                  <c:v>-2646</c:v>
                </c:pt>
                <c:pt idx="472">
                  <c:v>-2644</c:v>
                </c:pt>
                <c:pt idx="473">
                  <c:v>-2644</c:v>
                </c:pt>
                <c:pt idx="474">
                  <c:v>-2628</c:v>
                </c:pt>
                <c:pt idx="475">
                  <c:v>-2622.5</c:v>
                </c:pt>
                <c:pt idx="476">
                  <c:v>-2611</c:v>
                </c:pt>
                <c:pt idx="477">
                  <c:v>-2611</c:v>
                </c:pt>
                <c:pt idx="478">
                  <c:v>-2611</c:v>
                </c:pt>
                <c:pt idx="479">
                  <c:v>-2566</c:v>
                </c:pt>
                <c:pt idx="480">
                  <c:v>-2192</c:v>
                </c:pt>
                <c:pt idx="481">
                  <c:v>-2161.5</c:v>
                </c:pt>
                <c:pt idx="482">
                  <c:v>-2148</c:v>
                </c:pt>
                <c:pt idx="483">
                  <c:v>-2148</c:v>
                </c:pt>
                <c:pt idx="484">
                  <c:v>-2142</c:v>
                </c:pt>
                <c:pt idx="485">
                  <c:v>-2142</c:v>
                </c:pt>
                <c:pt idx="486">
                  <c:v>-2142</c:v>
                </c:pt>
                <c:pt idx="487">
                  <c:v>-2135</c:v>
                </c:pt>
                <c:pt idx="488">
                  <c:v>-2135</c:v>
                </c:pt>
                <c:pt idx="489">
                  <c:v>-2135</c:v>
                </c:pt>
                <c:pt idx="490">
                  <c:v>-2134</c:v>
                </c:pt>
                <c:pt idx="491">
                  <c:v>-2130</c:v>
                </c:pt>
                <c:pt idx="492">
                  <c:v>-2119</c:v>
                </c:pt>
                <c:pt idx="493">
                  <c:v>-2119</c:v>
                </c:pt>
                <c:pt idx="494">
                  <c:v>-2115</c:v>
                </c:pt>
                <c:pt idx="495">
                  <c:v>-2113.5</c:v>
                </c:pt>
                <c:pt idx="496">
                  <c:v>-2106</c:v>
                </c:pt>
                <c:pt idx="497">
                  <c:v>-2103.5</c:v>
                </c:pt>
                <c:pt idx="498">
                  <c:v>-2101.5</c:v>
                </c:pt>
                <c:pt idx="499">
                  <c:v>-2101.5</c:v>
                </c:pt>
                <c:pt idx="500">
                  <c:v>-2101.5</c:v>
                </c:pt>
                <c:pt idx="501">
                  <c:v>-2101.5</c:v>
                </c:pt>
                <c:pt idx="502">
                  <c:v>-2099.5</c:v>
                </c:pt>
                <c:pt idx="503">
                  <c:v>-2087</c:v>
                </c:pt>
                <c:pt idx="504">
                  <c:v>-2087</c:v>
                </c:pt>
                <c:pt idx="505">
                  <c:v>-2087</c:v>
                </c:pt>
                <c:pt idx="506">
                  <c:v>-2087</c:v>
                </c:pt>
                <c:pt idx="507">
                  <c:v>-2083</c:v>
                </c:pt>
                <c:pt idx="508">
                  <c:v>-2072.5</c:v>
                </c:pt>
                <c:pt idx="509">
                  <c:v>-2072.5</c:v>
                </c:pt>
                <c:pt idx="510">
                  <c:v>-2072.5</c:v>
                </c:pt>
                <c:pt idx="511">
                  <c:v>-2072.5</c:v>
                </c:pt>
                <c:pt idx="512">
                  <c:v>-2064</c:v>
                </c:pt>
                <c:pt idx="513">
                  <c:v>-2064</c:v>
                </c:pt>
                <c:pt idx="514">
                  <c:v>-2064</c:v>
                </c:pt>
                <c:pt idx="515">
                  <c:v>-2064</c:v>
                </c:pt>
                <c:pt idx="516">
                  <c:v>-2064</c:v>
                </c:pt>
                <c:pt idx="517">
                  <c:v>-2019</c:v>
                </c:pt>
                <c:pt idx="518">
                  <c:v>-1672</c:v>
                </c:pt>
                <c:pt idx="519">
                  <c:v>-1652</c:v>
                </c:pt>
                <c:pt idx="520">
                  <c:v>-1652</c:v>
                </c:pt>
                <c:pt idx="521">
                  <c:v>-1652</c:v>
                </c:pt>
                <c:pt idx="522">
                  <c:v>-1645</c:v>
                </c:pt>
                <c:pt idx="523">
                  <c:v>-1645</c:v>
                </c:pt>
                <c:pt idx="524">
                  <c:v>-1643.5</c:v>
                </c:pt>
                <c:pt idx="525">
                  <c:v>-1643.5</c:v>
                </c:pt>
                <c:pt idx="526">
                  <c:v>-1636</c:v>
                </c:pt>
                <c:pt idx="527">
                  <c:v>-1636</c:v>
                </c:pt>
                <c:pt idx="528">
                  <c:v>-1636</c:v>
                </c:pt>
                <c:pt idx="529">
                  <c:v>-1610</c:v>
                </c:pt>
                <c:pt idx="530">
                  <c:v>-1610</c:v>
                </c:pt>
                <c:pt idx="531">
                  <c:v>-1607</c:v>
                </c:pt>
                <c:pt idx="532">
                  <c:v>-1607</c:v>
                </c:pt>
                <c:pt idx="533">
                  <c:v>-1556</c:v>
                </c:pt>
                <c:pt idx="534">
                  <c:v>-1186</c:v>
                </c:pt>
                <c:pt idx="535">
                  <c:v>-1186</c:v>
                </c:pt>
                <c:pt idx="536">
                  <c:v>-1186</c:v>
                </c:pt>
                <c:pt idx="537">
                  <c:v>-1186</c:v>
                </c:pt>
                <c:pt idx="538">
                  <c:v>-1141</c:v>
                </c:pt>
                <c:pt idx="539">
                  <c:v>-1126</c:v>
                </c:pt>
                <c:pt idx="540">
                  <c:v>-1070</c:v>
                </c:pt>
                <c:pt idx="541">
                  <c:v>-1070</c:v>
                </c:pt>
                <c:pt idx="542">
                  <c:v>-1070</c:v>
                </c:pt>
                <c:pt idx="543">
                  <c:v>-1053</c:v>
                </c:pt>
                <c:pt idx="544">
                  <c:v>-1038</c:v>
                </c:pt>
                <c:pt idx="545">
                  <c:v>-622</c:v>
                </c:pt>
                <c:pt idx="546">
                  <c:v>-545</c:v>
                </c:pt>
                <c:pt idx="547">
                  <c:v>-539.5</c:v>
                </c:pt>
                <c:pt idx="548">
                  <c:v>-529</c:v>
                </c:pt>
                <c:pt idx="549">
                  <c:v>-469.5</c:v>
                </c:pt>
                <c:pt idx="550">
                  <c:v>-469.5</c:v>
                </c:pt>
                <c:pt idx="551">
                  <c:v>-468</c:v>
                </c:pt>
                <c:pt idx="552">
                  <c:v>-468</c:v>
                </c:pt>
                <c:pt idx="553">
                  <c:v>-109</c:v>
                </c:pt>
                <c:pt idx="554">
                  <c:v>-23</c:v>
                </c:pt>
                <c:pt idx="555">
                  <c:v>-23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42.5</c:v>
                </c:pt>
                <c:pt idx="564">
                  <c:v>42.5</c:v>
                </c:pt>
                <c:pt idx="565">
                  <c:v>53</c:v>
                </c:pt>
                <c:pt idx="566">
                  <c:v>53</c:v>
                </c:pt>
                <c:pt idx="567">
                  <c:v>53</c:v>
                </c:pt>
                <c:pt idx="568">
                  <c:v>398</c:v>
                </c:pt>
                <c:pt idx="569">
                  <c:v>398</c:v>
                </c:pt>
                <c:pt idx="570">
                  <c:v>398</c:v>
                </c:pt>
                <c:pt idx="571">
                  <c:v>398</c:v>
                </c:pt>
                <c:pt idx="572">
                  <c:v>475</c:v>
                </c:pt>
                <c:pt idx="573">
                  <c:v>475</c:v>
                </c:pt>
                <c:pt idx="574">
                  <c:v>523</c:v>
                </c:pt>
                <c:pt idx="575">
                  <c:v>523</c:v>
                </c:pt>
                <c:pt idx="576">
                  <c:v>523</c:v>
                </c:pt>
                <c:pt idx="577">
                  <c:v>530</c:v>
                </c:pt>
                <c:pt idx="578">
                  <c:v>578</c:v>
                </c:pt>
                <c:pt idx="579">
                  <c:v>588</c:v>
                </c:pt>
                <c:pt idx="580">
                  <c:v>1086</c:v>
                </c:pt>
                <c:pt idx="581">
                  <c:v>1086</c:v>
                </c:pt>
                <c:pt idx="582">
                  <c:v>1086</c:v>
                </c:pt>
                <c:pt idx="583">
                  <c:v>1086</c:v>
                </c:pt>
                <c:pt idx="584">
                  <c:v>1118</c:v>
                </c:pt>
                <c:pt idx="585">
                  <c:v>1467</c:v>
                </c:pt>
                <c:pt idx="586">
                  <c:v>1518</c:v>
                </c:pt>
                <c:pt idx="587">
                  <c:v>1552</c:v>
                </c:pt>
                <c:pt idx="588">
                  <c:v>1552.5</c:v>
                </c:pt>
                <c:pt idx="589">
                  <c:v>1553</c:v>
                </c:pt>
                <c:pt idx="590">
                  <c:v>1553</c:v>
                </c:pt>
                <c:pt idx="591">
                  <c:v>1553</c:v>
                </c:pt>
                <c:pt idx="592">
                  <c:v>1554.5</c:v>
                </c:pt>
                <c:pt idx="593">
                  <c:v>1554.5</c:v>
                </c:pt>
                <c:pt idx="594">
                  <c:v>1554.5</c:v>
                </c:pt>
                <c:pt idx="595">
                  <c:v>1555.5</c:v>
                </c:pt>
                <c:pt idx="596">
                  <c:v>1598</c:v>
                </c:pt>
                <c:pt idx="597">
                  <c:v>1598</c:v>
                </c:pt>
                <c:pt idx="598">
                  <c:v>1601</c:v>
                </c:pt>
                <c:pt idx="599">
                  <c:v>1601</c:v>
                </c:pt>
                <c:pt idx="600">
                  <c:v>1737.5</c:v>
                </c:pt>
                <c:pt idx="601">
                  <c:v>1997</c:v>
                </c:pt>
                <c:pt idx="602">
                  <c:v>1997</c:v>
                </c:pt>
                <c:pt idx="603">
                  <c:v>2000</c:v>
                </c:pt>
                <c:pt idx="604">
                  <c:v>2000</c:v>
                </c:pt>
                <c:pt idx="605">
                  <c:v>2020</c:v>
                </c:pt>
                <c:pt idx="606">
                  <c:v>2022</c:v>
                </c:pt>
                <c:pt idx="607">
                  <c:v>2103</c:v>
                </c:pt>
                <c:pt idx="608">
                  <c:v>2103</c:v>
                </c:pt>
                <c:pt idx="609">
                  <c:v>2103</c:v>
                </c:pt>
                <c:pt idx="610">
                  <c:v>2104.5</c:v>
                </c:pt>
                <c:pt idx="611">
                  <c:v>2104.5</c:v>
                </c:pt>
                <c:pt idx="612">
                  <c:v>2104.5</c:v>
                </c:pt>
                <c:pt idx="613">
                  <c:v>2152</c:v>
                </c:pt>
                <c:pt idx="614">
                  <c:v>2152</c:v>
                </c:pt>
                <c:pt idx="615">
                  <c:v>2467</c:v>
                </c:pt>
                <c:pt idx="616">
                  <c:v>2467</c:v>
                </c:pt>
                <c:pt idx="617">
                  <c:v>2599</c:v>
                </c:pt>
                <c:pt idx="618">
                  <c:v>2599</c:v>
                </c:pt>
                <c:pt idx="619">
                  <c:v>2641</c:v>
                </c:pt>
                <c:pt idx="620">
                  <c:v>3053</c:v>
                </c:pt>
              </c:numCache>
            </c:numRef>
          </c:xVal>
          <c:yVal>
            <c:numRef>
              <c:f>'Active 1'!$U$21:$U$641</c:f>
              <c:numCache>
                <c:formatCode>General</c:formatCode>
                <c:ptCount val="621"/>
                <c:pt idx="14">
                  <c:v>-0.15434005000133766</c:v>
                </c:pt>
                <c:pt idx="15">
                  <c:v>-0.14948035000270465</c:v>
                </c:pt>
                <c:pt idx="72">
                  <c:v>3.4295500001462642E-2</c:v>
                </c:pt>
                <c:pt idx="181">
                  <c:v>9.1289950003556442E-2</c:v>
                </c:pt>
                <c:pt idx="196">
                  <c:v>2.3843399991164915E-2</c:v>
                </c:pt>
                <c:pt idx="201">
                  <c:v>3.3458300000347663E-2</c:v>
                </c:pt>
                <c:pt idx="208">
                  <c:v>7.3367000004509464E-3</c:v>
                </c:pt>
                <c:pt idx="209">
                  <c:v>1.6336699998646509E-2</c:v>
                </c:pt>
                <c:pt idx="210">
                  <c:v>2.0336699999461416E-2</c:v>
                </c:pt>
                <c:pt idx="222">
                  <c:v>2.0995300001231954E-2</c:v>
                </c:pt>
                <c:pt idx="229">
                  <c:v>3.5553099995013326E-2</c:v>
                </c:pt>
                <c:pt idx="301">
                  <c:v>-1.0319999993953388E-2</c:v>
                </c:pt>
                <c:pt idx="302">
                  <c:v>-1.0319999993953388E-2</c:v>
                </c:pt>
                <c:pt idx="303">
                  <c:v>-3.3199999961652793E-3</c:v>
                </c:pt>
                <c:pt idx="304">
                  <c:v>6.8000000464962795E-4</c:v>
                </c:pt>
                <c:pt idx="305">
                  <c:v>1.1680000003252644E-2</c:v>
                </c:pt>
                <c:pt idx="389" formatCode="0.0000">
                  <c:v>-7.4049999995622784E-2</c:v>
                </c:pt>
                <c:pt idx="410">
                  <c:v>7.0140000003448222E-2</c:v>
                </c:pt>
                <c:pt idx="461">
                  <c:v>-1.6339999994670507E-2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27-4030-B5B3-1298B42A1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</c:scatterChart>
      <c:valAx>
        <c:axId val="93489298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8552183404259"/>
              <c:y val="0.87778011081948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4222233887430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25566343042069E-2"/>
          <c:y val="0.92222484689413819"/>
          <c:w val="0.83980718429613765"/>
          <c:h val="5.5555847185768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280747801261682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352505300429"/>
          <c:y val="0.23101301518773362"/>
          <c:w val="0.82456258075569488"/>
          <c:h val="0.54430463852452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A-409B-B8A3-A43C234CB00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CA-409B-B8A3-A43C234CB004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CA-409B-B8A3-A43C234CB004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CA-409B-B8A3-A43C234CB004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(2)'!$AW$2:$AW$131</c:f>
              <c:numCache>
                <c:formatCode>General</c:formatCode>
                <c:ptCount val="130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</c:numCache>
            </c:numRef>
          </c:xVal>
          <c:yVal>
            <c:numRef>
              <c:f>'A (2)'!$AX$2:$AX$131</c:f>
              <c:numCache>
                <c:formatCode>General</c:formatCode>
                <c:ptCount val="130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CA-409B-B8A3-A43C234C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3152"/>
        <c:axId val="1"/>
      </c:scatterChart>
      <c:valAx>
        <c:axId val="93490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38673236020937"/>
              <c:y val="0.86076082261869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163742690058478E-2"/>
              <c:y val="0.40822851257516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31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00630842197354"/>
          <c:y val="0.90822917704907136"/>
          <c:w val="0.68421160074288956"/>
          <c:h val="0.971520316289577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72293426825293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68694306494"/>
          <c:y val="0.2302839116719243"/>
          <c:w val="0.82481810619447582"/>
          <c:h val="0.54574132492113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1-454F-9BFB-C9EC2C5BBF4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1-454F-9BFB-C9EC2C5BBF45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21-454F-9BFB-C9EC2C5BBF45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1-454F-9BFB-C9EC2C5BBF45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(2)'!$AW$2:$AW$200</c:f>
              <c:numCache>
                <c:formatCode>General</c:formatCode>
                <c:ptCount val="199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</c:numCache>
            </c:numRef>
          </c:xVal>
          <c:yVal>
            <c:numRef>
              <c:f>'A (2)'!$AX$2:$AX$200</c:f>
              <c:numCache>
                <c:formatCode>General</c:formatCode>
                <c:ptCount val="199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  <c:pt idx="130">
                  <c:v>-5.7164285699596355E-2</c:v>
                </c:pt>
                <c:pt idx="131">
                  <c:v>-5.8449134404743336E-2</c:v>
                </c:pt>
                <c:pt idx="132">
                  <c:v>-5.9830061654475394E-2</c:v>
                </c:pt>
                <c:pt idx="133">
                  <c:v>-6.1307561287799343E-2</c:v>
                </c:pt>
                <c:pt idx="134">
                  <c:v>-6.2881669532619741E-2</c:v>
                </c:pt>
                <c:pt idx="135">
                  <c:v>-6.4551809459274134E-2</c:v>
                </c:pt>
                <c:pt idx="136">
                  <c:v>-6.6316588750793548E-2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1-454F-9BFB-C9EC2C5B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7088"/>
        <c:axId val="1"/>
      </c:scatterChart>
      <c:valAx>
        <c:axId val="93490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64994156752307"/>
              <c:y val="0.86119873817034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116788321167884E-2"/>
              <c:y val="0.40694006309148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70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61329195164474"/>
          <c:y val="0.90851735015772872"/>
          <c:w val="0.41459884667701208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1778425655976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897959183673"/>
          <c:y val="0.22956045339663608"/>
          <c:w val="0.81924198250728864"/>
          <c:h val="0.547171491657735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31-4491-B122-801B7101B56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31-4491-B122-801B7101B567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31-4491-B122-801B7101B567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31-4491-B122-801B7101B567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(2)'!$AW$2:$AW$200</c:f>
              <c:numCache>
                <c:formatCode>General</c:formatCode>
                <c:ptCount val="199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</c:numCache>
            </c:numRef>
          </c:xVal>
          <c:yVal>
            <c:numRef>
              <c:f>'A (2)'!$AX$2:$AX$200</c:f>
              <c:numCache>
                <c:formatCode>General</c:formatCode>
                <c:ptCount val="199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  <c:pt idx="130">
                  <c:v>-5.7164285699596355E-2</c:v>
                </c:pt>
                <c:pt idx="131">
                  <c:v>-5.8449134404743336E-2</c:v>
                </c:pt>
                <c:pt idx="132">
                  <c:v>-5.9830061654475394E-2</c:v>
                </c:pt>
                <c:pt idx="133">
                  <c:v>-6.1307561287799343E-2</c:v>
                </c:pt>
                <c:pt idx="134">
                  <c:v>-6.2881669532619741E-2</c:v>
                </c:pt>
                <c:pt idx="135">
                  <c:v>-6.4551809459274134E-2</c:v>
                </c:pt>
                <c:pt idx="136">
                  <c:v>-6.6316588750793548E-2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31-4491-B122-801B7101B567}"/>
            </c:ext>
          </c:extLst>
        </c:ser>
        <c:ser>
          <c:idx val="5"/>
          <c:order val="5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(2)'!$O$21:$O$362</c:f>
              <c:numCache>
                <c:formatCode>General</c:formatCode>
                <c:ptCount val="342"/>
                <c:pt idx="327">
                  <c:v>-4.9729006419705048E-2</c:v>
                </c:pt>
                <c:pt idx="328">
                  <c:v>-4.9827703616653438E-2</c:v>
                </c:pt>
                <c:pt idx="329">
                  <c:v>-5.1437227136119479E-2</c:v>
                </c:pt>
                <c:pt idx="330">
                  <c:v>-5.1437227136119479E-2</c:v>
                </c:pt>
                <c:pt idx="331">
                  <c:v>-5.1608049207760923E-2</c:v>
                </c:pt>
                <c:pt idx="332">
                  <c:v>-5.1877568476350756E-2</c:v>
                </c:pt>
                <c:pt idx="333">
                  <c:v>-5.1942101258970856E-2</c:v>
                </c:pt>
                <c:pt idx="334">
                  <c:v>-5.1999041949518002E-2</c:v>
                </c:pt>
                <c:pt idx="335">
                  <c:v>-5.4157094121254905E-2</c:v>
                </c:pt>
                <c:pt idx="336">
                  <c:v>-5.4162788190309619E-2</c:v>
                </c:pt>
                <c:pt idx="337">
                  <c:v>-5.6140528175313884E-2</c:v>
                </c:pt>
                <c:pt idx="338">
                  <c:v>-4.9694842005376758E-2</c:v>
                </c:pt>
                <c:pt idx="339">
                  <c:v>-5.5852028676541668E-2</c:v>
                </c:pt>
                <c:pt idx="340">
                  <c:v>-5.6100669691930879E-2</c:v>
                </c:pt>
                <c:pt idx="341">
                  <c:v>-5.7742459602706971E-2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31-4491-B122-801B7101B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5288"/>
        <c:axId val="1"/>
      </c:scatterChart>
      <c:valAx>
        <c:axId val="93491528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20408163265307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069970845481049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52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448979591836735"/>
          <c:y val="0.9088076726258274"/>
          <c:w val="0.51166180758017488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590550</xdr:colOff>
      <xdr:row>0</xdr:row>
      <xdr:rowOff>0</xdr:rowOff>
    </xdr:from>
    <xdr:to>
      <xdr:col>25</xdr:col>
      <xdr:colOff>361950</xdr:colOff>
      <xdr:row>18</xdr:row>
      <xdr:rowOff>142875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751B8EC6-AB65-1009-6DEF-4C690603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0</xdr:row>
      <xdr:rowOff>0</xdr:rowOff>
    </xdr:from>
    <xdr:to>
      <xdr:col>16</xdr:col>
      <xdr:colOff>552450</xdr:colOff>
      <xdr:row>19</xdr:row>
      <xdr:rowOff>9525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9CA8852B-F8F8-39AB-2787-676299164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266700</xdr:colOff>
      <xdr:row>21</xdr:row>
      <xdr:rowOff>85725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FD7865A-EF97-7232-DDAD-303A1B9EC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22</xdr:row>
      <xdr:rowOff>85725</xdr:rowOff>
    </xdr:from>
    <xdr:to>
      <xdr:col>12</xdr:col>
      <xdr:colOff>314325</xdr:colOff>
      <xdr:row>43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E9A6F3-385B-29CE-F283-7E1BFA708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0</xdr:row>
      <xdr:rowOff>0</xdr:rowOff>
    </xdr:from>
    <xdr:to>
      <xdr:col>41</xdr:col>
      <xdr:colOff>657225</xdr:colOff>
      <xdr:row>16</xdr:row>
      <xdr:rowOff>152400</xdr:rowOff>
    </xdr:to>
    <xdr:graphicFrame macro="">
      <xdr:nvGraphicFramePr>
        <xdr:cNvPr id="3079" name="Chart 1">
          <a:extLst>
            <a:ext uri="{FF2B5EF4-FFF2-40B4-BE49-F238E27FC236}">
              <a16:creationId xmlns:a16="http://schemas.microsoft.com/office/drawing/2014/main" id="{7715AD07-9989-588B-E1DB-F6AD1A388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419100</xdr:colOff>
      <xdr:row>0</xdr:row>
      <xdr:rowOff>0</xdr:rowOff>
    </xdr:from>
    <xdr:to>
      <xdr:col>24</xdr:col>
      <xdr:colOff>676275</xdr:colOff>
      <xdr:row>17</xdr:row>
      <xdr:rowOff>0</xdr:rowOff>
    </xdr:to>
    <xdr:graphicFrame macro="">
      <xdr:nvGraphicFramePr>
        <xdr:cNvPr id="3080" name="Chart 2">
          <a:extLst>
            <a:ext uri="{FF2B5EF4-FFF2-40B4-BE49-F238E27FC236}">
              <a16:creationId xmlns:a16="http://schemas.microsoft.com/office/drawing/2014/main" id="{DFA9AA22-6532-8C86-0FC6-3492C6C76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142875</xdr:colOff>
      <xdr:row>17</xdr:row>
      <xdr:rowOff>9525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972D9723-DDE5-5501-852F-62FDE0D1A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494" TargetMode="External"/><Relationship Id="rId21" Type="http://schemas.openxmlformats.org/officeDocument/2006/relationships/hyperlink" Target="http://www.bav-astro.de/sfs/BAVM_link.php?BAVMnr=152" TargetMode="External"/><Relationship Id="rId42" Type="http://schemas.openxmlformats.org/officeDocument/2006/relationships/hyperlink" Target="http://www.konkoly.hu/cgi-bin/IBVS?5835" TargetMode="External"/><Relationship Id="rId47" Type="http://schemas.openxmlformats.org/officeDocument/2006/relationships/hyperlink" Target="http://www.aavso.org/sites/default/files/jaavso/v36n2/186.pdf" TargetMode="External"/><Relationship Id="rId63" Type="http://schemas.openxmlformats.org/officeDocument/2006/relationships/hyperlink" Target="http://www.bav-astro.de/sfs/BAVM_link.php?BAVMnr=23" TargetMode="External"/><Relationship Id="rId68" Type="http://schemas.openxmlformats.org/officeDocument/2006/relationships/hyperlink" Target="http://www.konkoly.hu/cgi-bin/IBVS?4840" TargetMode="External"/><Relationship Id="rId84" Type="http://schemas.openxmlformats.org/officeDocument/2006/relationships/hyperlink" Target="http://vsolj.cetus-net.org/vsoljno51.pdf" TargetMode="External"/><Relationship Id="rId89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bav-astro.de/sfs/BAVM_link.php?BAVMnr=28" TargetMode="External"/><Relationship Id="rId71" Type="http://schemas.openxmlformats.org/officeDocument/2006/relationships/hyperlink" Target="http://var.astro.cz/oejv/issues/oejv0094.pdf" TargetMode="External"/><Relationship Id="rId9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26" TargetMode="External"/><Relationship Id="rId16" Type="http://schemas.openxmlformats.org/officeDocument/2006/relationships/hyperlink" Target="http://www.bav-astro.de/sfs/BAVM_link.php?BAVMnr=29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1200" TargetMode="External"/><Relationship Id="rId24" Type="http://schemas.openxmlformats.org/officeDocument/2006/relationships/hyperlink" Target="http://www.konkoly.hu/cgi-bin/IBVS?5380" TargetMode="External"/><Relationship Id="rId32" Type="http://schemas.openxmlformats.org/officeDocument/2006/relationships/hyperlink" Target="http://www.bav-astro.de/sfs/BAVM_link.php?BAVMnr=173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konkoly.hu/cgi-bin/IBVS?5893" TargetMode="External"/><Relationship Id="rId45" Type="http://schemas.openxmlformats.org/officeDocument/2006/relationships/hyperlink" Target="http://www.bav-astro.de/sfs/BAVM_link.php?BAVMnr=201" TargetMode="External"/><Relationship Id="rId53" Type="http://schemas.openxmlformats.org/officeDocument/2006/relationships/hyperlink" Target="http://www.konkoly.hu/cgi-bin/IBVS?5894" TargetMode="External"/><Relationship Id="rId58" Type="http://schemas.openxmlformats.org/officeDocument/2006/relationships/hyperlink" Target="http://www.konkoly.hu/cgi-bin/IBVS?5933" TargetMode="External"/><Relationship Id="rId66" Type="http://schemas.openxmlformats.org/officeDocument/2006/relationships/hyperlink" Target="http://vsolj.cetus-net.org/no47.pdf" TargetMode="External"/><Relationship Id="rId74" Type="http://schemas.openxmlformats.org/officeDocument/2006/relationships/hyperlink" Target="http://var.astro.cz/oejv/issues/oejv0107.pdf" TargetMode="External"/><Relationship Id="rId79" Type="http://schemas.openxmlformats.org/officeDocument/2006/relationships/hyperlink" Target="http://www.konkoly.hu/cgi-bin/IBVS?5974" TargetMode="External"/><Relationship Id="rId87" Type="http://schemas.openxmlformats.org/officeDocument/2006/relationships/hyperlink" Target="http://var.astro.cz/oejv/issues/oejv0137.pdf" TargetMode="External"/><Relationship Id="rId10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28" TargetMode="External"/><Relationship Id="rId61" Type="http://schemas.openxmlformats.org/officeDocument/2006/relationships/hyperlink" Target="http://www.bav-astro.de/sfs/BAVM_link.php?BAVMnr=23" TargetMode="External"/><Relationship Id="rId82" Type="http://schemas.openxmlformats.org/officeDocument/2006/relationships/hyperlink" Target="http://www.konkoly.hu/cgi-bin/IBVS?5943" TargetMode="External"/><Relationship Id="rId90" Type="http://schemas.openxmlformats.org/officeDocument/2006/relationships/hyperlink" Target="http://www.bav-astro.de/sfs/BAVM_link.php?BAVMnr=215" TargetMode="External"/><Relationship Id="rId95" Type="http://schemas.openxmlformats.org/officeDocument/2006/relationships/hyperlink" Target="http://vsolj.cetus-net.org/vsoljno53.pdf" TargetMode="External"/><Relationship Id="rId1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www.konkoly.hu/cgi-bin/IBVS?1200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konkoly.hu/cgi-bin/IBVS?5835" TargetMode="External"/><Relationship Id="rId48" Type="http://schemas.openxmlformats.org/officeDocument/2006/relationships/hyperlink" Target="http://www.aavso.org/sites/default/files/jaavso/v36n2/186.pdf" TargetMode="External"/><Relationship Id="rId56" Type="http://schemas.openxmlformats.org/officeDocument/2006/relationships/hyperlink" Target="http://www.konkoly.hu/cgi-bin/IBVS?5933" TargetMode="External"/><Relationship Id="rId64" Type="http://schemas.openxmlformats.org/officeDocument/2006/relationships/hyperlink" Target="http://vsolj.cetus-net.org/no47.pdf" TargetMode="External"/><Relationship Id="rId69" Type="http://schemas.openxmlformats.org/officeDocument/2006/relationships/hyperlink" Target="http://www.konkoly.hu/cgi-bin/IBVS?5493" TargetMode="External"/><Relationship Id="rId77" Type="http://schemas.openxmlformats.org/officeDocument/2006/relationships/hyperlink" Target="http://var.astro.cz/oejv/issues/oejv0107.pdf" TargetMode="External"/><Relationship Id="rId100" Type="http://schemas.openxmlformats.org/officeDocument/2006/relationships/hyperlink" Target="http://www.bav-astro.de/sfs/BAVM_link.php?BAVMnr=232" TargetMode="External"/><Relationship Id="rId105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bav-astro.de/sfs/BAVM_link.php?BAVMnr=29" TargetMode="External"/><Relationship Id="rId51" Type="http://schemas.openxmlformats.org/officeDocument/2006/relationships/hyperlink" Target="http://www.konkoly.hu/cgi-bin/IBVS?5933" TargetMode="External"/><Relationship Id="rId72" Type="http://schemas.openxmlformats.org/officeDocument/2006/relationships/hyperlink" Target="http://var.astro.cz/oejv/issues/oejv0094.pdf" TargetMode="External"/><Relationship Id="rId80" Type="http://schemas.openxmlformats.org/officeDocument/2006/relationships/hyperlink" Target="http://vsolj.cetus-net.org/vsoljno51.pdf" TargetMode="External"/><Relationship Id="rId85" Type="http://schemas.openxmlformats.org/officeDocument/2006/relationships/hyperlink" Target="http://www.bav-astro.de/sfs/BAVM_link.php?BAVMnr=214" TargetMode="External"/><Relationship Id="rId93" Type="http://schemas.openxmlformats.org/officeDocument/2006/relationships/hyperlink" Target="http://www.bav-astro.de/sfs/BAVM_link.php?BAVMnr=231" TargetMode="External"/><Relationship Id="rId9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bav-astro.de/sfs/BAVM_link.php?BAVMnr=26" TargetMode="External"/><Relationship Id="rId12" Type="http://schemas.openxmlformats.org/officeDocument/2006/relationships/hyperlink" Target="http://www.konkoly.hu/cgi-bin/IBVS?1200" TargetMode="External"/><Relationship Id="rId17" Type="http://schemas.openxmlformats.org/officeDocument/2006/relationships/hyperlink" Target="http://www.konkoly.hu/cgi-bin/IBVS?1751" TargetMode="External"/><Relationship Id="rId25" Type="http://schemas.openxmlformats.org/officeDocument/2006/relationships/hyperlink" Target="http://www.konkoly.hu/cgi-bin/IBVS?5493" TargetMode="External"/><Relationship Id="rId33" Type="http://schemas.openxmlformats.org/officeDocument/2006/relationships/hyperlink" Target="http://www.bav-astro.de/sfs/BAVM_link.php?BAVMnr=173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bav-astro.de/sfs/BAVM_link.php?BAVMnr=12" TargetMode="External"/><Relationship Id="rId67" Type="http://schemas.openxmlformats.org/officeDocument/2006/relationships/hyperlink" Target="http://vsolj.cetus-net.org/no47.pdf" TargetMode="External"/><Relationship Id="rId103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5263" TargetMode="External"/><Relationship Id="rId41" Type="http://schemas.openxmlformats.org/officeDocument/2006/relationships/hyperlink" Target="http://www.konkoly.hu/cgi-bin/IBVS?5835" TargetMode="External"/><Relationship Id="rId54" Type="http://schemas.openxmlformats.org/officeDocument/2006/relationships/hyperlink" Target="http://www.konkoly.hu/cgi-bin/IBVS?5933" TargetMode="External"/><Relationship Id="rId62" Type="http://schemas.openxmlformats.org/officeDocument/2006/relationships/hyperlink" Target="http://www.bav-astro.de/sfs/BAVM_link.php?BAVMnr=23" TargetMode="External"/><Relationship Id="rId70" Type="http://schemas.openxmlformats.org/officeDocument/2006/relationships/hyperlink" Target="http://vsolj.cetus-net.org/no42.pdf" TargetMode="External"/><Relationship Id="rId75" Type="http://schemas.openxmlformats.org/officeDocument/2006/relationships/hyperlink" Target="http://var.astro.cz/oejv/issues/oejv0107.pdf" TargetMode="External"/><Relationship Id="rId83" Type="http://schemas.openxmlformats.org/officeDocument/2006/relationships/hyperlink" Target="http://www.konkoly.hu/cgi-bin/IBVS?5943" TargetMode="External"/><Relationship Id="rId88" Type="http://schemas.openxmlformats.org/officeDocument/2006/relationships/hyperlink" Target="http://www.konkoly.hu/cgi-bin/IBVS?5988" TargetMode="External"/><Relationship Id="rId91" Type="http://schemas.openxmlformats.org/officeDocument/2006/relationships/hyperlink" Target="http://var.astro.cz/oejv/issues/oejv0137.pdf" TargetMode="External"/><Relationship Id="rId9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5" TargetMode="External"/><Relationship Id="rId6" Type="http://schemas.openxmlformats.org/officeDocument/2006/relationships/hyperlink" Target="http://www.bav-astro.de/sfs/BAVM_link.php?BAVMnr=28" TargetMode="External"/><Relationship Id="rId15" Type="http://schemas.openxmlformats.org/officeDocument/2006/relationships/hyperlink" Target="http://www.konkoly.hu/cgi-bin/IBVS?1358" TargetMode="External"/><Relationship Id="rId23" Type="http://schemas.openxmlformats.org/officeDocument/2006/relationships/hyperlink" Target="http://www.konkoly.hu/cgi-bin/IBVS?5380" TargetMode="External"/><Relationship Id="rId28" Type="http://schemas.openxmlformats.org/officeDocument/2006/relationships/hyperlink" Target="http://www.konkoly.hu/cgi-bin/IBVS?5676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konkoly.hu/cgi-bin/IBVS?5933" TargetMode="External"/><Relationship Id="rId57" Type="http://schemas.openxmlformats.org/officeDocument/2006/relationships/hyperlink" Target="http://www.konkoly.hu/cgi-bin/IBVS?5933" TargetMode="External"/><Relationship Id="rId10" Type="http://schemas.openxmlformats.org/officeDocument/2006/relationships/hyperlink" Target="http://www.konkoly.hu/cgi-bin/IBVS?1751" TargetMode="External"/><Relationship Id="rId31" Type="http://schemas.openxmlformats.org/officeDocument/2006/relationships/hyperlink" Target="http://var.astro.cz/oejv/issues/oejv0003.pdf" TargetMode="External"/><Relationship Id="rId44" Type="http://schemas.openxmlformats.org/officeDocument/2006/relationships/hyperlink" Target="http://www.konkoly.hu/cgi-bin/IBVS?5835" TargetMode="External"/><Relationship Id="rId52" Type="http://schemas.openxmlformats.org/officeDocument/2006/relationships/hyperlink" Target="http://www.konkoly.hu/cgi-bin/IBVS?5938" TargetMode="External"/><Relationship Id="rId60" Type="http://schemas.openxmlformats.org/officeDocument/2006/relationships/hyperlink" Target="http://www.bav-astro.de/sfs/BAVM_link.php?BAVMnr=12" TargetMode="External"/><Relationship Id="rId65" Type="http://schemas.openxmlformats.org/officeDocument/2006/relationships/hyperlink" Target="http://vsolj.cetus-net.org/no47.pdf" TargetMode="External"/><Relationship Id="rId73" Type="http://schemas.openxmlformats.org/officeDocument/2006/relationships/hyperlink" Target="http://var.astro.cz/oejv/issues/oejv0094.pdf" TargetMode="External"/><Relationship Id="rId78" Type="http://schemas.openxmlformats.org/officeDocument/2006/relationships/hyperlink" Target="http://www.konkoly.hu/cgi-bin/IBVS?5893" TargetMode="External"/><Relationship Id="rId81" Type="http://schemas.openxmlformats.org/officeDocument/2006/relationships/hyperlink" Target="http://www.konkoly.hu/cgi-bin/IBVS?5943" TargetMode="External"/><Relationship Id="rId86" Type="http://schemas.openxmlformats.org/officeDocument/2006/relationships/hyperlink" Target="http://var.astro.cz/oejv/issues/oejv0137.pdf" TargetMode="External"/><Relationship Id="rId94" Type="http://schemas.openxmlformats.org/officeDocument/2006/relationships/hyperlink" Target="http://vsolj.cetus-net.org/vsoljno53.pdf" TargetMode="External"/><Relationship Id="rId99" Type="http://schemas.openxmlformats.org/officeDocument/2006/relationships/hyperlink" Target="http://www.konkoly.hu/cgi-bin/IBVS?6029" TargetMode="External"/><Relationship Id="rId101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konkoly.hu/cgi-bin/IBVS?1030" TargetMode="External"/><Relationship Id="rId13" Type="http://schemas.openxmlformats.org/officeDocument/2006/relationships/hyperlink" Target="http://www.bav-astro.de/sfs/BAVM_link.php?BAVMnr=29" TargetMode="External"/><Relationship Id="rId18" Type="http://schemas.openxmlformats.org/officeDocument/2006/relationships/hyperlink" Target="http://www.konkoly.hu/cgi-bin/IBVS?1751" TargetMode="External"/><Relationship Id="rId39" Type="http://schemas.openxmlformats.org/officeDocument/2006/relationships/hyperlink" Target="http://www.konkoly.hu/cgi-bin/IBVS?5753" TargetMode="External"/><Relationship Id="rId34" Type="http://schemas.openxmlformats.org/officeDocument/2006/relationships/hyperlink" Target="http://www.bav-astro.de/sfs/BAVM_link.php?BAVMnr=178" TargetMode="External"/><Relationship Id="rId50" Type="http://schemas.openxmlformats.org/officeDocument/2006/relationships/hyperlink" Target="http://www.konkoly.hu/cgi-bin/IBVS?5933" TargetMode="External"/><Relationship Id="rId55" Type="http://schemas.openxmlformats.org/officeDocument/2006/relationships/hyperlink" Target="http://www.konkoly.hu/cgi-bin/IBVS?5933" TargetMode="External"/><Relationship Id="rId76" Type="http://schemas.openxmlformats.org/officeDocument/2006/relationships/hyperlink" Target="http://var.astro.cz/oejv/issues/oejv0107.pdf" TargetMode="External"/><Relationship Id="rId97" Type="http://schemas.openxmlformats.org/officeDocument/2006/relationships/hyperlink" Target="http://vsolj.cetus-net.org/vsoljno55.pdf" TargetMode="External"/><Relationship Id="rId104" Type="http://schemas.openxmlformats.org/officeDocument/2006/relationships/hyperlink" Target="http://www.bav-astro.de/sfs/BAVM_link.php?BAVMnr=23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941"/>
  <sheetViews>
    <sheetView tabSelected="1" workbookViewId="0">
      <pane xSplit="13" ySplit="22" topLeftCell="N629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7" style="1" customWidth="1"/>
    <col min="2" max="2" width="5.42578125" style="1" customWidth="1"/>
    <col min="3" max="3" width="13.42578125" style="1" customWidth="1"/>
    <col min="4" max="4" width="8.85546875" style="1" customWidth="1"/>
    <col min="5" max="5" width="12.5703125" style="1" customWidth="1"/>
    <col min="6" max="6" width="16.140625" style="1" customWidth="1"/>
    <col min="7" max="7" width="9.7109375" style="1" customWidth="1"/>
    <col min="8" max="16" width="9.5703125" style="1" customWidth="1"/>
    <col min="17" max="17" width="12.42578125" style="1" customWidth="1"/>
    <col min="18" max="18" width="10.28515625" style="1"/>
    <col min="19" max="19" width="10.42578125" style="2" bestFit="1" customWidth="1"/>
    <col min="20" max="20" width="10.28515625" style="1"/>
    <col min="21" max="21" width="10.42578125" style="1" bestFit="1" customWidth="1"/>
    <col min="22" max="25" width="10.28515625" style="1"/>
    <col min="26" max="26" width="10.5703125" style="1" bestFit="1" customWidth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47" width="10.42578125" style="1" bestFit="1" customWidth="1"/>
    <col min="48" max="48" width="10.28515625" style="1"/>
    <col min="49" max="50" width="10.42578125" style="1" bestFit="1" customWidth="1"/>
    <col min="51" max="51" width="12.42578125" style="1" bestFit="1" customWidth="1"/>
    <col min="52" max="52" width="10.42578125" style="1" bestFit="1" customWidth="1"/>
    <col min="53" max="53" width="11.85546875" style="1" customWidth="1"/>
    <col min="54" max="54" width="14.7109375" style="1" customWidth="1"/>
    <col min="55" max="64" width="10.42578125" style="1" bestFit="1" customWidth="1"/>
    <col min="65" max="16384" width="10.28515625" style="1"/>
  </cols>
  <sheetData>
    <row r="1" spans="1:64" ht="20.25" x14ac:dyDescent="0.3">
      <c r="A1" s="3" t="s">
        <v>0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5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s="177" customFormat="1" ht="12.95" customHeight="1" x14ac:dyDescent="0.2">
      <c r="A2" s="177" t="s">
        <v>20</v>
      </c>
      <c r="B2" s="177" t="s">
        <v>1803</v>
      </c>
      <c r="D2" s="116" t="s">
        <v>22</v>
      </c>
      <c r="S2" s="178"/>
      <c r="AA2" s="179" t="s">
        <v>1786</v>
      </c>
      <c r="AB2" s="117">
        <f>C7</f>
        <v>56730.186780000004</v>
      </c>
      <c r="AC2" s="180" t="s">
        <v>1787</v>
      </c>
      <c r="AD2" s="117">
        <f>C8</f>
        <v>0.68738010000000005</v>
      </c>
      <c r="AE2" s="181" t="s">
        <v>25</v>
      </c>
      <c r="AL2" s="178"/>
      <c r="AW2" s="177">
        <v>-15000</v>
      </c>
      <c r="AX2" s="177">
        <f t="shared" ref="AX2:AX65" si="0">AB$3+AB$4*AW2+AB$5*AW2^2+AZ2</f>
        <v>7.0605066456292775E-2</v>
      </c>
      <c r="AY2" s="177">
        <f t="shared" ref="AY2:AY65" si="1">AB$3+AB$4*AW2+AB$5*AW2^2</f>
        <v>6.1890270272922439E-2</v>
      </c>
      <c r="AZ2" s="177">
        <f t="shared" ref="AZ2:AZ65" si="2">$AB$6*($AB$11/BA2*BB2+$AB$12)</f>
        <v>8.7147961833703436E-3</v>
      </c>
      <c r="BA2" s="177">
        <f t="shared" ref="BA2:BA65" si="3">1+$AB$7*COS(BC2)</f>
        <v>0.80641361158408364</v>
      </c>
      <c r="BB2" s="177">
        <f t="shared" ref="BB2:BB65" si="4">SIN(BC2+RADIANS($AB$9))</f>
        <v>0.6735273041626626</v>
      </c>
      <c r="BC2" s="177">
        <f t="shared" ref="BC2:BC65" si="5">2*ATAN(BD2)</f>
        <v>3.0767312028526943</v>
      </c>
      <c r="BD2" s="177">
        <f t="shared" ref="BD2:BD65" si="6">SQRT((1+$AB$7)/(1-$AB$7))*TAN(BE2/2)</f>
        <v>30.82414531506295</v>
      </c>
      <c r="BE2" s="177">
        <f t="shared" ref="BE2:BK17" si="7">$BL2+$AB$7*SIN(BF2)</f>
        <v>15.629032655310473</v>
      </c>
      <c r="BF2" s="177">
        <f t="shared" si="7"/>
        <v>15.629031700895036</v>
      </c>
      <c r="BG2" s="177">
        <f t="shared" si="7"/>
        <v>15.629036636071065</v>
      </c>
      <c r="BH2" s="177">
        <f t="shared" si="7"/>
        <v>15.629011116804186</v>
      </c>
      <c r="BI2" s="177">
        <f t="shared" si="7"/>
        <v>15.629143073645855</v>
      </c>
      <c r="BJ2" s="177">
        <f t="shared" si="7"/>
        <v>15.628460726933614</v>
      </c>
      <c r="BK2" s="177">
        <f t="shared" si="7"/>
        <v>15.631988737969552</v>
      </c>
      <c r="BL2" s="177">
        <f t="shared" ref="BL2:BL65" si="8">RADIANS($AB$9)+$AB$18*(AW2-AB$15)</f>
        <v>15.613736274956814</v>
      </c>
    </row>
    <row r="3" spans="1:64" s="177" customFormat="1" ht="12.95" customHeight="1" x14ac:dyDescent="0.2">
      <c r="C3" s="118"/>
      <c r="S3" s="178"/>
      <c r="Z3" s="177">
        <v>0.03</v>
      </c>
      <c r="AA3" s="182" t="s">
        <v>26</v>
      </c>
      <c r="AB3" s="183">
        <f t="shared" ref="AB3:AB10" si="9">AC3*AD3</f>
        <v>-6.3339820330201944E-3</v>
      </c>
      <c r="AC3" s="119">
        <v>-0.63339820330201946</v>
      </c>
      <c r="AD3" s="177">
        <v>0.01</v>
      </c>
      <c r="AE3" s="184"/>
      <c r="AF3" s="120"/>
      <c r="AG3" s="119"/>
      <c r="AH3" s="119"/>
      <c r="AI3" s="119"/>
      <c r="AJ3" s="119"/>
      <c r="AK3" s="119"/>
      <c r="AL3" s="119"/>
      <c r="AM3" s="119"/>
      <c r="AW3" s="177">
        <v>-14500</v>
      </c>
      <c r="AX3" s="177">
        <f t="shared" si="0"/>
        <v>7.0057597733338667E-2</v>
      </c>
      <c r="AY3" s="177">
        <f t="shared" si="1"/>
        <v>5.9461661867051555E-2</v>
      </c>
      <c r="AZ3" s="177">
        <f t="shared" si="2"/>
        <v>1.0595935866287114E-2</v>
      </c>
      <c r="BA3" s="177">
        <f t="shared" si="3"/>
        <v>0.80727240102976483</v>
      </c>
      <c r="BB3" s="177">
        <f t="shared" si="4"/>
        <v>0.79449254155981042</v>
      </c>
      <c r="BC3" s="177">
        <f t="shared" si="5"/>
        <v>-3.0272531199392314</v>
      </c>
      <c r="BD3" s="177">
        <f t="shared" si="6"/>
        <v>-17.472702046304818</v>
      </c>
      <c r="BE3" s="177">
        <f t="shared" si="7"/>
        <v>15.847054910809689</v>
      </c>
      <c r="BF3" s="177">
        <f t="shared" si="7"/>
        <v>15.847056520396903</v>
      </c>
      <c r="BG3" s="177">
        <f t="shared" si="7"/>
        <v>15.847048142403585</v>
      </c>
      <c r="BH3" s="177">
        <f t="shared" si="7"/>
        <v>15.847091750444541</v>
      </c>
      <c r="BI3" s="177">
        <f t="shared" si="7"/>
        <v>15.8468647704549</v>
      </c>
      <c r="BJ3" s="177">
        <f t="shared" si="7"/>
        <v>15.848046281110673</v>
      </c>
      <c r="BK3" s="177">
        <f t="shared" si="7"/>
        <v>15.841898218019733</v>
      </c>
      <c r="BL3" s="177">
        <f t="shared" si="8"/>
        <v>15.873951287563163</v>
      </c>
    </row>
    <row r="4" spans="1:64" s="177" customFormat="1" ht="12.95" customHeight="1" x14ac:dyDescent="0.2">
      <c r="A4" s="121" t="s">
        <v>27</v>
      </c>
      <c r="C4" s="45">
        <v>45815.336499999998</v>
      </c>
      <c r="D4" s="46">
        <v>0.68737999999999999</v>
      </c>
      <c r="S4" s="178"/>
      <c r="Z4" s="177">
        <v>-2.5000000000000002E-6</v>
      </c>
      <c r="AA4" s="185" t="s">
        <v>28</v>
      </c>
      <c r="AB4" s="186">
        <f t="shared" si="9"/>
        <v>-4.2286972891191374E-6</v>
      </c>
      <c r="AC4" s="122">
        <v>-4.2286972891191379</v>
      </c>
      <c r="AD4" s="187">
        <v>9.9999999999999995E-7</v>
      </c>
      <c r="AE4" s="184"/>
      <c r="AF4" s="123"/>
      <c r="AG4" s="122"/>
      <c r="AH4" s="122"/>
      <c r="AI4" s="122"/>
      <c r="AJ4" s="122"/>
      <c r="AK4" s="122"/>
      <c r="AL4" s="122"/>
      <c r="AM4" s="122"/>
      <c r="AW4" s="177">
        <v>-14000</v>
      </c>
      <c r="AX4" s="177">
        <f t="shared" si="0"/>
        <v>6.902456410424343E-2</v>
      </c>
      <c r="AY4" s="177">
        <f t="shared" si="1"/>
        <v>5.7043706334445471E-2</v>
      </c>
      <c r="AZ4" s="177">
        <f t="shared" si="2"/>
        <v>1.1980857769797952E-2</v>
      </c>
      <c r="BA4" s="177">
        <f t="shared" si="3"/>
        <v>0.81440375265152498</v>
      </c>
      <c r="BB4" s="177">
        <f t="shared" si="4"/>
        <v>0.89082131538228482</v>
      </c>
      <c r="BC4" s="177">
        <f t="shared" si="5"/>
        <v>-2.8462749740511368</v>
      </c>
      <c r="BD4" s="177">
        <f t="shared" si="6"/>
        <v>-6.7230766857919182</v>
      </c>
      <c r="BE4" s="177">
        <f t="shared" si="7"/>
        <v>16.066155001248458</v>
      </c>
      <c r="BF4" s="177">
        <f t="shared" si="7"/>
        <v>16.066157858010659</v>
      </c>
      <c r="BG4" s="177">
        <f t="shared" si="7"/>
        <v>16.066142134065572</v>
      </c>
      <c r="BH4" s="177">
        <f t="shared" si="7"/>
        <v>16.066228681600606</v>
      </c>
      <c r="BI4" s="177">
        <f t="shared" si="7"/>
        <v>16.065752342520618</v>
      </c>
      <c r="BJ4" s="177">
        <f t="shared" si="7"/>
        <v>16.068375066064178</v>
      </c>
      <c r="BK4" s="177">
        <f t="shared" si="7"/>
        <v>16.053965851741033</v>
      </c>
      <c r="BL4" s="177">
        <f t="shared" si="8"/>
        <v>16.134166300169507</v>
      </c>
    </row>
    <row r="5" spans="1:64" s="177" customFormat="1" ht="12.95" customHeight="1" x14ac:dyDescent="0.2">
      <c r="A5" s="124" t="s">
        <v>29</v>
      </c>
      <c r="C5" s="125">
        <v>-9.5</v>
      </c>
      <c r="D5" s="177" t="s">
        <v>30</v>
      </c>
      <c r="S5" s="178"/>
      <c r="Z5" s="177">
        <v>3E-11</v>
      </c>
      <c r="AA5" s="185" t="s">
        <v>31</v>
      </c>
      <c r="AB5" s="186">
        <f t="shared" si="9"/>
        <v>2.1305746529580307E-11</v>
      </c>
      <c r="AC5" s="122">
        <v>2.1305746529580309</v>
      </c>
      <c r="AD5" s="177">
        <v>9.9999999999999994E-12</v>
      </c>
      <c r="AE5" s="184"/>
      <c r="AF5" s="123"/>
      <c r="AG5" s="122"/>
      <c r="AH5" s="122"/>
      <c r="AI5" s="122"/>
      <c r="AJ5" s="122"/>
      <c r="AK5" s="122"/>
      <c r="AL5" s="122"/>
      <c r="AM5" s="122"/>
      <c r="AW5" s="177">
        <v>-13500</v>
      </c>
      <c r="AX5" s="177">
        <f t="shared" si="0"/>
        <v>6.7435807606110412E-2</v>
      </c>
      <c r="AY5" s="177">
        <f t="shared" si="1"/>
        <v>5.4636403675104174E-2</v>
      </c>
      <c r="AZ5" s="177">
        <f t="shared" si="2"/>
        <v>1.2799403931006243E-2</v>
      </c>
      <c r="BA5" s="177">
        <f t="shared" si="3"/>
        <v>0.82801322114513787</v>
      </c>
      <c r="BB5" s="177">
        <f t="shared" si="4"/>
        <v>0.95937599514290828</v>
      </c>
      <c r="BC5" s="177">
        <f t="shared" si="5"/>
        <v>-2.6606425317930036</v>
      </c>
      <c r="BD5" s="177">
        <f t="shared" si="6"/>
        <v>-4.0779662814759883</v>
      </c>
      <c r="BE5" s="177">
        <f t="shared" si="7"/>
        <v>16.288052889096718</v>
      </c>
      <c r="BF5" s="177">
        <f t="shared" si="7"/>
        <v>16.288055071744775</v>
      </c>
      <c r="BG5" s="177">
        <f t="shared" si="7"/>
        <v>16.288041620193525</v>
      </c>
      <c r="BH5" s="177">
        <f t="shared" si="7"/>
        <v>16.288124523320395</v>
      </c>
      <c r="BI5" s="177">
        <f t="shared" si="7"/>
        <v>16.287613655474424</v>
      </c>
      <c r="BJ5" s="177">
        <f t="shared" si="7"/>
        <v>16.290764467143465</v>
      </c>
      <c r="BK5" s="177">
        <f t="shared" si="7"/>
        <v>16.271433432945276</v>
      </c>
      <c r="BL5" s="177">
        <f t="shared" si="8"/>
        <v>16.394381312775856</v>
      </c>
    </row>
    <row r="6" spans="1:64" s="177" customFormat="1" ht="12.95" customHeight="1" x14ac:dyDescent="0.2">
      <c r="A6" s="121" t="s">
        <v>32</v>
      </c>
      <c r="S6" s="178"/>
      <c r="AA6" s="185" t="s">
        <v>33</v>
      </c>
      <c r="AB6" s="186">
        <f t="shared" si="9"/>
        <v>1.3122695454867708E-2</v>
      </c>
      <c r="AC6" s="122">
        <v>1.3122695454867708</v>
      </c>
      <c r="AD6" s="177">
        <v>0.01</v>
      </c>
      <c r="AE6" s="184" t="s">
        <v>25</v>
      </c>
      <c r="AF6" s="123"/>
      <c r="AG6" s="122"/>
      <c r="AH6" s="122"/>
      <c r="AI6" s="122"/>
      <c r="AJ6" s="122"/>
      <c r="AK6" s="122"/>
      <c r="AL6" s="122"/>
      <c r="AM6" s="122"/>
      <c r="AW6" s="177">
        <v>-13000</v>
      </c>
      <c r="AX6" s="177">
        <f t="shared" si="0"/>
        <v>6.5227258346124417E-2</v>
      </c>
      <c r="AY6" s="177">
        <f t="shared" si="1"/>
        <v>5.2239753889027671E-2</v>
      </c>
      <c r="AZ6" s="177">
        <f t="shared" si="2"/>
        <v>1.2987504457096745E-2</v>
      </c>
      <c r="BA6" s="177">
        <f t="shared" si="3"/>
        <v>0.8484693145463259</v>
      </c>
      <c r="BB6" s="177">
        <f t="shared" si="4"/>
        <v>0.99571495573952806</v>
      </c>
      <c r="BC6" s="177">
        <f t="shared" si="5"/>
        <v>-2.4672361434965988</v>
      </c>
      <c r="BD6" s="177">
        <f t="shared" si="6"/>
        <v>-2.8525363681543761</v>
      </c>
      <c r="BE6" s="177">
        <f t="shared" si="7"/>
        <v>16.514546463188655</v>
      </c>
      <c r="BF6" s="177">
        <f t="shared" si="7"/>
        <v>16.514547328638336</v>
      </c>
      <c r="BG6" s="177">
        <f t="shared" si="7"/>
        <v>16.514540881529225</v>
      </c>
      <c r="BH6" s="177">
        <f t="shared" si="7"/>
        <v>16.514588909876199</v>
      </c>
      <c r="BI6" s="177">
        <f t="shared" si="7"/>
        <v>16.514231175968899</v>
      </c>
      <c r="BJ6" s="177">
        <f t="shared" si="7"/>
        <v>16.516898934355329</v>
      </c>
      <c r="BK6" s="177">
        <f t="shared" si="7"/>
        <v>16.497179173526842</v>
      </c>
      <c r="BL6" s="177">
        <f t="shared" si="8"/>
        <v>16.654596325382201</v>
      </c>
    </row>
    <row r="7" spans="1:64" s="177" customFormat="1" ht="12.95" customHeight="1" x14ac:dyDescent="0.2">
      <c r="A7" s="177" t="s">
        <v>34</v>
      </c>
      <c r="C7" s="177">
        <v>56730.186780000004</v>
      </c>
      <c r="D7" s="177" t="s">
        <v>1802</v>
      </c>
      <c r="S7" s="178"/>
      <c r="AA7" s="185" t="s">
        <v>35</v>
      </c>
      <c r="AB7" s="186">
        <f t="shared" si="9"/>
        <v>0.19399431316746729</v>
      </c>
      <c r="AC7" s="122">
        <v>0.19399431316746729</v>
      </c>
      <c r="AD7" s="177">
        <v>1</v>
      </c>
      <c r="AE7" s="184"/>
      <c r="AF7" s="123"/>
      <c r="AG7" s="122"/>
      <c r="AH7" s="122"/>
      <c r="AI7" s="122"/>
      <c r="AJ7" s="122"/>
      <c r="AK7" s="122"/>
      <c r="AL7" s="122"/>
      <c r="AM7" s="122"/>
      <c r="AW7" s="177">
        <v>-12500</v>
      </c>
      <c r="AX7" s="177">
        <f t="shared" si="0"/>
        <v>6.2342645593652379E-2</v>
      </c>
      <c r="AY7" s="177">
        <f t="shared" si="1"/>
        <v>4.9853756976215947E-2</v>
      </c>
      <c r="AZ7" s="177">
        <f t="shared" si="2"/>
        <v>1.2488888617436432E-2</v>
      </c>
      <c r="BA7" s="177">
        <f t="shared" si="3"/>
        <v>0.87625415138225327</v>
      </c>
      <c r="BB7" s="177">
        <f t="shared" si="4"/>
        <v>0.99372510151396976</v>
      </c>
      <c r="BC7" s="177">
        <f t="shared" si="5"/>
        <v>-2.2625437432792825</v>
      </c>
      <c r="BD7" s="177">
        <f t="shared" si="6"/>
        <v>-2.1267558599352521</v>
      </c>
      <c r="BE7" s="177">
        <f t="shared" si="7"/>
        <v>16.747550370596002</v>
      </c>
      <c r="BF7" s="177">
        <f t="shared" si="7"/>
        <v>16.747550513320093</v>
      </c>
      <c r="BG7" s="177">
        <f t="shared" si="7"/>
        <v>16.74754906099788</v>
      </c>
      <c r="BH7" s="177">
        <f t="shared" si="7"/>
        <v>16.74756383960856</v>
      </c>
      <c r="BI7" s="177">
        <f t="shared" si="7"/>
        <v>16.747413472056689</v>
      </c>
      <c r="BJ7" s="177">
        <f t="shared" si="7"/>
        <v>16.748945213840202</v>
      </c>
      <c r="BK7" s="177">
        <f t="shared" si="7"/>
        <v>16.733523911615155</v>
      </c>
      <c r="BL7" s="177">
        <f t="shared" si="8"/>
        <v>16.914811337988549</v>
      </c>
    </row>
    <row r="8" spans="1:64" s="177" customFormat="1" ht="12.95" customHeight="1" x14ac:dyDescent="0.2">
      <c r="A8" s="177" t="s">
        <v>36</v>
      </c>
      <c r="C8" s="177">
        <v>0.68738010000000005</v>
      </c>
      <c r="D8" s="177" t="s">
        <v>1802</v>
      </c>
      <c r="S8" s="178"/>
      <c r="AA8" s="185" t="s">
        <v>1788</v>
      </c>
      <c r="AB8" s="186">
        <f t="shared" si="9"/>
        <v>22.721318464345828</v>
      </c>
      <c r="AC8" s="122">
        <v>2.2721318464345828</v>
      </c>
      <c r="AD8" s="177">
        <v>10</v>
      </c>
      <c r="AE8" s="184" t="s">
        <v>38</v>
      </c>
      <c r="AF8" s="123"/>
      <c r="AG8" s="122"/>
      <c r="AH8" s="122"/>
      <c r="AI8" s="122"/>
      <c r="AJ8" s="122"/>
      <c r="AK8" s="122"/>
      <c r="AL8" s="122"/>
      <c r="AM8" s="122"/>
      <c r="AW8" s="177">
        <v>-12000</v>
      </c>
      <c r="AX8" s="177">
        <f t="shared" si="0"/>
        <v>5.8738467898917616E-2</v>
      </c>
      <c r="AY8" s="177">
        <f t="shared" si="1"/>
        <v>4.7478412936669018E-2</v>
      </c>
      <c r="AZ8" s="177">
        <f t="shared" si="2"/>
        <v>1.12600549622486E-2</v>
      </c>
      <c r="BA8" s="177">
        <f t="shared" si="3"/>
        <v>0.91184331658492346</v>
      </c>
      <c r="BB8" s="177">
        <f t="shared" si="4"/>
        <v>0.94535956758026318</v>
      </c>
      <c r="BC8" s="177">
        <f t="shared" si="5"/>
        <v>-2.0425276680953859</v>
      </c>
      <c r="BD8" s="177">
        <f t="shared" si="6"/>
        <v>-1.632753944715138</v>
      </c>
      <c r="BE8" s="177">
        <f t="shared" si="7"/>
        <v>16.989112900533708</v>
      </c>
      <c r="BF8" s="177">
        <f t="shared" si="7"/>
        <v>16.989112904455951</v>
      </c>
      <c r="BG8" s="177">
        <f t="shared" si="7"/>
        <v>16.989112833666852</v>
      </c>
      <c r="BH8" s="177">
        <f t="shared" si="7"/>
        <v>16.98911411127964</v>
      </c>
      <c r="BI8" s="177">
        <f t="shared" si="7"/>
        <v>16.989091053565559</v>
      </c>
      <c r="BJ8" s="177">
        <f t="shared" si="7"/>
        <v>16.989507462410327</v>
      </c>
      <c r="BK8" s="177">
        <f t="shared" si="7"/>
        <v>16.982074848059167</v>
      </c>
      <c r="BL8" s="177">
        <f t="shared" si="8"/>
        <v>17.175026350594898</v>
      </c>
    </row>
    <row r="9" spans="1:64" s="177" customFormat="1" ht="12.95" customHeight="1" x14ac:dyDescent="0.2">
      <c r="A9" s="126" t="s">
        <v>39</v>
      </c>
      <c r="B9" s="127">
        <v>560</v>
      </c>
      <c r="C9" s="128" t="str">
        <f>"F"&amp;B9</f>
        <v>F560</v>
      </c>
      <c r="D9" s="129" t="str">
        <f>"G"&amp;B9</f>
        <v>G560</v>
      </c>
      <c r="S9" s="178"/>
      <c r="AA9" s="185" t="s">
        <v>1789</v>
      </c>
      <c r="AB9" s="186">
        <f t="shared" si="9"/>
        <v>226.05617845609319</v>
      </c>
      <c r="AC9" s="122">
        <v>22.60561784560932</v>
      </c>
      <c r="AD9" s="177">
        <v>10</v>
      </c>
      <c r="AE9" s="184" t="s">
        <v>41</v>
      </c>
      <c r="AF9" s="123"/>
      <c r="AG9" s="122"/>
      <c r="AH9" s="122"/>
      <c r="AI9" s="122"/>
      <c r="AJ9" s="122"/>
      <c r="AK9" s="122"/>
      <c r="AL9" s="122"/>
      <c r="AM9" s="122"/>
      <c r="AW9" s="177">
        <v>-11500</v>
      </c>
      <c r="AX9" s="177">
        <f t="shared" si="0"/>
        <v>5.4394091564128125E-2</v>
      </c>
      <c r="AY9" s="177">
        <f t="shared" si="1"/>
        <v>4.5113721770386882E-2</v>
      </c>
      <c r="AZ9" s="177">
        <f t="shared" si="2"/>
        <v>9.2803697937412447E-3</v>
      </c>
      <c r="BA9" s="177">
        <f t="shared" si="3"/>
        <v>0.95543998583573464</v>
      </c>
      <c r="BB9" s="177">
        <f t="shared" si="4"/>
        <v>0.84078480543192902</v>
      </c>
      <c r="BC9" s="177">
        <f t="shared" si="5"/>
        <v>-1.8025632165076113</v>
      </c>
      <c r="BD9" s="177">
        <f t="shared" si="6"/>
        <v>-1.2634803853044716</v>
      </c>
      <c r="BE9" s="177">
        <f t="shared" si="7"/>
        <v>17.241382543549825</v>
      </c>
      <c r="BF9" s="177">
        <f t="shared" si="7"/>
        <v>17.241382543549783</v>
      </c>
      <c r="BG9" s="177">
        <f t="shared" si="7"/>
        <v>17.241382543555812</v>
      </c>
      <c r="BH9" s="177">
        <f t="shared" si="7"/>
        <v>17.241382542723731</v>
      </c>
      <c r="BI9" s="177">
        <f t="shared" si="7"/>
        <v>17.241382657506065</v>
      </c>
      <c r="BJ9" s="177">
        <f t="shared" si="7"/>
        <v>17.241366827117933</v>
      </c>
      <c r="BK9" s="177">
        <f t="shared" si="7"/>
        <v>17.243617332566359</v>
      </c>
      <c r="BL9" s="177">
        <f t="shared" si="8"/>
        <v>17.435241363201243</v>
      </c>
    </row>
    <row r="10" spans="1:64" s="177" customFormat="1" ht="12.95" customHeight="1" x14ac:dyDescent="0.2">
      <c r="C10" s="188" t="s">
        <v>42</v>
      </c>
      <c r="D10" s="188" t="s">
        <v>43</v>
      </c>
      <c r="S10" s="178"/>
      <c r="Z10" s="177">
        <f>Y10/AD10</f>
        <v>0</v>
      </c>
      <c r="AA10" s="189" t="s">
        <v>44</v>
      </c>
      <c r="AB10" s="190">
        <f t="shared" si="9"/>
        <v>31008.066162091731</v>
      </c>
      <c r="AC10" s="130">
        <v>3.100806616209173</v>
      </c>
      <c r="AD10" s="177">
        <v>10000</v>
      </c>
      <c r="AE10" s="184" t="s">
        <v>45</v>
      </c>
      <c r="AF10" s="131"/>
      <c r="AG10" s="130"/>
      <c r="AH10" s="130"/>
      <c r="AI10" s="130"/>
      <c r="AJ10" s="130"/>
      <c r="AK10" s="130"/>
      <c r="AL10" s="130"/>
      <c r="AM10" s="130"/>
      <c r="AW10" s="177">
        <v>-11000</v>
      </c>
      <c r="AX10" s="177">
        <f t="shared" si="0"/>
        <v>4.9329602200875962E-2</v>
      </c>
      <c r="AY10" s="177">
        <f t="shared" si="1"/>
        <v>4.2759683477369539E-2</v>
      </c>
      <c r="AZ10" s="177">
        <f t="shared" si="2"/>
        <v>6.5699187235064198E-3</v>
      </c>
      <c r="BA10" s="177">
        <f t="shared" si="3"/>
        <v>1.0064420576709727</v>
      </c>
      <c r="BB10" s="177">
        <f t="shared" si="4"/>
        <v>0.6696599446412661</v>
      </c>
      <c r="BC10" s="177">
        <f t="shared" si="5"/>
        <v>-1.5375827643236186</v>
      </c>
      <c r="BD10" s="177">
        <f t="shared" si="6"/>
        <v>-0.96732604306403658</v>
      </c>
      <c r="BE10" s="177">
        <f t="shared" si="7"/>
        <v>17.506469861026506</v>
      </c>
      <c r="BF10" s="177">
        <f t="shared" si="7"/>
        <v>17.506469862858832</v>
      </c>
      <c r="BG10" s="177">
        <f t="shared" si="7"/>
        <v>17.506469904698807</v>
      </c>
      <c r="BH10" s="177">
        <f t="shared" si="7"/>
        <v>17.506470860083979</v>
      </c>
      <c r="BI10" s="177">
        <f t="shared" si="7"/>
        <v>17.506492674533209</v>
      </c>
      <c r="BJ10" s="177">
        <f t="shared" si="7"/>
        <v>17.506990209556054</v>
      </c>
      <c r="BK10" s="177">
        <f t="shared" si="7"/>
        <v>17.5180619856047</v>
      </c>
      <c r="BL10" s="177">
        <f t="shared" si="8"/>
        <v>17.695456375807591</v>
      </c>
    </row>
    <row r="11" spans="1:64" s="177" customFormat="1" ht="12.95" customHeight="1" x14ac:dyDescent="0.2">
      <c r="A11" s="177" t="s">
        <v>46</v>
      </c>
      <c r="C11" s="129">
        <f ca="1">INTERCEPT(INDIRECT($D$9):G964,INDIRECT($C$9):F964)</f>
        <v>-4.3803902378185093E-4</v>
      </c>
      <c r="D11" s="178"/>
      <c r="S11" s="178"/>
      <c r="AA11" s="191" t="s">
        <v>47</v>
      </c>
      <c r="AB11" s="129">
        <f>1-AB7^2</f>
        <v>0.96236620645868265</v>
      </c>
      <c r="AC11" s="129">
        <f>SUM(AE21:AE1947)</f>
        <v>4.1732859458872958E-2</v>
      </c>
      <c r="AD11" s="191" t="s">
        <v>1790</v>
      </c>
      <c r="AE11" s="184"/>
      <c r="AF11" s="129"/>
      <c r="AG11" s="129"/>
      <c r="AH11" s="129"/>
      <c r="AI11" s="129"/>
      <c r="AJ11" s="129"/>
      <c r="AK11" s="129"/>
      <c r="AL11" s="129"/>
      <c r="AM11" s="129"/>
      <c r="AW11" s="177">
        <v>-10500</v>
      </c>
      <c r="AX11" s="177">
        <f t="shared" si="0"/>
        <v>4.3633734058831718E-2</v>
      </c>
      <c r="AY11" s="177">
        <f t="shared" si="1"/>
        <v>4.0416298057616984E-2</v>
      </c>
      <c r="AZ11" s="177">
        <f t="shared" si="2"/>
        <v>3.2174360012147364E-3</v>
      </c>
      <c r="BA11" s="177">
        <f t="shared" si="3"/>
        <v>1.062513824213259</v>
      </c>
      <c r="BB11" s="177">
        <f t="shared" si="4"/>
        <v>0.42491107000536471</v>
      </c>
      <c r="BC11" s="177">
        <f t="shared" si="5"/>
        <v>-1.242695598622279</v>
      </c>
      <c r="BD11" s="177">
        <f t="shared" si="6"/>
        <v>-0.71594569449480294</v>
      </c>
      <c r="BE11" s="177">
        <f t="shared" si="7"/>
        <v>17.786113971698558</v>
      </c>
      <c r="BF11" s="177">
        <f t="shared" si="7"/>
        <v>17.786114097502914</v>
      </c>
      <c r="BG11" s="177">
        <f t="shared" si="7"/>
        <v>17.786115432219404</v>
      </c>
      <c r="BH11" s="177">
        <f t="shared" si="7"/>
        <v>17.786129592645437</v>
      </c>
      <c r="BI11" s="177">
        <f t="shared" si="7"/>
        <v>17.786279802841676</v>
      </c>
      <c r="BJ11" s="177">
        <f t="shared" si="7"/>
        <v>17.787870704242966</v>
      </c>
      <c r="BK11" s="177">
        <f t="shared" si="7"/>
        <v>17.80445071638368</v>
      </c>
      <c r="BL11" s="177">
        <f t="shared" si="8"/>
        <v>17.95567138841394</v>
      </c>
    </row>
    <row r="12" spans="1:64" s="177" customFormat="1" ht="12.95" customHeight="1" x14ac:dyDescent="0.2">
      <c r="A12" s="177" t="s">
        <v>49</v>
      </c>
      <c r="C12" s="129">
        <f ca="1">SLOPE(INDIRECT($D$9):G964,INDIRECT($C$9):F964)</f>
        <v>-9.3348592374982117E-6</v>
      </c>
      <c r="D12" s="178"/>
      <c r="E12" s="209" t="s">
        <v>1798</v>
      </c>
      <c r="F12" s="210" t="s">
        <v>1801</v>
      </c>
      <c r="S12" s="178"/>
      <c r="AA12" s="192" t="s">
        <v>50</v>
      </c>
      <c r="AB12" s="129">
        <f>AB7*SIN(RADIANS(AB9))</f>
        <v>-0.13967989522725119</v>
      </c>
      <c r="AE12" s="184"/>
      <c r="AW12" s="177">
        <v>-10000</v>
      </c>
      <c r="AX12" s="177">
        <f t="shared" si="0"/>
        <v>3.749986640349471E-2</v>
      </c>
      <c r="AY12" s="177">
        <f t="shared" si="1"/>
        <v>3.8083565511129215E-2</v>
      </c>
      <c r="AZ12" s="177">
        <f t="shared" si="2"/>
        <v>-5.8369910763450387E-4</v>
      </c>
      <c r="BA12" s="177">
        <f t="shared" si="3"/>
        <v>1.1183438144986999</v>
      </c>
      <c r="BB12" s="177">
        <f t="shared" si="4"/>
        <v>0.11062948358139246</v>
      </c>
      <c r="BC12" s="177">
        <f t="shared" si="5"/>
        <v>-0.91468835404219317</v>
      </c>
      <c r="BD12" s="177">
        <f t="shared" si="6"/>
        <v>-0.49214536158445998</v>
      </c>
      <c r="BE12" s="177">
        <f t="shared" si="7"/>
        <v>18.081048237471713</v>
      </c>
      <c r="BF12" s="177">
        <f t="shared" si="7"/>
        <v>18.081049154694504</v>
      </c>
      <c r="BG12" s="177">
        <f t="shared" si="7"/>
        <v>18.081055731063234</v>
      </c>
      <c r="BH12" s="177">
        <f t="shared" si="7"/>
        <v>18.081102881551605</v>
      </c>
      <c r="BI12" s="177">
        <f t="shared" si="7"/>
        <v>18.081440872759948</v>
      </c>
      <c r="BJ12" s="177">
        <f t="shared" si="7"/>
        <v>18.083860491054647</v>
      </c>
      <c r="BK12" s="177">
        <f t="shared" si="7"/>
        <v>18.101021231719969</v>
      </c>
      <c r="BL12" s="177">
        <f t="shared" si="8"/>
        <v>18.215886401020285</v>
      </c>
    </row>
    <row r="13" spans="1:64" s="177" customFormat="1" ht="12.95" customHeight="1" x14ac:dyDescent="0.2">
      <c r="A13" s="177" t="s">
        <v>51</v>
      </c>
      <c r="C13" s="178" t="s">
        <v>52</v>
      </c>
      <c r="E13" s="207" t="s">
        <v>58</v>
      </c>
      <c r="F13" s="211">
        <v>1</v>
      </c>
      <c r="S13" s="178"/>
      <c r="AA13" s="132" t="s">
        <v>53</v>
      </c>
      <c r="AB13" s="133">
        <f>AB6*86400*300000/149600000</f>
        <v>2.2736648809503404</v>
      </c>
      <c r="AC13" s="177" t="s">
        <v>54</v>
      </c>
      <c r="AE13" s="184"/>
      <c r="AW13" s="177">
        <v>-9500</v>
      </c>
      <c r="AX13" s="177">
        <f t="shared" si="0"/>
        <v>3.1254821167292807E-2</v>
      </c>
      <c r="AY13" s="177">
        <f t="shared" si="1"/>
        <v>3.5761485837906233E-2</v>
      </c>
      <c r="AZ13" s="177">
        <f t="shared" si="2"/>
        <v>-4.5066646706134273E-3</v>
      </c>
      <c r="BA13" s="177">
        <f t="shared" si="3"/>
        <v>1.1649132966403888</v>
      </c>
      <c r="BB13" s="177">
        <f t="shared" si="4"/>
        <v>-0.24662716227654555</v>
      </c>
      <c r="BC13" s="177">
        <f t="shared" si="5"/>
        <v>-0.55463359351394104</v>
      </c>
      <c r="BD13" s="177">
        <f t="shared" si="6"/>
        <v>-0.28465148792352979</v>
      </c>
      <c r="BE13" s="177">
        <f t="shared" si="7"/>
        <v>18.390067250528499</v>
      </c>
      <c r="BF13" s="177">
        <f t="shared" si="7"/>
        <v>18.390069262841855</v>
      </c>
      <c r="BG13" s="177">
        <f t="shared" si="7"/>
        <v>18.390080836256878</v>
      </c>
      <c r="BH13" s="177">
        <f t="shared" si="7"/>
        <v>18.390147397136204</v>
      </c>
      <c r="BI13" s="177">
        <f t="shared" si="7"/>
        <v>18.390530158697707</v>
      </c>
      <c r="BJ13" s="177">
        <f t="shared" si="7"/>
        <v>18.392729845417623</v>
      </c>
      <c r="BK13" s="177">
        <f t="shared" si="7"/>
        <v>18.405325692364485</v>
      </c>
      <c r="BL13" s="177">
        <f t="shared" si="8"/>
        <v>18.476101413626633</v>
      </c>
    </row>
    <row r="14" spans="1:64" s="177" customFormat="1" ht="12.95" customHeight="1" x14ac:dyDescent="0.2">
      <c r="E14" s="207" t="s">
        <v>63</v>
      </c>
      <c r="F14" s="212">
        <f ca="1">NOW()+15018.5+$C$5/24</f>
        <v>60582.719270138885</v>
      </c>
      <c r="S14" s="178"/>
      <c r="AA14" s="132" t="s">
        <v>55</v>
      </c>
      <c r="AB14" s="129">
        <f>2*AB5*365.24/C8</f>
        <v>2.2641653031456428E-8</v>
      </c>
      <c r="AC14" s="177" t="s">
        <v>56</v>
      </c>
      <c r="AE14" s="184"/>
      <c r="AW14" s="177">
        <v>-9000</v>
      </c>
      <c r="AX14" s="177">
        <f t="shared" si="0"/>
        <v>2.5344405305520703E-2</v>
      </c>
      <c r="AY14" s="177">
        <f t="shared" si="1"/>
        <v>3.3450059037948045E-2</v>
      </c>
      <c r="AZ14" s="177">
        <f t="shared" si="2"/>
        <v>-8.1056537324273419E-3</v>
      </c>
      <c r="BA14" s="177">
        <f t="shared" si="3"/>
        <v>1.1911738853087199</v>
      </c>
      <c r="BB14" s="177">
        <f t="shared" si="4"/>
        <v>-0.59164973531826448</v>
      </c>
      <c r="BC14" s="177">
        <f t="shared" si="5"/>
        <v>-0.17072832437645297</v>
      </c>
      <c r="BD14" s="177">
        <f t="shared" si="6"/>
        <v>-8.5572119058735366E-2</v>
      </c>
      <c r="BE14" s="177">
        <f t="shared" si="7"/>
        <v>18.709172395740719</v>
      </c>
      <c r="BF14" s="177">
        <f t="shared" si="7"/>
        <v>18.709173499797377</v>
      </c>
      <c r="BG14" s="177">
        <f t="shared" si="7"/>
        <v>18.70917924751846</v>
      </c>
      <c r="BH14" s="177">
        <f t="shared" si="7"/>
        <v>18.709209170090059</v>
      </c>
      <c r="BI14" s="177">
        <f t="shared" si="7"/>
        <v>18.709364944619999</v>
      </c>
      <c r="BJ14" s="177">
        <f t="shared" si="7"/>
        <v>18.710175839220863</v>
      </c>
      <c r="BK14" s="177">
        <f t="shared" si="7"/>
        <v>18.714395527584472</v>
      </c>
      <c r="BL14" s="177">
        <f t="shared" si="8"/>
        <v>18.736316426232978</v>
      </c>
    </row>
    <row r="15" spans="1:64" s="177" customFormat="1" ht="12.95" customHeight="1" x14ac:dyDescent="0.2">
      <c r="A15" s="121" t="s">
        <v>57</v>
      </c>
      <c r="C15" s="134">
        <f ca="1">(C7+C11)+(C8+C12)*INT(MAX(F21:F3505))</f>
        <v>60294.891129980977</v>
      </c>
      <c r="E15" s="207" t="s">
        <v>66</v>
      </c>
      <c r="F15" s="212">
        <f ca="1">ROUND(2*($F$14-$C$7)/$C$8,0)/2+$F$13</f>
        <v>5605.5</v>
      </c>
      <c r="R15" s="177" t="s">
        <v>59</v>
      </c>
      <c r="S15" s="178">
        <v>0.2</v>
      </c>
      <c r="AA15" s="192" t="s">
        <v>1791</v>
      </c>
      <c r="AB15" s="135">
        <f>(AB10-AB2)/AD2</f>
        <v>-37420.51976469536</v>
      </c>
      <c r="AC15" s="177" t="s">
        <v>61</v>
      </c>
      <c r="AE15" s="184"/>
      <c r="AW15" s="177">
        <v>-8500</v>
      </c>
      <c r="AX15" s="177">
        <f t="shared" si="0"/>
        <v>2.0239023461772986E-2</v>
      </c>
      <c r="AY15" s="177">
        <f t="shared" si="1"/>
        <v>3.1149285111254654E-2</v>
      </c>
      <c r="AZ15" s="177">
        <f t="shared" si="2"/>
        <v>-1.0910261649481667E-2</v>
      </c>
      <c r="BA15" s="177">
        <f t="shared" si="3"/>
        <v>1.1892610903111667</v>
      </c>
      <c r="BB15" s="177">
        <f t="shared" si="4"/>
        <v>-0.85481033289751351</v>
      </c>
      <c r="BC15" s="177">
        <f t="shared" si="5"/>
        <v>0.22135328546062025</v>
      </c>
      <c r="BD15" s="177">
        <f t="shared" si="6"/>
        <v>0.11113077248225774</v>
      </c>
      <c r="BE15" s="177">
        <f t="shared" si="7"/>
        <v>19.031664205081388</v>
      </c>
      <c r="BF15" s="177">
        <f t="shared" si="7"/>
        <v>19.031662828802588</v>
      </c>
      <c r="BG15" s="177">
        <f t="shared" si="7"/>
        <v>19.031655615095108</v>
      </c>
      <c r="BH15" s="177">
        <f t="shared" si="7"/>
        <v>19.031617804907214</v>
      </c>
      <c r="BI15" s="177">
        <f t="shared" si="7"/>
        <v>19.031419629521352</v>
      </c>
      <c r="BJ15" s="177">
        <f t="shared" si="7"/>
        <v>19.030381046353579</v>
      </c>
      <c r="BK15" s="177">
        <f t="shared" si="7"/>
        <v>19.024941310929446</v>
      </c>
      <c r="BL15" s="177">
        <f t="shared" si="8"/>
        <v>18.996531438839327</v>
      </c>
    </row>
    <row r="16" spans="1:64" s="177" customFormat="1" ht="12.95" customHeight="1" x14ac:dyDescent="0.2">
      <c r="A16" s="121" t="s">
        <v>62</v>
      </c>
      <c r="C16" s="134">
        <f ca="1">+C8+C12</f>
        <v>0.68737076514076256</v>
      </c>
      <c r="E16" s="207" t="s">
        <v>69</v>
      </c>
      <c r="F16" s="212">
        <f ca="1">ROUND(2*($F$14-$C$15)/$C$16,0)/2+$F$13</f>
        <v>419.5</v>
      </c>
      <c r="R16" s="177" t="s">
        <v>64</v>
      </c>
      <c r="S16" s="178">
        <v>0.1</v>
      </c>
      <c r="AA16" s="191" t="s">
        <v>1792</v>
      </c>
      <c r="AB16" s="135">
        <f>365.24*AB8</f>
        <v>8298.7343559176697</v>
      </c>
      <c r="AC16" s="177" t="s">
        <v>25</v>
      </c>
      <c r="AD16" s="129"/>
      <c r="AE16" s="184"/>
      <c r="AW16" s="177">
        <v>-8000</v>
      </c>
      <c r="AX16" s="177">
        <f t="shared" si="0"/>
        <v>1.6283483921740158E-2</v>
      </c>
      <c r="AY16" s="177">
        <f t="shared" si="1"/>
        <v>2.8859164057826046E-2</v>
      </c>
      <c r="AZ16" s="177">
        <f t="shared" si="2"/>
        <v>-1.2575680136085886E-2</v>
      </c>
      <c r="BA16" s="177">
        <f t="shared" si="3"/>
        <v>1.1597904297718364</v>
      </c>
      <c r="BB16" s="177">
        <f t="shared" si="4"/>
        <v>-0.98657405929564368</v>
      </c>
      <c r="BC16" s="177">
        <f t="shared" si="5"/>
        <v>0.60291504159673703</v>
      </c>
      <c r="BD16" s="177">
        <f t="shared" si="6"/>
        <v>0.3109339604739616</v>
      </c>
      <c r="BE16" s="177">
        <f t="shared" si="7"/>
        <v>19.349792167760043</v>
      </c>
      <c r="BF16" s="177">
        <f t="shared" si="7"/>
        <v>19.349790234152362</v>
      </c>
      <c r="BG16" s="177">
        <f t="shared" si="7"/>
        <v>19.349778875007516</v>
      </c>
      <c r="BH16" s="177">
        <f t="shared" si="7"/>
        <v>19.349712146156818</v>
      </c>
      <c r="BI16" s="177">
        <f t="shared" si="7"/>
        <v>19.349320199257175</v>
      </c>
      <c r="BJ16" s="177">
        <f t="shared" si="7"/>
        <v>19.347019700217793</v>
      </c>
      <c r="BK16" s="177">
        <f t="shared" si="7"/>
        <v>19.33357423941775</v>
      </c>
      <c r="BL16" s="177">
        <f t="shared" si="8"/>
        <v>19.256746451445675</v>
      </c>
    </row>
    <row r="17" spans="1:64" s="177" customFormat="1" ht="12.95" customHeight="1" x14ac:dyDescent="0.2">
      <c r="A17" s="126" t="s">
        <v>65</v>
      </c>
      <c r="C17" s="177">
        <f>COUNT(C21:C2163)</f>
        <v>630</v>
      </c>
      <c r="E17" s="207" t="s">
        <v>1799</v>
      </c>
      <c r="F17" s="213">
        <f ca="1">+$C$15+$C$16*$F$16-15018.5-$C$5/24</f>
        <v>45565.138999290866</v>
      </c>
      <c r="R17" s="177" t="s">
        <v>67</v>
      </c>
      <c r="S17" s="178">
        <v>1</v>
      </c>
      <c r="AA17" s="191" t="s">
        <v>1793</v>
      </c>
      <c r="AB17" s="136">
        <f>AB13^3/AB8^2</f>
        <v>2.2767340537498855E-2</v>
      </c>
      <c r="AE17" s="184"/>
      <c r="AW17" s="177">
        <v>-7500</v>
      </c>
      <c r="AX17" s="177">
        <f t="shared" si="0"/>
        <v>1.3592842035647378E-2</v>
      </c>
      <c r="AY17" s="177">
        <f t="shared" si="1"/>
        <v>2.6579695877662231E-2</v>
      </c>
      <c r="AZ17" s="177">
        <f t="shared" si="2"/>
        <v>-1.2986853842014853E-2</v>
      </c>
      <c r="BA17" s="177">
        <f t="shared" si="3"/>
        <v>1.1114018186872898</v>
      </c>
      <c r="BB17" s="177">
        <f t="shared" si="4"/>
        <v>-0.98159772738543793</v>
      </c>
      <c r="BC17" s="177">
        <f t="shared" si="5"/>
        <v>0.95910490291676798</v>
      </c>
      <c r="BD17" s="177">
        <f t="shared" si="6"/>
        <v>0.52004212651173642</v>
      </c>
      <c r="BE17" s="177">
        <f t="shared" si="7"/>
        <v>19.657146229400819</v>
      </c>
      <c r="BF17" s="177">
        <f t="shared" si="7"/>
        <v>19.65714546513248</v>
      </c>
      <c r="BG17" s="177">
        <f t="shared" si="7"/>
        <v>19.657139765783189</v>
      </c>
      <c r="BH17" s="177">
        <f t="shared" si="7"/>
        <v>19.657097265312572</v>
      </c>
      <c r="BI17" s="177">
        <f t="shared" si="7"/>
        <v>19.656780395661059</v>
      </c>
      <c r="BJ17" s="177">
        <f t="shared" si="7"/>
        <v>19.654421214787913</v>
      </c>
      <c r="BK17" s="177">
        <f t="shared" si="7"/>
        <v>19.637034303808537</v>
      </c>
      <c r="BL17" s="177">
        <f t="shared" si="8"/>
        <v>19.51696146405202</v>
      </c>
    </row>
    <row r="18" spans="1:64" s="177" customFormat="1" ht="12.95" customHeight="1" x14ac:dyDescent="0.2">
      <c r="A18" s="121" t="s">
        <v>68</v>
      </c>
      <c r="C18" s="45">
        <f ca="1">+C15</f>
        <v>60294.891129980977</v>
      </c>
      <c r="D18" s="206">
        <f ca="1">+C16</f>
        <v>0.68737076514076256</v>
      </c>
      <c r="E18" s="208" t="s">
        <v>1800</v>
      </c>
      <c r="F18" s="214">
        <f ca="1">+($C$15+$C$16*$F$16)-($C$16/2)-15018.5-$C$5/24</f>
        <v>45564.795313908297</v>
      </c>
      <c r="R18" s="177" t="s">
        <v>70</v>
      </c>
      <c r="S18" s="178">
        <v>1</v>
      </c>
      <c r="AA18" s="193" t="s">
        <v>1794</v>
      </c>
      <c r="AB18" s="137">
        <f>2*PI()/(AB8*365.2422)*AD2</f>
        <v>5.2043002521269424E-4</v>
      </c>
      <c r="AC18" s="194" t="s">
        <v>72</v>
      </c>
      <c r="AD18" s="194"/>
      <c r="AE18" s="195"/>
      <c r="AW18" s="177">
        <v>-7000</v>
      </c>
      <c r="AX18" s="177">
        <f t="shared" si="0"/>
        <v>1.2065842693307894E-2</v>
      </c>
      <c r="AY18" s="177">
        <f t="shared" si="1"/>
        <v>2.4310880570763201E-2</v>
      </c>
      <c r="AZ18" s="177">
        <f t="shared" si="2"/>
        <v>-1.2245037877455307E-2</v>
      </c>
      <c r="BA18" s="177">
        <f t="shared" si="3"/>
        <v>1.0551086001060099</v>
      </c>
      <c r="BB18" s="177">
        <f t="shared" si="4"/>
        <v>-0.86990225908157226</v>
      </c>
      <c r="BC18" s="177">
        <f t="shared" si="5"/>
        <v>1.2827565800823426</v>
      </c>
      <c r="BD18" s="177">
        <f t="shared" si="6"/>
        <v>0.74668836322882504</v>
      </c>
      <c r="BE18" s="177">
        <f t="shared" ref="BE18:BK33" si="10">$BL18+$AB$7*SIN(BF18)</f>
        <v>19.950114778421661</v>
      </c>
      <c r="BF18" s="177">
        <f t="shared" si="10"/>
        <v>19.950114692071676</v>
      </c>
      <c r="BG18" s="177">
        <f t="shared" si="10"/>
        <v>19.950113709689134</v>
      </c>
      <c r="BH18" s="177">
        <f t="shared" si="10"/>
        <v>19.950102533498271</v>
      </c>
      <c r="BI18" s="177">
        <f t="shared" si="10"/>
        <v>19.949975403540822</v>
      </c>
      <c r="BJ18" s="177">
        <f t="shared" si="10"/>
        <v>19.948531521810999</v>
      </c>
      <c r="BK18" s="177">
        <f t="shared" si="10"/>
        <v>19.932409787108856</v>
      </c>
      <c r="BL18" s="177">
        <f t="shared" si="8"/>
        <v>19.777176476658369</v>
      </c>
    </row>
    <row r="19" spans="1:64" s="177" customFormat="1" ht="12.95" customHeight="1" x14ac:dyDescent="0.2">
      <c r="E19" s="126"/>
      <c r="F19" s="138"/>
      <c r="S19" s="178"/>
      <c r="AA19" s="139"/>
      <c r="AC19" s="139"/>
      <c r="AW19" s="177">
        <v>-6500</v>
      </c>
      <c r="AX19" s="177">
        <f t="shared" si="0"/>
        <v>1.1476163300272308E-2</v>
      </c>
      <c r="AY19" s="177">
        <f t="shared" si="1"/>
        <v>2.2052718137128967E-2</v>
      </c>
      <c r="AZ19" s="177">
        <f t="shared" si="2"/>
        <v>-1.0576554836856659E-2</v>
      </c>
      <c r="BA19" s="177">
        <f t="shared" si="3"/>
        <v>0.99947005825584934</v>
      </c>
      <c r="BB19" s="177">
        <f t="shared" si="4"/>
        <v>-0.69198322746369134</v>
      </c>
      <c r="BC19" s="177">
        <f t="shared" si="5"/>
        <v>1.5735280687444724</v>
      </c>
      <c r="BD19" s="177">
        <f t="shared" si="6"/>
        <v>1.002735479963367</v>
      </c>
      <c r="BE19" s="177">
        <f t="shared" si="10"/>
        <v>20.227800620912678</v>
      </c>
      <c r="BF19" s="177">
        <f t="shared" si="10"/>
        <v>20.227800620182194</v>
      </c>
      <c r="BG19" s="177">
        <f t="shared" si="10"/>
        <v>20.227800600505134</v>
      </c>
      <c r="BH19" s="177">
        <f t="shared" si="10"/>
        <v>20.227800070462955</v>
      </c>
      <c r="BI19" s="177">
        <f t="shared" si="10"/>
        <v>20.227785793228442</v>
      </c>
      <c r="BJ19" s="177">
        <f t="shared" si="10"/>
        <v>20.227401613693004</v>
      </c>
      <c r="BK19" s="177">
        <f t="shared" si="10"/>
        <v>20.217333312340838</v>
      </c>
      <c r="BL19" s="177">
        <f t="shared" si="8"/>
        <v>20.037391489264714</v>
      </c>
    </row>
    <row r="20" spans="1:64" s="177" customFormat="1" ht="12.95" customHeight="1" x14ac:dyDescent="0.2">
      <c r="A20" s="188" t="s">
        <v>74</v>
      </c>
      <c r="B20" s="188" t="s">
        <v>75</v>
      </c>
      <c r="C20" s="188" t="s">
        <v>76</v>
      </c>
      <c r="D20" s="188" t="s">
        <v>77</v>
      </c>
      <c r="E20" s="188" t="s">
        <v>78</v>
      </c>
      <c r="F20" s="188" t="s">
        <v>4</v>
      </c>
      <c r="G20" s="188" t="s">
        <v>79</v>
      </c>
      <c r="H20" s="140" t="s">
        <v>59</v>
      </c>
      <c r="I20" s="140" t="s">
        <v>64</v>
      </c>
      <c r="J20" s="140" t="s">
        <v>67</v>
      </c>
      <c r="K20" s="140" t="s">
        <v>70</v>
      </c>
      <c r="L20" s="140" t="s">
        <v>1795</v>
      </c>
      <c r="M20" s="140" t="s">
        <v>1796</v>
      </c>
      <c r="N20" s="140" t="s">
        <v>80</v>
      </c>
      <c r="O20" s="140" t="s">
        <v>81</v>
      </c>
      <c r="P20" s="188" t="s">
        <v>82</v>
      </c>
      <c r="Q20" s="188" t="s">
        <v>83</v>
      </c>
      <c r="R20" s="141"/>
      <c r="S20" s="188" t="s">
        <v>84</v>
      </c>
      <c r="U20" s="142" t="s">
        <v>85</v>
      </c>
      <c r="Z20" s="188" t="s">
        <v>4</v>
      </c>
      <c r="AA20" s="140" t="s">
        <v>86</v>
      </c>
      <c r="AB20" s="140" t="s">
        <v>87</v>
      </c>
      <c r="AC20" s="140" t="s">
        <v>88</v>
      </c>
      <c r="AD20" s="140" t="s">
        <v>89</v>
      </c>
      <c r="AE20" s="140" t="s">
        <v>90</v>
      </c>
      <c r="AF20" s="140" t="s">
        <v>91</v>
      </c>
      <c r="AG20" s="141"/>
      <c r="AH20" s="140" t="s">
        <v>7</v>
      </c>
      <c r="AI20" s="140" t="s">
        <v>8</v>
      </c>
      <c r="AJ20" s="140" t="s">
        <v>9</v>
      </c>
      <c r="AK20" s="140" t="s">
        <v>92</v>
      </c>
      <c r="AL20" s="140" t="s">
        <v>10</v>
      </c>
      <c r="AM20" s="140" t="s">
        <v>11</v>
      </c>
      <c r="AN20" s="188" t="s">
        <v>12</v>
      </c>
      <c r="AO20" s="188" t="s">
        <v>13</v>
      </c>
      <c r="AP20" s="188" t="s">
        <v>14</v>
      </c>
      <c r="AQ20" s="188" t="s">
        <v>15</v>
      </c>
      <c r="AR20" s="188" t="s">
        <v>16</v>
      </c>
      <c r="AS20" s="188" t="s">
        <v>17</v>
      </c>
      <c r="AT20" s="188" t="s">
        <v>18</v>
      </c>
      <c r="AU20" s="188" t="s">
        <v>19</v>
      </c>
      <c r="AV20" s="143"/>
      <c r="AW20" s="177">
        <v>-6000</v>
      </c>
      <c r="AX20" s="177">
        <f t="shared" si="0"/>
        <v>1.156209059956745E-2</v>
      </c>
      <c r="AY20" s="177">
        <f t="shared" si="1"/>
        <v>1.9805208576759523E-2</v>
      </c>
      <c r="AZ20" s="177">
        <f t="shared" si="2"/>
        <v>-8.2431179771920732E-3</v>
      </c>
      <c r="BA20" s="177">
        <f t="shared" si="3"/>
        <v>0.94934482354361216</v>
      </c>
      <c r="BB20" s="177">
        <f t="shared" si="4"/>
        <v>-0.48186809465280389</v>
      </c>
      <c r="BC20" s="177">
        <f t="shared" si="5"/>
        <v>1.8349752980279161</v>
      </c>
      <c r="BD20" s="177">
        <f t="shared" si="6"/>
        <v>1.3064408898852404</v>
      </c>
      <c r="BE20" s="177">
        <f t="shared" si="10"/>
        <v>20.491115313021343</v>
      </c>
      <c r="BF20" s="177">
        <f t="shared" si="10"/>
        <v>20.491115313021819</v>
      </c>
      <c r="BG20" s="177">
        <f t="shared" si="10"/>
        <v>20.491115312987105</v>
      </c>
      <c r="BH20" s="177">
        <f t="shared" si="10"/>
        <v>20.491115315517877</v>
      </c>
      <c r="BI20" s="177">
        <f t="shared" si="10"/>
        <v>20.491115131007621</v>
      </c>
      <c r="BJ20" s="177">
        <f t="shared" si="10"/>
        <v>20.491128581782302</v>
      </c>
      <c r="BK20" s="177">
        <f t="shared" si="10"/>
        <v>20.490141239547679</v>
      </c>
      <c r="BL20" s="177">
        <f t="shared" si="8"/>
        <v>20.297606501871062</v>
      </c>
    </row>
    <row r="21" spans="1:64" s="177" customFormat="1" ht="12.95" customHeight="1" x14ac:dyDescent="0.2">
      <c r="A21" s="144" t="s">
        <v>93</v>
      </c>
      <c r="B21" s="145" t="s">
        <v>94</v>
      </c>
      <c r="C21" s="146">
        <v>17315.330000000002</v>
      </c>
      <c r="D21" s="196"/>
      <c r="E21" s="70">
        <f>(C21-C$7)/C$8</f>
        <v>-57340.700989161596</v>
      </c>
      <c r="F21" s="177">
        <f>ROUND(2*E21,0)/2</f>
        <v>-57340.5</v>
      </c>
      <c r="G21" s="197">
        <f>C21-(C$7+C$8*F21)</f>
        <v>-0.13815595000050962</v>
      </c>
      <c r="H21" s="177">
        <f>G21</f>
        <v>-0.13815595000050962</v>
      </c>
      <c r="O21" s="177">
        <f ca="1">+C$11+C$12*F21</f>
        <v>0.53482745708398438</v>
      </c>
      <c r="Q21" s="198">
        <f>C21-15018.5</f>
        <v>2296.8300000000017</v>
      </c>
      <c r="S21" s="178"/>
      <c r="Z21" s="177">
        <f>F21</f>
        <v>-57340.5</v>
      </c>
      <c r="AA21" s="177">
        <f>AB$3+AB$4*Z21+AB$5*Z21^2+AH21</f>
        <v>0.29840749592510774</v>
      </c>
      <c r="AB21" s="177">
        <f>IF(S21&lt;&gt;0,G21-AH21,-9999)</f>
        <v>-9999</v>
      </c>
      <c r="AC21" s="177">
        <f>+G21-P21</f>
        <v>-0.13815595000050962</v>
      </c>
      <c r="AD21" s="177">
        <f>IF(S21&lt;&gt;0,G21-AA21,-9999)</f>
        <v>-9999</v>
      </c>
      <c r="AE21" s="177">
        <f>+(G21-AA21)^2*S21</f>
        <v>0</v>
      </c>
      <c r="AF21" s="177">
        <f>IF(S21&lt;&gt;0,G21-P21,-9999)</f>
        <v>-9999</v>
      </c>
      <c r="AG21" s="178"/>
      <c r="AH21" s="177">
        <f>$AB$6*($AB$11/AI21*AJ21+$AB$12)</f>
        <v>-7.786004779832139E-3</v>
      </c>
      <c r="AI21" s="177">
        <f>1+$AB$7*COS(AL21)</f>
        <v>1.189796121679507</v>
      </c>
      <c r="AJ21" s="177">
        <f>SIN(AL21+RADIANS($AB$9))</f>
        <v>-0.56085043846158344</v>
      </c>
      <c r="AK21" s="177">
        <f>$AB$7*SIN(AL21)</f>
        <v>-4.0140076441570458E-2</v>
      </c>
      <c r="AL21" s="177">
        <f>2*ATAN(AM21)</f>
        <v>-0.208419309515154</v>
      </c>
      <c r="AM21" s="177">
        <f>SQRT((1+$AB$7)/(1-$AB$7))*TAN(AN21/2)</f>
        <v>-0.10458852748004308</v>
      </c>
      <c r="AN21" s="177">
        <f>$AU21+$AB$7*SIN(AO21)</f>
        <v>-6.4546269815365305</v>
      </c>
      <c r="AO21" s="177">
        <f>$AU21+$AB$7*SIN(AP21)</f>
        <v>-6.4546256713003105</v>
      </c>
      <c r="AP21" s="177">
        <f>$AU21+$AB$7*SIN(AQ21)</f>
        <v>-6.4546188168251941</v>
      </c>
      <c r="AQ21" s="177">
        <f>$AU21+$AB$7*SIN(AR21)</f>
        <v>-6.4545829579054974</v>
      </c>
      <c r="AR21" s="177">
        <f>$AU21+$AB$7*SIN(AS21)</f>
        <v>-6.4543953669900356</v>
      </c>
      <c r="AS21" s="177">
        <f>$AU21+$AB$7*SIN(AT21)</f>
        <v>-6.4534141103969578</v>
      </c>
      <c r="AT21" s="177">
        <f>$AU21+$AB$7*SIN(AU21)</f>
        <v>-6.4482839949853545</v>
      </c>
      <c r="AU21" s="177">
        <f>RADIANS($AB$9)+$AB$18*(F21-AB$15)</f>
        <v>-6.4215312075612667</v>
      </c>
      <c r="AW21" s="177">
        <v>-5500</v>
      </c>
      <c r="AX21" s="177">
        <f t="shared" si="0"/>
        <v>1.2078484613502118E-2</v>
      </c>
      <c r="AY21" s="177">
        <f t="shared" si="1"/>
        <v>1.7568351889654867E-2</v>
      </c>
      <c r="AZ21" s="177">
        <f t="shared" si="2"/>
        <v>-5.4898672761527489E-3</v>
      </c>
      <c r="BA21" s="177">
        <f t="shared" si="3"/>
        <v>0.90677679772937292</v>
      </c>
      <c r="BB21" s="177">
        <f t="shared" si="4"/>
        <v>-0.26257232324609492</v>
      </c>
      <c r="BC21" s="177">
        <f t="shared" si="5"/>
        <v>2.0720735966593078</v>
      </c>
      <c r="BD21" s="177">
        <f t="shared" si="6"/>
        <v>1.6882526395435846</v>
      </c>
      <c r="BE21" s="177">
        <f t="shared" si="10"/>
        <v>20.74187467008306</v>
      </c>
      <c r="BF21" s="177">
        <f t="shared" si="10"/>
        <v>20.741874662544035</v>
      </c>
      <c r="BG21" s="177">
        <f t="shared" si="10"/>
        <v>20.741874785520881</v>
      </c>
      <c r="BH21" s="177">
        <f t="shared" si="10"/>
        <v>20.741872779512011</v>
      </c>
      <c r="BI21" s="177">
        <f t="shared" si="10"/>
        <v>20.741905500192527</v>
      </c>
      <c r="BJ21" s="177">
        <f t="shared" si="10"/>
        <v>20.741371380226752</v>
      </c>
      <c r="BK21" s="177">
        <f t="shared" si="10"/>
        <v>20.749985679735829</v>
      </c>
      <c r="BL21" s="177">
        <f t="shared" si="8"/>
        <v>20.557821514477407</v>
      </c>
    </row>
    <row r="22" spans="1:64" s="177" customFormat="1" ht="12.95" customHeight="1" x14ac:dyDescent="0.2">
      <c r="A22" s="144" t="s">
        <v>93</v>
      </c>
      <c r="B22" s="145" t="s">
        <v>95</v>
      </c>
      <c r="C22" s="146">
        <v>17318.38</v>
      </c>
      <c r="D22" s="196"/>
      <c r="E22" s="70">
        <f>(C22-C$7)/C$8</f>
        <v>-57336.263851688454</v>
      </c>
      <c r="F22" s="177">
        <f>ROUND(2*E22,0)/2</f>
        <v>-57336.5</v>
      </c>
      <c r="G22" s="197">
        <f>C22-(C$7+C$8*F22)</f>
        <v>0.16232364999814308</v>
      </c>
      <c r="H22" s="177">
        <f>G22</f>
        <v>0.16232364999814308</v>
      </c>
      <c r="O22" s="177">
        <f ca="1">+C$11+C$12*F22</f>
        <v>0.53479011764703444</v>
      </c>
      <c r="Q22" s="198">
        <f>C22-15018.5</f>
        <v>2299.880000000001</v>
      </c>
      <c r="S22" s="178"/>
      <c r="Z22" s="177">
        <f>F22</f>
        <v>-57336.5</v>
      </c>
      <c r="AA22" s="177">
        <f>AB$3+AB$4*Z22+AB$5*Z22^2+AH22</f>
        <v>0.29835402881891182</v>
      </c>
      <c r="AB22" s="177">
        <f>IF(S22&lt;&gt;0,G22-AH22,-9999)</f>
        <v>-9999</v>
      </c>
      <c r="AC22" s="177">
        <f>+G22-P22</f>
        <v>0.16232364999814308</v>
      </c>
      <c r="AD22" s="177">
        <f>IF(S22&lt;&gt;0,G22-AA22,-9999)</f>
        <v>-9999</v>
      </c>
      <c r="AE22" s="177">
        <f>+(G22-AA22)^2*S22</f>
        <v>0</v>
      </c>
      <c r="AF22" s="177">
        <f>IF(S22&lt;&gt;0,G22-P22,-9999)</f>
        <v>-9999</v>
      </c>
      <c r="AG22" s="178"/>
      <c r="AH22" s="177">
        <f>$AB$6*($AB$11/AI22*AJ22+$AB$12)</f>
        <v>-7.8127839804925468E-3</v>
      </c>
      <c r="AI22" s="177">
        <f>1+$AB$7*COS(AL22)</f>
        <v>1.1899205049859602</v>
      </c>
      <c r="AJ22" s="177">
        <f>SIN(AL22+RADIANS($AB$9))</f>
        <v>-0.56343227343519542</v>
      </c>
      <c r="AK22" s="177">
        <f>$AB$7*SIN(AL22)</f>
        <v>-3.954738078805288E-2</v>
      </c>
      <c r="AL22" s="177">
        <f>2*ATAN(AM22)</f>
        <v>-0.20529753327174835</v>
      </c>
      <c r="AM22" s="177">
        <f>SQRT((1+$AB$7)/(1-$AB$7))*TAN(AN22/2)</f>
        <v>-0.10301082145844183</v>
      </c>
      <c r="AN22" s="177">
        <f>$AU22+$AB$7*SIN(AO22)</f>
        <v>-6.4520531705621584</v>
      </c>
      <c r="AO22" s="177">
        <f>$AU22+$AB$7*SIN(AP22)</f>
        <v>-6.4520518766427122</v>
      </c>
      <c r="AP22" s="177">
        <f>$AU22+$AB$7*SIN(AQ22)</f>
        <v>-6.4520451105211158</v>
      </c>
      <c r="AQ22" s="177">
        <f>$AU22+$AB$7*SIN(AR22)</f>
        <v>-6.452009729464657</v>
      </c>
      <c r="AR22" s="177">
        <f>$AU22+$AB$7*SIN(AS22)</f>
        <v>-6.4518247201305341</v>
      </c>
      <c r="AS22" s="177">
        <f>$AU22+$AB$7*SIN(AT22)</f>
        <v>-6.4508573917105716</v>
      </c>
      <c r="AT22" s="177">
        <f>$AU22+$AB$7*SIN(AU22)</f>
        <v>-6.4458022338682044</v>
      </c>
      <c r="AU22" s="177">
        <f>RADIANS($AB$9)+$AB$18*(F22-AB$15)</f>
        <v>-6.4194494874604162</v>
      </c>
      <c r="AW22" s="177">
        <v>-5000</v>
      </c>
      <c r="AX22" s="177">
        <f t="shared" si="0"/>
        <v>1.2815803594977991E-2</v>
      </c>
      <c r="AY22" s="177">
        <f t="shared" si="1"/>
        <v>1.5342148075815002E-2</v>
      </c>
      <c r="AZ22" s="177">
        <f t="shared" si="2"/>
        <v>-2.5263444808370098E-3</v>
      </c>
      <c r="BA22" s="177">
        <f t="shared" si="3"/>
        <v>0.87222055740502535</v>
      </c>
      <c r="BB22" s="177">
        <f t="shared" si="4"/>
        <v>-4.7887982931906624E-2</v>
      </c>
      <c r="BC22" s="177">
        <f t="shared" si="5"/>
        <v>2.2898543935415585</v>
      </c>
      <c r="BD22" s="177">
        <f t="shared" si="6"/>
        <v>2.2044362427928279</v>
      </c>
      <c r="BE22" s="177">
        <f t="shared" si="10"/>
        <v>20.982207735023156</v>
      </c>
      <c r="BF22" s="177">
        <f t="shared" si="10"/>
        <v>20.982207541965817</v>
      </c>
      <c r="BG22" s="177">
        <f t="shared" si="10"/>
        <v>20.982209409924888</v>
      </c>
      <c r="BH22" s="177">
        <f t="shared" si="10"/>
        <v>20.982191335937149</v>
      </c>
      <c r="BI22" s="177">
        <f t="shared" si="10"/>
        <v>20.982366194351194</v>
      </c>
      <c r="BJ22" s="177">
        <f t="shared" si="10"/>
        <v>20.980672467382853</v>
      </c>
      <c r="BK22" s="177">
        <f t="shared" si="10"/>
        <v>20.996891583783203</v>
      </c>
      <c r="BL22" s="177">
        <f t="shared" si="8"/>
        <v>20.818036527083756</v>
      </c>
    </row>
    <row r="23" spans="1:64" s="177" customFormat="1" ht="12.95" customHeight="1" x14ac:dyDescent="0.2">
      <c r="A23" s="144" t="s">
        <v>93</v>
      </c>
      <c r="B23" s="145" t="s">
        <v>94</v>
      </c>
      <c r="C23" s="146">
        <v>17682.310000000001</v>
      </c>
      <c r="D23" s="196"/>
      <c r="E23" s="70">
        <f>(C23-C$7)/C$8</f>
        <v>-56806.818789196841</v>
      </c>
      <c r="F23" s="177">
        <f>ROUND(2*E23,0)/2</f>
        <v>-56807</v>
      </c>
      <c r="G23" s="197">
        <f>C23-(C$7+C$8*F23)</f>
        <v>0.12456069999825559</v>
      </c>
      <c r="H23" s="177">
        <f>G23</f>
        <v>0.12456069999825559</v>
      </c>
      <c r="O23" s="177">
        <f ca="1">+C$11+C$12*F23</f>
        <v>0.52984730968077909</v>
      </c>
      <c r="Q23" s="198">
        <f>C23-15018.5</f>
        <v>2663.8100000000013</v>
      </c>
      <c r="S23" s="178"/>
      <c r="Z23" s="177">
        <f>F23</f>
        <v>-56807</v>
      </c>
      <c r="AA23" s="177">
        <f>AB$3+AB$4*Z23+AB$5*Z23^2+AH23</f>
        <v>0.29179733450411416</v>
      </c>
      <c r="AB23" s="177">
        <f>IF(S23&lt;&gt;0,G23-AH23,-9999)</f>
        <v>-9999</v>
      </c>
      <c r="AC23" s="177">
        <f>+G23-P23</f>
        <v>0.12456069999825559</v>
      </c>
      <c r="AD23" s="177">
        <f>IF(S23&lt;&gt;0,G23-AA23,-9999)</f>
        <v>-9999</v>
      </c>
      <c r="AE23" s="177">
        <f>+(G23-AA23)^2*S23</f>
        <v>0</v>
      </c>
      <c r="AF23" s="177">
        <f>IF(S23&lt;&gt;0,G23-P23,-9999)</f>
        <v>-9999</v>
      </c>
      <c r="AG23" s="178"/>
      <c r="AH23" s="177">
        <f>$AB$6*($AB$11/AI23*AJ23+$AB$12)</f>
        <v>-1.0842685423071527E-2</v>
      </c>
      <c r="AI23" s="177">
        <f>1+$AB$7*COS(AL23)</f>
        <v>1.1897382914664252</v>
      </c>
      <c r="AJ23" s="177">
        <f>SIN(AL23+RADIANS($AB$9))</f>
        <v>-0.84878710816175063</v>
      </c>
      <c r="AK23" s="177">
        <f>$AB$7*SIN(AL23)</f>
        <v>4.0412551178059614E-2</v>
      </c>
      <c r="AL23" s="177">
        <f>2*ATAN(AM23)</f>
        <v>0.20985514605718911</v>
      </c>
      <c r="AM23" s="177">
        <f>SQRT((1+$AB$7)/(1-$AB$7))*TAN(AN23/2)</f>
        <v>0.10531435351086729</v>
      </c>
      <c r="AN23" s="177">
        <f>$AU23+$AB$7*SIN(AO23)</f>
        <v>-6.11055973784568</v>
      </c>
      <c r="AO23" s="177">
        <f>$AU23+$AB$7*SIN(AP23)</f>
        <v>-6.1105610555381755</v>
      </c>
      <c r="AP23" s="177">
        <f>$AU23+$AB$7*SIN(AQ23)</f>
        <v>-6.1105679504387354</v>
      </c>
      <c r="AQ23" s="177">
        <f>$AU23+$AB$7*SIN(AR23)</f>
        <v>-6.1106040282609841</v>
      </c>
      <c r="AR23" s="177">
        <f>$AU23+$AB$7*SIN(AS23)</f>
        <v>-6.1107928031020986</v>
      </c>
      <c r="AS23" s="177">
        <f>$AU23+$AB$7*SIN(AT23)</f>
        <v>-6.1117804540875031</v>
      </c>
      <c r="AT23" s="177">
        <f>$AU23+$AB$7*SIN(AU23)</f>
        <v>-6.116945016565067</v>
      </c>
      <c r="AU23" s="177">
        <f>RADIANS($AB$9)+$AB$18*(F23-AB$15)</f>
        <v>-6.1438817891102948</v>
      </c>
      <c r="AW23" s="177">
        <v>-4500</v>
      </c>
      <c r="AX23" s="177">
        <f t="shared" si="0"/>
        <v>1.3601341046273403E-2</v>
      </c>
      <c r="AY23" s="177">
        <f t="shared" si="1"/>
        <v>1.3126597135239924E-2</v>
      </c>
      <c r="AZ23" s="177">
        <f t="shared" si="2"/>
        <v>4.7474391103347855E-4</v>
      </c>
      <c r="BA23" s="177">
        <f t="shared" si="3"/>
        <v>0.84541466056720371</v>
      </c>
      <c r="BB23" s="177">
        <f t="shared" si="4"/>
        <v>0.1544861656980473</v>
      </c>
      <c r="BC23" s="177">
        <f t="shared" si="5"/>
        <v>2.4928680529554557</v>
      </c>
      <c r="BD23" s="177">
        <f t="shared" si="6"/>
        <v>2.9740855279221594</v>
      </c>
      <c r="BE23" s="177">
        <f t="shared" si="10"/>
        <v>21.214254836351387</v>
      </c>
      <c r="BF23" s="177">
        <f t="shared" si="10"/>
        <v>21.21425381954699</v>
      </c>
      <c r="BG23" s="177">
        <f t="shared" si="10"/>
        <v>21.214261169762761</v>
      </c>
      <c r="BH23" s="177">
        <f t="shared" si="10"/>
        <v>21.214208035759789</v>
      </c>
      <c r="BI23" s="177">
        <f t="shared" si="10"/>
        <v>21.214592073894369</v>
      </c>
      <c r="BJ23" s="177">
        <f t="shared" si="10"/>
        <v>21.211813077035067</v>
      </c>
      <c r="BK23" s="177">
        <f t="shared" si="10"/>
        <v>21.231755062480591</v>
      </c>
      <c r="BL23" s="177">
        <f t="shared" si="8"/>
        <v>21.078251539690104</v>
      </c>
    </row>
    <row r="24" spans="1:64" s="177" customFormat="1" ht="12.95" customHeight="1" x14ac:dyDescent="0.2">
      <c r="A24" s="144" t="s">
        <v>93</v>
      </c>
      <c r="B24" s="145" t="s">
        <v>94</v>
      </c>
      <c r="C24" s="146">
        <v>19116.27</v>
      </c>
      <c r="D24" s="196"/>
      <c r="E24" s="70">
        <f>(C24-C$7)/C$8</f>
        <v>-54720.694969202625</v>
      </c>
      <c r="F24" s="177">
        <f>ROUND(2*E24,0)/2</f>
        <v>-54720.5</v>
      </c>
      <c r="G24" s="197">
        <f>C24-(C$7+C$8*F24)</f>
        <v>-0.1340179500002705</v>
      </c>
      <c r="H24" s="177">
        <f>G24</f>
        <v>-0.1340179500002705</v>
      </c>
      <c r="O24" s="177">
        <f ca="1">+C$11+C$12*F24</f>
        <v>0.51037012588173913</v>
      </c>
      <c r="Q24" s="198">
        <f>C24-15018.5</f>
        <v>4097.7700000000004</v>
      </c>
      <c r="S24" s="178"/>
      <c r="Z24" s="177">
        <f>F24</f>
        <v>-54720.5</v>
      </c>
      <c r="AA24" s="177">
        <f>AB$3+AB$4*Z24+AB$5*Z24^2+AH24</f>
        <v>0.27858248412213354</v>
      </c>
      <c r="AB24" s="177">
        <f>IF(S24&lt;&gt;0,G24-AH24,-9999)</f>
        <v>-9999</v>
      </c>
      <c r="AC24" s="177">
        <f>+G24-P24</f>
        <v>-0.1340179500002705</v>
      </c>
      <c r="AD24" s="177">
        <f>IF(S24&lt;&gt;0,G24-AA24,-9999)</f>
        <v>-9999</v>
      </c>
      <c r="AE24" s="177">
        <f>+(G24-AA24)^2*S24</f>
        <v>0</v>
      </c>
      <c r="AF24" s="177">
        <f>IF(S24&lt;&gt;0,G24-P24,-9999)</f>
        <v>-9999</v>
      </c>
      <c r="AG24" s="178"/>
      <c r="AH24" s="177">
        <f>$AB$6*($AB$11/AI24*AJ24+$AB$12)</f>
        <v>-1.0276466339263836E-2</v>
      </c>
      <c r="AI24" s="177">
        <f>1+$AB$7*COS(AL24)</f>
        <v>0.99186506354655546</v>
      </c>
      <c r="AJ24" s="177">
        <f>SIN(AL24+RADIANS($AB$9))</f>
        <v>-0.66314905099759291</v>
      </c>
      <c r="AK24" s="177">
        <f>$AB$7*SIN(AL24)</f>
        <v>0.19382367334826722</v>
      </c>
      <c r="AL24" s="177">
        <f>2*ATAN(AM24)</f>
        <v>1.6127425176771502</v>
      </c>
      <c r="AM24" s="177">
        <f>SQRT((1+$AB$7)/(1-$AB$7))*TAN(AN24/2)</f>
        <v>1.0428511962918015</v>
      </c>
      <c r="AN24" s="177">
        <f>$AU24+$AB$7*SIN(AO24)</f>
        <v>-4.8663035280539422</v>
      </c>
      <c r="AO24" s="177">
        <f>$AU24+$AB$7*SIN(AP24)</f>
        <v>-4.8663035282674754</v>
      </c>
      <c r="AP24" s="177">
        <f>$AU24+$AB$7*SIN(AQ24)</f>
        <v>-4.8663035354472779</v>
      </c>
      <c r="AQ24" s="177">
        <f>$AU24+$AB$7*SIN(AR24)</f>
        <v>-4.8663037768596551</v>
      </c>
      <c r="AR24" s="177">
        <f>$AU24+$AB$7*SIN(AS24)</f>
        <v>-4.8663118938471888</v>
      </c>
      <c r="AS24" s="177">
        <f>$AU24+$AB$7*SIN(AT24)</f>
        <v>-4.8665845638797149</v>
      </c>
      <c r="AT24" s="177">
        <f>$AU24+$AB$7*SIN(AU24)</f>
        <v>-4.8754816758991195</v>
      </c>
      <c r="AU24" s="177">
        <f>RADIANS($AB$9)+$AB$18*(F24-AB$15)</f>
        <v>-5.0580045415040074</v>
      </c>
      <c r="AW24" s="177">
        <v>-4000</v>
      </c>
      <c r="AX24" s="177">
        <f t="shared" si="0"/>
        <v>1.4293601505918621E-2</v>
      </c>
      <c r="AY24" s="177">
        <f t="shared" si="1"/>
        <v>1.0921699067929641E-2</v>
      </c>
      <c r="AZ24" s="177">
        <f t="shared" si="2"/>
        <v>3.3719024379889801E-3</v>
      </c>
      <c r="BA24" s="177">
        <f t="shared" si="3"/>
        <v>0.8258717787383989</v>
      </c>
      <c r="BB24" s="177">
        <f t="shared" si="4"/>
        <v>0.34037673097660287</v>
      </c>
      <c r="BC24" s="177">
        <f t="shared" si="5"/>
        <v>2.6850782215247002</v>
      </c>
      <c r="BD24" s="177">
        <f t="shared" si="6"/>
        <v>4.3046711684747594</v>
      </c>
      <c r="BE24" s="177">
        <f t="shared" si="10"/>
        <v>21.440047353423118</v>
      </c>
      <c r="BF24" s="177">
        <f t="shared" si="10"/>
        <v>21.440045010534241</v>
      </c>
      <c r="BG24" s="177">
        <f t="shared" si="10"/>
        <v>21.440059186352212</v>
      </c>
      <c r="BH24" s="177">
        <f t="shared" si="10"/>
        <v>21.439973412656801</v>
      </c>
      <c r="BI24" s="177">
        <f t="shared" si="10"/>
        <v>21.440492334939705</v>
      </c>
      <c r="BJ24" s="177">
        <f t="shared" si="10"/>
        <v>21.437350371396384</v>
      </c>
      <c r="BK24" s="177">
        <f t="shared" si="10"/>
        <v>21.456283050819035</v>
      </c>
      <c r="BL24" s="177">
        <f t="shared" si="8"/>
        <v>21.338466552296449</v>
      </c>
    </row>
    <row r="25" spans="1:64" s="177" customFormat="1" ht="12.95" customHeight="1" x14ac:dyDescent="0.2">
      <c r="A25" s="144" t="s">
        <v>96</v>
      </c>
      <c r="B25" s="145" t="s">
        <v>94</v>
      </c>
      <c r="C25" s="146">
        <v>25619.491000000002</v>
      </c>
      <c r="D25" s="196"/>
      <c r="E25" s="70">
        <f>(C25-C$7)/C$8</f>
        <v>-45259.814446184871</v>
      </c>
      <c r="F25" s="177">
        <f>ROUND(2*E25,0)/2</f>
        <v>-45260</v>
      </c>
      <c r="G25" s="197">
        <f>C25-(C$7+C$8*F25)</f>
        <v>0.12754599999971106</v>
      </c>
      <c r="H25" s="177">
        <f>G25</f>
        <v>0.12754599999971106</v>
      </c>
      <c r="O25" s="177">
        <f ca="1">+C$11+C$12*F25</f>
        <v>0.42205769006538718</v>
      </c>
      <c r="Q25" s="198">
        <f>C25-15018.5</f>
        <v>10600.991000000002</v>
      </c>
      <c r="S25" s="178"/>
      <c r="Z25" s="177">
        <f>F25</f>
        <v>-45260</v>
      </c>
      <c r="AA25" s="177">
        <f>AB$3+AB$4*Z25+AB$5*Z25^2+AH25</f>
        <v>0.22086524443860134</v>
      </c>
      <c r="AB25" s="177">
        <f>IF(S25&lt;&gt;0,G25-AH25,-9999)</f>
        <v>-9999</v>
      </c>
      <c r="AC25" s="177">
        <f>+G25-P25</f>
        <v>0.12754599999971106</v>
      </c>
      <c r="AD25" s="177">
        <f>IF(S25&lt;&gt;0,G25-AA25,-9999)</f>
        <v>-9999</v>
      </c>
      <c r="AE25" s="177">
        <f>+(G25-AA25)^2*S25</f>
        <v>0</v>
      </c>
      <c r="AF25" s="177">
        <f>IF(S25&lt;&gt;0,G25-P25,-9999)</f>
        <v>-9999</v>
      </c>
      <c r="AG25" s="178"/>
      <c r="AH25" s="177">
        <f>$AB$6*($AB$11/AI25*AJ25+$AB$12)</f>
        <v>-7.8357442935683384E-3</v>
      </c>
      <c r="AI25" s="177">
        <f>1+$AB$7*COS(AL25)</f>
        <v>1.1900258748166135</v>
      </c>
      <c r="AJ25" s="177">
        <f>SIN(AL25+RADIANS($AB$9))</f>
        <v>-0.56564573571158461</v>
      </c>
      <c r="AK25" s="177">
        <f>$AB$7*SIN(AL25)</f>
        <v>-3.9037935927737327E-2</v>
      </c>
      <c r="AL25" s="177">
        <f>2*ATAN(AM25)</f>
        <v>-0.20261586774156809</v>
      </c>
      <c r="AM25" s="177">
        <f>SQRT((1+$AB$7)/(1-$AB$7))*TAN(AN25/2)</f>
        <v>-0.10165594713305962</v>
      </c>
      <c r="AN25" s="177">
        <f>$AU25+$AB$7*SIN(AO25)</f>
        <v>-0.1666571238687288</v>
      </c>
      <c r="AO25" s="177">
        <f>$AU25+$AB$7*SIN(AP25)</f>
        <v>-0.1666558440800148</v>
      </c>
      <c r="AP25" s="177">
        <f>$AU25+$AB$7*SIN(AQ25)</f>
        <v>-0.16664915435534741</v>
      </c>
      <c r="AQ25" s="177">
        <f>$AU25+$AB$7*SIN(AR25)</f>
        <v>-0.16661418588059193</v>
      </c>
      <c r="AR25" s="177">
        <f>$AU25+$AB$7*SIN(AS25)</f>
        <v>-0.16643140229755662</v>
      </c>
      <c r="AS25" s="177">
        <f>$AU25+$AB$7*SIN(AT25)</f>
        <v>-0.16547606610281707</v>
      </c>
      <c r="AT25" s="177">
        <f>$AU25+$AB$7*SIN(AU25)</f>
        <v>-0.16048536659126678</v>
      </c>
      <c r="AU25" s="177">
        <f>RADIANS($AB$9)+$AB$18*(F25-AB$15)</f>
        <v>-0.13447628797931355</v>
      </c>
      <c r="AW25" s="177">
        <v>-3500</v>
      </c>
      <c r="AX25" s="177">
        <f t="shared" si="0"/>
        <v>1.4775243361589547E-2</v>
      </c>
      <c r="AY25" s="177">
        <f t="shared" si="1"/>
        <v>8.7274538738841452E-3</v>
      </c>
      <c r="AZ25" s="177">
        <f t="shared" si="2"/>
        <v>6.0477894877054017E-3</v>
      </c>
      <c r="BA25" s="177">
        <f t="shared" si="3"/>
        <v>0.81311980739091239</v>
      </c>
      <c r="BB25" s="177">
        <f t="shared" si="4"/>
        <v>0.50741064059077678</v>
      </c>
      <c r="BC25" s="177">
        <f t="shared" si="5"/>
        <v>2.8699378933996367</v>
      </c>
      <c r="BD25" s="177">
        <f t="shared" si="6"/>
        <v>7.316954283091027</v>
      </c>
      <c r="BE25" s="177">
        <f t="shared" si="10"/>
        <v>21.661483174682676</v>
      </c>
      <c r="BF25" s="177">
        <f t="shared" si="10"/>
        <v>21.661480360349618</v>
      </c>
      <c r="BG25" s="177">
        <f t="shared" si="10"/>
        <v>21.661495693290121</v>
      </c>
      <c r="BH25" s="177">
        <f t="shared" si="10"/>
        <v>21.661412155982063</v>
      </c>
      <c r="BI25" s="177">
        <f t="shared" si="10"/>
        <v>21.661867257102998</v>
      </c>
      <c r="BJ25" s="177">
        <f t="shared" si="10"/>
        <v>21.659387060705516</v>
      </c>
      <c r="BK25" s="177">
        <f t="shared" si="10"/>
        <v>21.672878378965272</v>
      </c>
      <c r="BL25" s="177">
        <f t="shared" si="8"/>
        <v>21.598681564902797</v>
      </c>
    </row>
    <row r="26" spans="1:64" s="177" customFormat="1" ht="12.95" customHeight="1" x14ac:dyDescent="0.2">
      <c r="A26" s="144" t="s">
        <v>96</v>
      </c>
      <c r="B26" s="145" t="s">
        <v>94</v>
      </c>
      <c r="C26" s="146">
        <v>26024.35</v>
      </c>
      <c r="D26" s="196"/>
      <c r="E26" s="70">
        <f>(C26-C$7)/C$8</f>
        <v>-44670.825908402068</v>
      </c>
      <c r="F26" s="177">
        <f>ROUND(2*E26,0)/2</f>
        <v>-44671</v>
      </c>
      <c r="G26" s="197">
        <f>C26-(C$7+C$8*F26)</f>
        <v>0.11966709999614977</v>
      </c>
      <c r="H26" s="177">
        <f>G26</f>
        <v>0.11966709999614977</v>
      </c>
      <c r="O26" s="177">
        <f ca="1">+C$11+C$12*F26</f>
        <v>0.41655945797450072</v>
      </c>
      <c r="Q26" s="198">
        <f>C26-15018.5</f>
        <v>11005.849999999999</v>
      </c>
      <c r="S26" s="178"/>
      <c r="Z26" s="177">
        <f>F26</f>
        <v>-44671</v>
      </c>
      <c r="AA26" s="177">
        <f>AB$3+AB$4*Z26+AB$5*Z26^2+AH26</f>
        <v>0.21395761897008447</v>
      </c>
      <c r="AB26" s="177">
        <f>IF(S26&lt;&gt;0,G26-AH26,-9999)</f>
        <v>-9999</v>
      </c>
      <c r="AC26" s="177">
        <f>+G26-P26</f>
        <v>0.11966709999614977</v>
      </c>
      <c r="AD26" s="177">
        <f>IF(S26&lt;&gt;0,G26-AA26,-9999)</f>
        <v>-9999</v>
      </c>
      <c r="AE26" s="177">
        <f>+(G26-AA26)^2*S26</f>
        <v>0</v>
      </c>
      <c r="AF26" s="177">
        <f>IF(S26&lt;&gt;0,G26-P26,-9999)</f>
        <v>-9999</v>
      </c>
      <c r="AG26" s="178"/>
      <c r="AH26" s="177">
        <f>$AB$6*($AB$11/AI26*AJ26+$AB$12)</f>
        <v>-1.1124115322105655E-2</v>
      </c>
      <c r="AI26" s="177">
        <f>1+$AB$7*COS(AL26)</f>
        <v>1.1875301587790661</v>
      </c>
      <c r="AJ26" s="177">
        <f>SIN(AL26+RADIANS($AB$9))</f>
        <v>-0.87367552975640239</v>
      </c>
      <c r="AK26" s="177">
        <f>$AB$7*SIN(AL26)</f>
        <v>4.9661182926059935E-2</v>
      </c>
      <c r="AL26" s="177">
        <f>2*ATAN(AM26)</f>
        <v>0.25887477485398419</v>
      </c>
      <c r="AM26" s="177">
        <f>SQRT((1+$AB$7)/(1-$AB$7))*TAN(AN26/2)</f>
        <v>0.13016513114529493</v>
      </c>
      <c r="AN26" s="177">
        <f>$AU26+$AB$7*SIN(AO26)</f>
        <v>0.21308113612350185</v>
      </c>
      <c r="AO26" s="177">
        <f>$AU26+$AB$7*SIN(AP26)</f>
        <v>0.21307958332957469</v>
      </c>
      <c r="AP26" s="177">
        <f>$AU26+$AB$7*SIN(AQ26)</f>
        <v>0.2130713937976951</v>
      </c>
      <c r="AQ26" s="177">
        <f>$AU26+$AB$7*SIN(AR26)</f>
        <v>0.21302820193658092</v>
      </c>
      <c r="AR26" s="177">
        <f>$AU26+$AB$7*SIN(AS26)</f>
        <v>0.21280041331132027</v>
      </c>
      <c r="AS26" s="177">
        <f>$AU26+$AB$7*SIN(AT26)</f>
        <v>0.21159926894497474</v>
      </c>
      <c r="AT26" s="177">
        <f>$AU26+$AB$7*SIN(AU26)</f>
        <v>0.205270634123946</v>
      </c>
      <c r="AU26" s="177">
        <f>RADIANS($AB$9)+$AB$18*(F26-AB$15)</f>
        <v>0.1720569968709631</v>
      </c>
      <c r="AW26" s="177">
        <v>-3000</v>
      </c>
      <c r="AX26" s="177">
        <f t="shared" si="0"/>
        <v>1.4946712401397919E-2</v>
      </c>
      <c r="AY26" s="177">
        <f t="shared" si="1"/>
        <v>6.5438615531034404E-3</v>
      </c>
      <c r="AZ26" s="177">
        <f t="shared" si="2"/>
        <v>8.402850848294478E-3</v>
      </c>
      <c r="BA26" s="177">
        <f t="shared" si="3"/>
        <v>0.80680952817119012</v>
      </c>
      <c r="BB26" s="177">
        <f t="shared" si="4"/>
        <v>0.65392895174528487</v>
      </c>
      <c r="BC26" s="177">
        <f t="shared" si="5"/>
        <v>3.0505267620354068</v>
      </c>
      <c r="BD26" s="177">
        <f t="shared" si="6"/>
        <v>21.946939833445477</v>
      </c>
      <c r="BE26" s="177">
        <f t="shared" si="10"/>
        <v>21.880347629650476</v>
      </c>
      <c r="BF26" s="177">
        <f t="shared" si="10"/>
        <v>21.88034631669515</v>
      </c>
      <c r="BG26" s="177">
        <f t="shared" si="10"/>
        <v>21.880353126461426</v>
      </c>
      <c r="BH26" s="177">
        <f t="shared" si="10"/>
        <v>21.88031780691222</v>
      </c>
      <c r="BI26" s="177">
        <f t="shared" si="10"/>
        <v>21.880500993859911</v>
      </c>
      <c r="BJ26" s="177">
        <f t="shared" si="10"/>
        <v>21.879550843214634</v>
      </c>
      <c r="BK26" s="177">
        <f t="shared" si="10"/>
        <v>21.884477988169913</v>
      </c>
      <c r="BL26" s="177">
        <f t="shared" si="8"/>
        <v>21.858896577509142</v>
      </c>
    </row>
    <row r="27" spans="1:64" s="177" customFormat="1" ht="12.95" customHeight="1" x14ac:dyDescent="0.2">
      <c r="A27" s="144" t="s">
        <v>96</v>
      </c>
      <c r="B27" s="145" t="s">
        <v>94</v>
      </c>
      <c r="C27" s="146">
        <v>26608.632000000001</v>
      </c>
      <c r="D27" s="196"/>
      <c r="E27" s="70">
        <f>(C27-C$7)/C$8</f>
        <v>-43820.81293886745</v>
      </c>
      <c r="F27" s="177">
        <f>ROUND(2*E27,0)/2</f>
        <v>-43821</v>
      </c>
      <c r="G27" s="197">
        <f>C27-(C$7+C$8*F27)</f>
        <v>0.12858209999831161</v>
      </c>
      <c r="H27" s="177">
        <f>G27</f>
        <v>0.12858209999831161</v>
      </c>
      <c r="O27" s="177">
        <f ca="1">+C$11+C$12*F27</f>
        <v>0.40862482762262725</v>
      </c>
      <c r="Q27" s="198">
        <f>C27-15018.5</f>
        <v>11590.132000000001</v>
      </c>
      <c r="S27" s="178"/>
      <c r="Z27" s="177">
        <f>F27</f>
        <v>-43821</v>
      </c>
      <c r="AA27" s="177">
        <f>AB$3+AB$4*Z27+AB$5*Z27^2+AH27</f>
        <v>0.20688235099774044</v>
      </c>
      <c r="AB27" s="177">
        <f>IF(S27&lt;&gt;0,G27-AH27,-9999)</f>
        <v>-9999</v>
      </c>
      <c r="AC27" s="177">
        <f>+G27-P27</f>
        <v>0.12858209999831161</v>
      </c>
      <c r="AD27" s="177">
        <f>IF(S27&lt;&gt;0,G27-AA27,-9999)</f>
        <v>-9999</v>
      </c>
      <c r="AE27" s="177">
        <f>+(G27-AA27)^2*S27</f>
        <v>0</v>
      </c>
      <c r="AF27" s="177">
        <f>IF(S27&lt;&gt;0,G27-P27,-9999)</f>
        <v>-9999</v>
      </c>
      <c r="AG27" s="178"/>
      <c r="AH27" s="177">
        <f>$AB$6*($AB$11/AI27*AJ27+$AB$12)</f>
        <v>-1.3002410695087185E-2</v>
      </c>
      <c r="AI27" s="177">
        <f>1+$AB$7*COS(AL27)</f>
        <v>1.1222377628533262</v>
      </c>
      <c r="AJ27" s="177">
        <f>SIN(AL27+RADIANS($AB$9))</f>
        <v>-0.99255053797681336</v>
      </c>
      <c r="AK27" s="177">
        <f>$AB$7*SIN(AL27)</f>
        <v>0.15063772062113584</v>
      </c>
      <c r="AL27" s="177">
        <f>2*ATAN(AM27)</f>
        <v>0.88910142209725285</v>
      </c>
      <c r="AM27" s="177">
        <f>SQRT((1+$AB$7)/(1-$AB$7))*TAN(AN27/2)</f>
        <v>0.47635180629567397</v>
      </c>
      <c r="AN27" s="177">
        <f>$AU27+$AB$7*SIN(AO27)</f>
        <v>0.74610213846227547</v>
      </c>
      <c r="AO27" s="177">
        <f>$AU27+$AB$7*SIN(AP27)</f>
        <v>0.74610112936479545</v>
      </c>
      <c r="AP27" s="177">
        <f>$AU27+$AB$7*SIN(AQ27)</f>
        <v>0.7460940459125518</v>
      </c>
      <c r="AQ27" s="177">
        <f>$AU27+$AB$7*SIN(AR27)</f>
        <v>0.7460443242756748</v>
      </c>
      <c r="AR27" s="177">
        <f>$AU27+$AB$7*SIN(AS27)</f>
        <v>0.74569537213480397</v>
      </c>
      <c r="AS27" s="177">
        <f>$AU27+$AB$7*SIN(AT27)</f>
        <v>0.74324954079718752</v>
      </c>
      <c r="AT27" s="177">
        <f>$AU27+$AB$7*SIN(AU27)</f>
        <v>0.72625767026995403</v>
      </c>
      <c r="AU27" s="177">
        <f>RADIANS($AB$9)+$AB$18*(F27-AB$15)</f>
        <v>0.61442251830175332</v>
      </c>
      <c r="AW27" s="177">
        <v>-2500</v>
      </c>
      <c r="AX27" s="177">
        <f t="shared" si="0"/>
        <v>1.4721177143235661E-2</v>
      </c>
      <c r="AY27" s="177">
        <f t="shared" si="1"/>
        <v>4.3709221055875267E-3</v>
      </c>
      <c r="AZ27" s="177">
        <f t="shared" si="2"/>
        <v>1.0350255037648134E-2</v>
      </c>
      <c r="BA27" s="177">
        <f t="shared" si="3"/>
        <v>0.80675820520032082</v>
      </c>
      <c r="BB27" s="177">
        <f t="shared" si="4"/>
        <v>0.77829185001869117</v>
      </c>
      <c r="BC27" s="177">
        <f t="shared" si="5"/>
        <v>-3.0534838023283388</v>
      </c>
      <c r="BD27" s="177">
        <f t="shared" si="6"/>
        <v>-22.68450833638191</v>
      </c>
      <c r="BE27" s="177">
        <f t="shared" si="10"/>
        <v>22.098353929517994</v>
      </c>
      <c r="BF27" s="177">
        <f t="shared" si="10"/>
        <v>22.09835520320523</v>
      </c>
      <c r="BG27" s="177">
        <f t="shared" si="10"/>
        <v>22.098348599705449</v>
      </c>
      <c r="BH27" s="177">
        <f t="shared" si="10"/>
        <v>22.098382835955174</v>
      </c>
      <c r="BI27" s="177">
        <f t="shared" si="10"/>
        <v>22.098205337385913</v>
      </c>
      <c r="BJ27" s="177">
        <f t="shared" si="10"/>
        <v>22.099125619372451</v>
      </c>
      <c r="BK27" s="177">
        <f t="shared" si="10"/>
        <v>22.094355184634789</v>
      </c>
      <c r="BL27" s="177">
        <f t="shared" si="8"/>
        <v>22.119111590115491</v>
      </c>
    </row>
    <row r="28" spans="1:64" s="177" customFormat="1" ht="12.95" customHeight="1" x14ac:dyDescent="0.2">
      <c r="A28" s="144" t="s">
        <v>93</v>
      </c>
      <c r="B28" s="145" t="s">
        <v>95</v>
      </c>
      <c r="C28" s="146">
        <v>27162.36</v>
      </c>
      <c r="D28" s="196"/>
      <c r="E28" s="70">
        <f>(C28-C$7)/C$8</f>
        <v>-43015.24990321949</v>
      </c>
      <c r="F28" s="177">
        <f>ROUND(2*E28,0)/2</f>
        <v>-43015</v>
      </c>
      <c r="G28" s="197">
        <f>C28-(C$7+C$8*F28)</f>
        <v>-0.17177850000007311</v>
      </c>
      <c r="H28" s="177">
        <f>G28</f>
        <v>-0.17177850000007311</v>
      </c>
      <c r="O28" s="177">
        <f ca="1">+C$11+C$12*F28</f>
        <v>0.40110093107720368</v>
      </c>
      <c r="Q28" s="198">
        <f>C28-15018.5</f>
        <v>12143.86</v>
      </c>
      <c r="S28" s="178"/>
      <c r="Z28" s="177">
        <f>F28</f>
        <v>-43015</v>
      </c>
      <c r="AA28" s="177">
        <f>AB$3+AB$4*Z28+AB$5*Z28^2+AH28</f>
        <v>0.20332445072206348</v>
      </c>
      <c r="AB28" s="177">
        <f>IF(S28&lt;&gt;0,G28-AH28,-9999)</f>
        <v>-9999</v>
      </c>
      <c r="AC28" s="177">
        <f>+G28-P28</f>
        <v>-0.17177850000007311</v>
      </c>
      <c r="AD28" s="177">
        <f>IF(S28&lt;&gt;0,G28-AA28,-9999)</f>
        <v>-9999</v>
      </c>
      <c r="AE28" s="177">
        <f>+(G28-AA28)^2*S28</f>
        <v>0</v>
      </c>
      <c r="AF28" s="177">
        <f>IF(S28&lt;&gt;0,G28-P28,-9999)</f>
        <v>-9999</v>
      </c>
      <c r="AG28" s="178"/>
      <c r="AH28" s="177">
        <f>$AB$6*($AB$11/AI28*AJ28+$AB$12)</f>
        <v>-1.1660795676386155E-2</v>
      </c>
      <c r="AI28" s="177">
        <f>1+$AB$7*COS(AL28)</f>
        <v>1.0319532202671025</v>
      </c>
      <c r="AJ28" s="177">
        <f>SIN(AL28+RADIANS($AB$9))</f>
        <v>-0.80307063065532214</v>
      </c>
      <c r="AK28" s="177">
        <f>$AB$7*SIN(AL28)</f>
        <v>0.19134467658097887</v>
      </c>
      <c r="AL28" s="177">
        <f>2*ATAN(AM28)</f>
        <v>1.4053301593354066</v>
      </c>
      <c r="AM28" s="177">
        <f>SQRT((1+$AB$7)/(1-$AB$7))*TAN(AN28/2)</f>
        <v>0.84685446073430448</v>
      </c>
      <c r="AN28" s="177">
        <f>$AU28+$AB$7*SIN(AO28)</f>
        <v>1.2157865441990696</v>
      </c>
      <c r="AO28" s="177">
        <f>$AU28+$AB$7*SIN(AP28)</f>
        <v>1.2157865240017753</v>
      </c>
      <c r="AP28" s="177">
        <f>$AU28+$AB$7*SIN(AQ28)</f>
        <v>1.2157862244824811</v>
      </c>
      <c r="AQ28" s="177">
        <f>$AU28+$AB$7*SIN(AR28)</f>
        <v>1.2157817827373165</v>
      </c>
      <c r="AR28" s="177">
        <f>$AU28+$AB$7*SIN(AS28)</f>
        <v>1.2157159197698291</v>
      </c>
      <c r="AS28" s="177">
        <f>$AU28+$AB$7*SIN(AT28)</f>
        <v>1.2147406613985177</v>
      </c>
      <c r="AT28" s="177">
        <f>$AU28+$AB$7*SIN(AU28)</f>
        <v>1.2005874022602983</v>
      </c>
      <c r="AU28" s="177">
        <f>RADIANS($AB$9)+$AB$18*(F28-AB$15)</f>
        <v>1.0338891186231849</v>
      </c>
      <c r="AW28" s="177">
        <v>-2000</v>
      </c>
      <c r="AX28" s="177">
        <f t="shared" si="0"/>
        <v>1.40208437829842E-2</v>
      </c>
      <c r="AY28" s="177">
        <f t="shared" si="1"/>
        <v>2.208635531336402E-3</v>
      </c>
      <c r="AZ28" s="177">
        <f t="shared" si="2"/>
        <v>1.1812208251647797E-2</v>
      </c>
      <c r="BA28" s="177">
        <f t="shared" si="3"/>
        <v>0.81296432796542673</v>
      </c>
      <c r="BB28" s="177">
        <f t="shared" si="4"/>
        <v>0.87839024226458573</v>
      </c>
      <c r="BC28" s="177">
        <f t="shared" si="5"/>
        <v>-2.8729409916216393</v>
      </c>
      <c r="BD28" s="177">
        <f t="shared" si="6"/>
        <v>-7.399755275573753</v>
      </c>
      <c r="BE28" s="177">
        <f t="shared" si="10"/>
        <v>22.317190487983606</v>
      </c>
      <c r="BF28" s="177">
        <f t="shared" si="10"/>
        <v>22.317193294319832</v>
      </c>
      <c r="BG28" s="177">
        <f t="shared" si="10"/>
        <v>22.317178023778773</v>
      </c>
      <c r="BH28" s="177">
        <f t="shared" si="10"/>
        <v>22.317261118632477</v>
      </c>
      <c r="BI28" s="177">
        <f t="shared" si="10"/>
        <v>22.316808985071951</v>
      </c>
      <c r="BJ28" s="177">
        <f t="shared" si="10"/>
        <v>22.319269959629665</v>
      </c>
      <c r="BK28" s="177">
        <f t="shared" si="10"/>
        <v>22.305899245713043</v>
      </c>
      <c r="BL28" s="177">
        <f t="shared" si="8"/>
        <v>22.379326602721839</v>
      </c>
    </row>
    <row r="29" spans="1:64" s="177" customFormat="1" ht="12.95" customHeight="1" x14ac:dyDescent="0.2">
      <c r="A29" s="144" t="s">
        <v>93</v>
      </c>
      <c r="B29" s="145" t="s">
        <v>94</v>
      </c>
      <c r="C29" s="146">
        <v>27183.3</v>
      </c>
      <c r="D29" s="196"/>
      <c r="E29" s="70">
        <f>(C29-C$7)/C$8</f>
        <v>-42984.786408567837</v>
      </c>
      <c r="F29" s="177">
        <f>ROUND(2*E29,0)/2</f>
        <v>-42985</v>
      </c>
      <c r="G29" s="197">
        <f>C29-(C$7+C$8*F29)</f>
        <v>0.14681849999760743</v>
      </c>
      <c r="H29" s="177">
        <f>G29</f>
        <v>0.14681849999760743</v>
      </c>
      <c r="O29" s="177">
        <f ca="1">+C$11+C$12*F29</f>
        <v>0.40082088530007876</v>
      </c>
      <c r="Q29" s="198">
        <f>C29-15018.5</f>
        <v>12164.8</v>
      </c>
      <c r="S29" s="178"/>
      <c r="Z29" s="177">
        <f>F29</f>
        <v>-42985</v>
      </c>
      <c r="AA29" s="177">
        <f>AB$3+AB$4*Z29+AB$5*Z29^2+AH29</f>
        <v>0.203240423031638</v>
      </c>
      <c r="AB29" s="177">
        <f>IF(S29&lt;&gt;0,G29-AH29,-9999)</f>
        <v>-9999</v>
      </c>
      <c r="AC29" s="177">
        <f>+G29-P29</f>
        <v>0.14681849999760743</v>
      </c>
      <c r="AD29" s="177">
        <f>IF(S29&lt;&gt;0,G29-AA29,-9999)</f>
        <v>-9999</v>
      </c>
      <c r="AE29" s="177">
        <f>+(G29-AA29)^2*S29</f>
        <v>0</v>
      </c>
      <c r="AF29" s="177">
        <f>IF(S29&lt;&gt;0,G29-P29,-9999)</f>
        <v>-9999</v>
      </c>
      <c r="AG29" s="178"/>
      <c r="AH29" s="177">
        <f>$AB$6*($AB$11/AI29*AJ29+$AB$12)</f>
        <v>-1.1562993622091731E-2</v>
      </c>
      <c r="AI29" s="177">
        <f>1+$AB$7*COS(AL29)</f>
        <v>1.0285896071724596</v>
      </c>
      <c r="AJ29" s="177">
        <f>SIN(AL29+RADIANS($AB$9))</f>
        <v>-0.79248730142816681</v>
      </c>
      <c r="AK29" s="177">
        <f>$AB$7*SIN(AL29)</f>
        <v>0.19187607433716644</v>
      </c>
      <c r="AL29" s="177">
        <f>2*ATAN(AM29)</f>
        <v>1.4228841498927454</v>
      </c>
      <c r="AM29" s="177">
        <f>SQRT((1+$AB$7)/(1-$AB$7))*TAN(AN29/2)</f>
        <v>0.86203924364408779</v>
      </c>
      <c r="AN29" s="177">
        <f>$AU29+$AB$7*SIN(AO29)</f>
        <v>1.2325010850399254</v>
      </c>
      <c r="AO29" s="177">
        <f>$AU29+$AB$7*SIN(AP29)</f>
        <v>1.2325010694073231</v>
      </c>
      <c r="AP29" s="177">
        <f>$AU29+$AB$7*SIN(AQ29)</f>
        <v>1.2325008266000099</v>
      </c>
      <c r="AQ29" s="177">
        <f>$AU29+$AB$7*SIN(AR29)</f>
        <v>1.2324970553114003</v>
      </c>
      <c r="AR29" s="177">
        <f>$AU29+$AB$7*SIN(AS29)</f>
        <v>1.2324384847617254</v>
      </c>
      <c r="AS29" s="177">
        <f>$AU29+$AB$7*SIN(AT29)</f>
        <v>1.2315300943327094</v>
      </c>
      <c r="AT29" s="177">
        <f>$AU29+$AB$7*SIN(AU29)</f>
        <v>1.2177291033370339</v>
      </c>
      <c r="AU29" s="177">
        <f>RADIANS($AB$9)+$AB$18*(F29-AB$15)</f>
        <v>1.0495020193795659</v>
      </c>
      <c r="AW29" s="177">
        <v>-1500</v>
      </c>
      <c r="AX29" s="177">
        <f t="shared" si="0"/>
        <v>1.2774669396602295E-2</v>
      </c>
      <c r="AY29" s="177">
        <f t="shared" si="1"/>
        <v>5.7001830350067132E-5</v>
      </c>
      <c r="AZ29" s="177">
        <f t="shared" si="2"/>
        <v>1.2717667566252228E-2</v>
      </c>
      <c r="BA29" s="177">
        <f t="shared" si="3"/>
        <v>0.82560771405941213</v>
      </c>
      <c r="BB29" s="177">
        <f t="shared" si="4"/>
        <v>0.95124536084537781</v>
      </c>
      <c r="BC29" s="177">
        <f t="shared" si="5"/>
        <v>-2.6881758574794632</v>
      </c>
      <c r="BD29" s="177">
        <f t="shared" si="6"/>
        <v>-4.3351229347471776</v>
      </c>
      <c r="BE29" s="177">
        <f t="shared" si="10"/>
        <v>22.538569715254308</v>
      </c>
      <c r="BF29" s="177">
        <f t="shared" si="10"/>
        <v>22.538572077553898</v>
      </c>
      <c r="BG29" s="177">
        <f t="shared" si="10"/>
        <v>22.538557816449817</v>
      </c>
      <c r="BH29" s="177">
        <f t="shared" si="10"/>
        <v>22.538643912025346</v>
      </c>
      <c r="BI29" s="177">
        <f t="shared" si="10"/>
        <v>22.538124213913942</v>
      </c>
      <c r="BJ29" s="177">
        <f t="shared" si="10"/>
        <v>22.541263773724314</v>
      </c>
      <c r="BK29" s="177">
        <f t="shared" si="10"/>
        <v>22.522387217697382</v>
      </c>
      <c r="BL29" s="177">
        <f t="shared" si="8"/>
        <v>22.639541615328184</v>
      </c>
    </row>
    <row r="30" spans="1:64" s="177" customFormat="1" ht="12.95" customHeight="1" x14ac:dyDescent="0.2">
      <c r="A30" s="144" t="s">
        <v>93</v>
      </c>
      <c r="B30" s="145" t="s">
        <v>94</v>
      </c>
      <c r="C30" s="146">
        <v>27187.360000000001</v>
      </c>
      <c r="D30" s="196"/>
      <c r="E30" s="70">
        <f>(C30-C$7)/C$8</f>
        <v>-42978.879923931461</v>
      </c>
      <c r="F30" s="177">
        <f>ROUND(2*E30,0)/2</f>
        <v>-42979</v>
      </c>
      <c r="G30" s="197">
        <f>C30-(C$7+C$8*F30)</f>
        <v>8.2537899997987552E-2</v>
      </c>
      <c r="H30" s="177">
        <f>G30</f>
        <v>8.2537899997987552E-2</v>
      </c>
      <c r="O30" s="177">
        <f ca="1">+C$11+C$12*F30</f>
        <v>0.40076487614465378</v>
      </c>
      <c r="Q30" s="198">
        <f>C30-15018.5</f>
        <v>12168.86</v>
      </c>
      <c r="S30" s="178"/>
      <c r="Z30" s="177">
        <f>F30</f>
        <v>-42979</v>
      </c>
      <c r="AA30" s="177">
        <f>AB$3+AB$4*Z30+AB$5*Z30^2+AH30</f>
        <v>0.20322397145835924</v>
      </c>
      <c r="AB30" s="177">
        <f>IF(S30&lt;&gt;0,G30-AH30,-9999)</f>
        <v>-9999</v>
      </c>
      <c r="AC30" s="177">
        <f>+G30-P30</f>
        <v>8.2537899997987552E-2</v>
      </c>
      <c r="AD30" s="177">
        <f>IF(S30&lt;&gt;0,G30-AA30,-9999)</f>
        <v>-9999</v>
      </c>
      <c r="AE30" s="177">
        <f>+(G30-AA30)^2*S30</f>
        <v>0</v>
      </c>
      <c r="AF30" s="177">
        <f>IF(S30&lt;&gt;0,G30-P30,-9999)</f>
        <v>-9999</v>
      </c>
      <c r="AG30" s="178"/>
      <c r="AH30" s="177">
        <f>$AB$6*($AB$11/AI30*AJ30+$AB$12)</f>
        <v>-1.1543083848467788E-2</v>
      </c>
      <c r="AI30" s="177">
        <f>1+$AB$7*COS(AL30)</f>
        <v>1.0279184303692552</v>
      </c>
      <c r="AJ30" s="177">
        <f>SIN(AL30+RADIANS($AB$9))</f>
        <v>-0.79034963971198868</v>
      </c>
      <c r="AK30" s="177">
        <f>$AB$7*SIN(AL30)</f>
        <v>0.19197488061471588</v>
      </c>
      <c r="AL30" s="177">
        <f>2*ATAN(AM30)</f>
        <v>1.4263812161917038</v>
      </c>
      <c r="AM30" s="177">
        <f>SQRT((1+$AB$7)/(1-$AB$7))*TAN(AN30/2)</f>
        <v>0.86509173630647074</v>
      </c>
      <c r="AN30" s="177">
        <f>$AU30+$AB$7*SIN(AO30)</f>
        <v>1.2358374506483851</v>
      </c>
      <c r="AO30" s="177">
        <f>$AU30+$AB$7*SIN(AP30)</f>
        <v>1.2358374358203263</v>
      </c>
      <c r="AP30" s="177">
        <f>$AU30+$AB$7*SIN(AQ30)</f>
        <v>1.2358372033029796</v>
      </c>
      <c r="AQ30" s="177">
        <f>$AU30+$AB$7*SIN(AR30)</f>
        <v>1.2358335572414103</v>
      </c>
      <c r="AR30" s="177">
        <f>$AU30+$AB$7*SIN(AS30)</f>
        <v>1.2357763890173696</v>
      </c>
      <c r="AS30" s="177">
        <f>$AU30+$AB$7*SIN(AT30)</f>
        <v>1.2348812472230426</v>
      </c>
      <c r="AT30" s="177">
        <f>$AU30+$AB$7*SIN(AU30)</f>
        <v>1.2211525345040257</v>
      </c>
      <c r="AU30" s="177">
        <f>RADIANS($AB$9)+$AB$18*(F30-AB$15)</f>
        <v>1.0526245995308421</v>
      </c>
      <c r="AW30" s="177">
        <v>-1000</v>
      </c>
      <c r="AX30" s="177">
        <f t="shared" si="0"/>
        <v>1.0917648196143846E-2</v>
      </c>
      <c r="AY30" s="177">
        <f t="shared" si="1"/>
        <v>-2.0839789973714764E-3</v>
      </c>
      <c r="AZ30" s="177">
        <f t="shared" si="2"/>
        <v>1.3001627193515322E-2</v>
      </c>
      <c r="BA30" s="177">
        <f t="shared" si="3"/>
        <v>0.84503507845353198</v>
      </c>
      <c r="BB30" s="177">
        <f t="shared" si="4"/>
        <v>0.99262972955087603</v>
      </c>
      <c r="BC30" s="177">
        <f t="shared" si="5"/>
        <v>-2.4961136040320997</v>
      </c>
      <c r="BD30" s="177">
        <f t="shared" si="6"/>
        <v>-2.9901395480480488</v>
      </c>
      <c r="BE30" s="177">
        <f t="shared" si="10"/>
        <v>22.76427539352882</v>
      </c>
      <c r="BF30" s="177">
        <f t="shared" si="10"/>
        <v>22.76427643037799</v>
      </c>
      <c r="BG30" s="177">
        <f t="shared" si="10"/>
        <v>22.764268962865902</v>
      </c>
      <c r="BH30" s="177">
        <f t="shared" si="10"/>
        <v>22.764322745998825</v>
      </c>
      <c r="BI30" s="177">
        <f t="shared" si="10"/>
        <v>22.763935447686361</v>
      </c>
      <c r="BJ30" s="177">
        <f t="shared" si="10"/>
        <v>22.76672770400851</v>
      </c>
      <c r="BK30" s="177">
        <f t="shared" si="10"/>
        <v>22.746763270197459</v>
      </c>
      <c r="BL30" s="177">
        <f t="shared" si="8"/>
        <v>22.899756627934533</v>
      </c>
    </row>
    <row r="31" spans="1:64" s="177" customFormat="1" ht="12.95" customHeight="1" x14ac:dyDescent="0.2">
      <c r="A31" s="144" t="s">
        <v>96</v>
      </c>
      <c r="B31" s="145" t="s">
        <v>95</v>
      </c>
      <c r="C31" s="146">
        <v>28636.417000000001</v>
      </c>
      <c r="D31" s="196"/>
      <c r="E31" s="70">
        <f>(C31-C$7)/C$8</f>
        <v>-40870.793000844802</v>
      </c>
      <c r="F31" s="177">
        <f>ROUND(2*E31,0)/2</f>
        <v>-40871</v>
      </c>
      <c r="G31" s="197">
        <f>C31-(C$7+C$8*F31)</f>
        <v>0.14228709999952116</v>
      </c>
      <c r="H31" s="177">
        <f>G31</f>
        <v>0.14228709999952116</v>
      </c>
      <c r="O31" s="177">
        <f ca="1">+C$11+C$12*F31</f>
        <v>0.38108699287200754</v>
      </c>
      <c r="Q31" s="198">
        <f>C31-15018.5</f>
        <v>13617.917000000001</v>
      </c>
      <c r="S31" s="178"/>
      <c r="Z31" s="177">
        <f>F31</f>
        <v>-40871</v>
      </c>
      <c r="AA31" s="177">
        <f>AB$3+AB$4*Z31+AB$5*Z31^2+AH31</f>
        <v>0.20165564352949941</v>
      </c>
      <c r="AB31" s="177">
        <f>IF(S31&lt;&gt;0,G31-AH31,-9999)</f>
        <v>-9999</v>
      </c>
      <c r="AC31" s="177">
        <f>+G31-P31</f>
        <v>0.14228709999952116</v>
      </c>
      <c r="AD31" s="177">
        <f>IF(S31&lt;&gt;0,G31-AA31,-9999)</f>
        <v>-9999</v>
      </c>
      <c r="AE31" s="177">
        <f>+(G31-AA31)^2*S31</f>
        <v>0</v>
      </c>
      <c r="AF31" s="177">
        <f>IF(S31&lt;&gt;0,G31-P31,-9999)</f>
        <v>-9999</v>
      </c>
      <c r="AG31" s="178"/>
      <c r="AH31" s="177">
        <f>$AB$6*($AB$11/AI31*AJ31+$AB$12)</f>
        <v>-4.3140361943124514E-4</v>
      </c>
      <c r="AI31" s="177">
        <f>1+$AB$7*COS(AL31)</f>
        <v>0.85276190956247211</v>
      </c>
      <c r="AJ31" s="177">
        <f>SIN(AL31+RADIANS($AB$9))</f>
        <v>9.4641177442928062E-2</v>
      </c>
      <c r="AK31" s="177">
        <f>$AB$7*SIN(AL31)</f>
        <v>0.12631206698343478</v>
      </c>
      <c r="AL31" s="177">
        <f>2*ATAN(AM31)</f>
        <v>2.4325437313554787</v>
      </c>
      <c r="AM31" s="177">
        <f>SQRT((1+$AB$7)/(1-$AB$7))*TAN(AN31/2)</f>
        <v>2.7015028077226084</v>
      </c>
      <c r="AN31" s="177">
        <f>$AU31+$AB$7*SIN(AO31)</f>
        <v>2.294998412618158</v>
      </c>
      <c r="AO31" s="177">
        <f>$AU31+$AB$7*SIN(AP31)</f>
        <v>2.2949977308343565</v>
      </c>
      <c r="AP31" s="177">
        <f>$AU31+$AB$7*SIN(AQ31)</f>
        <v>2.2950030353523156</v>
      </c>
      <c r="AQ31" s="177">
        <f>$AU31+$AB$7*SIN(AR31)</f>
        <v>2.2949617634963202</v>
      </c>
      <c r="AR31" s="177">
        <f>$AU31+$AB$7*SIN(AS31)</f>
        <v>2.2952828288155191</v>
      </c>
      <c r="AS31" s="177">
        <f>$AU31+$AB$7*SIN(AT31)</f>
        <v>2.2927820892973001</v>
      </c>
      <c r="AT31" s="177">
        <f>$AU31+$AB$7*SIN(AU31)</f>
        <v>2.3120774921438318</v>
      </c>
      <c r="AU31" s="177">
        <f>RADIANS($AB$9)+$AB$18*(F31-AB$15)</f>
        <v>2.1496910926792014</v>
      </c>
      <c r="AW31" s="177">
        <v>-500</v>
      </c>
      <c r="AX31" s="177">
        <f t="shared" si="0"/>
        <v>8.3921539493449493E-3</v>
      </c>
      <c r="AY31" s="177">
        <f t="shared" si="1"/>
        <v>-4.2143069518282301E-3</v>
      </c>
      <c r="AZ31" s="177">
        <f t="shared" si="2"/>
        <v>1.2606460901173179E-2</v>
      </c>
      <c r="BA31" s="177">
        <f t="shared" si="3"/>
        <v>0.87171712553590286</v>
      </c>
      <c r="BB31" s="177">
        <f t="shared" si="4"/>
        <v>0.99669537463635738</v>
      </c>
      <c r="BC31" s="177">
        <f t="shared" si="5"/>
        <v>-2.2933085785831935</v>
      </c>
      <c r="BD31" s="177">
        <f t="shared" si="6"/>
        <v>-2.2145948958199311</v>
      </c>
      <c r="BE31" s="177">
        <f t="shared" si="10"/>
        <v>22.996203307015751</v>
      </c>
      <c r="BF31" s="177">
        <f t="shared" si="10"/>
        <v>22.996203507276856</v>
      </c>
      <c r="BG31" s="177">
        <f t="shared" si="10"/>
        <v>22.9962015814898</v>
      </c>
      <c r="BH31" s="177">
        <f t="shared" si="10"/>
        <v>22.996220100833405</v>
      </c>
      <c r="BI31" s="177">
        <f t="shared" si="10"/>
        <v>22.996042031817851</v>
      </c>
      <c r="BJ31" s="177">
        <f t="shared" si="10"/>
        <v>22.997756292570916</v>
      </c>
      <c r="BK31" s="177">
        <f t="shared" si="10"/>
        <v>22.981440463317163</v>
      </c>
      <c r="BL31" s="177">
        <f t="shared" si="8"/>
        <v>23.159971640540881</v>
      </c>
    </row>
    <row r="32" spans="1:64" s="177" customFormat="1" ht="12.95" customHeight="1" x14ac:dyDescent="0.2">
      <c r="A32" s="144" t="s">
        <v>96</v>
      </c>
      <c r="B32" s="145" t="s">
        <v>95</v>
      </c>
      <c r="C32" s="146">
        <v>28925.134999999998</v>
      </c>
      <c r="D32" s="196"/>
      <c r="E32" s="70">
        <f>(C32-C$7)/C$8</f>
        <v>-40450.766293641616</v>
      </c>
      <c r="F32" s="177">
        <f>ROUND(2*E32,0)/2</f>
        <v>-40451</v>
      </c>
      <c r="G32" s="197">
        <f>C32-(C$7+C$8*F32)</f>
        <v>0.16064509999705479</v>
      </c>
      <c r="H32" s="177">
        <f>G32</f>
        <v>0.16064509999705479</v>
      </c>
      <c r="O32" s="177">
        <f ca="1">+C$11+C$12*F32</f>
        <v>0.37716635199225829</v>
      </c>
      <c r="Q32" s="198">
        <f>C32-15018.5</f>
        <v>13906.634999999998</v>
      </c>
      <c r="S32" s="178"/>
      <c r="Z32" s="177">
        <f>F32</f>
        <v>-40451</v>
      </c>
      <c r="AA32" s="177">
        <f>AB$3+AB$4*Z32+AB$5*Z32^2+AH32</f>
        <v>0.20163291114415127</v>
      </c>
      <c r="AB32" s="177">
        <f>IF(S32&lt;&gt;0,G32-AH32,-9999)</f>
        <v>-9999</v>
      </c>
      <c r="AC32" s="177">
        <f>+G32-P32</f>
        <v>0.16064509999705479</v>
      </c>
      <c r="AD32" s="177">
        <f>IF(S32&lt;&gt;0,G32-AA32,-9999)</f>
        <v>-9999</v>
      </c>
      <c r="AE32" s="177">
        <f>+(G32-AA32)^2*S32</f>
        <v>0</v>
      </c>
      <c r="AF32" s="177">
        <f>IF(S32&lt;&gt;0,G32-P32,-9999)</f>
        <v>-9999</v>
      </c>
      <c r="AG32" s="178"/>
      <c r="AH32" s="177">
        <f>$AB$6*($AB$11/AI32*AJ32+$AB$12)</f>
        <v>2.049619742747632E-3</v>
      </c>
      <c r="AI32" s="177">
        <f>1+$AB$7*COS(AL32)</f>
        <v>0.83406115639400902</v>
      </c>
      <c r="AJ32" s="177">
        <f>SIN(AL32+RADIANS($AB$9))</f>
        <v>0.25642285820318755</v>
      </c>
      <c r="AK32" s="177">
        <f>$AB$7*SIN(AL32)</f>
        <v>0.10048927168620461</v>
      </c>
      <c r="AL32" s="177">
        <f>2*ATAN(AM32)</f>
        <v>2.5970801926078977</v>
      </c>
      <c r="AM32" s="177">
        <f>SQRT((1+$AB$7)/(1-$AB$7))*TAN(AN32/2)</f>
        <v>3.581806801201751</v>
      </c>
      <c r="AN32" s="177">
        <f>$AU32+$AB$7*SIN(AO32)</f>
        <v>2.4864650317902313</v>
      </c>
      <c r="AO32" s="177">
        <f>$AU32+$AB$7*SIN(AP32)</f>
        <v>2.4864633009309687</v>
      </c>
      <c r="AP32" s="177">
        <f>$AU32+$AB$7*SIN(AQ32)</f>
        <v>2.486474552539204</v>
      </c>
      <c r="AQ32" s="177">
        <f>$AU32+$AB$7*SIN(AR32)</f>
        <v>2.4864014086962278</v>
      </c>
      <c r="AR32" s="177">
        <f>$AU32+$AB$7*SIN(AS32)</f>
        <v>2.4868768247531139</v>
      </c>
      <c r="AS32" s="177">
        <f>$AU32+$AB$7*SIN(AT32)</f>
        <v>2.4837836299564424</v>
      </c>
      <c r="AT32" s="177">
        <f>$AU32+$AB$7*SIN(AU32)</f>
        <v>2.503779745916594</v>
      </c>
      <c r="AU32" s="177">
        <f>RADIANS($AB$9)+$AB$18*(F32-AB$15)</f>
        <v>2.3682717032685332</v>
      </c>
      <c r="AW32" s="177">
        <v>0</v>
      </c>
      <c r="AX32" s="177">
        <f t="shared" si="0"/>
        <v>5.1523375596264059E-3</v>
      </c>
      <c r="AY32" s="177">
        <f t="shared" si="1"/>
        <v>-6.3339820330201944E-3</v>
      </c>
      <c r="AZ32" s="177">
        <f t="shared" si="2"/>
        <v>1.14863195926466E-2</v>
      </c>
      <c r="BA32" s="177">
        <f t="shared" si="3"/>
        <v>0.90614238984881557</v>
      </c>
      <c r="BB32" s="177">
        <f t="shared" si="4"/>
        <v>0.95568399741891008</v>
      </c>
      <c r="BC32" s="177">
        <f t="shared" si="5"/>
        <v>-2.0758064462227273</v>
      </c>
      <c r="BD32" s="177">
        <f t="shared" si="6"/>
        <v>-1.6954614659500393</v>
      </c>
      <c r="BE32" s="177">
        <f t="shared" si="10"/>
        <v>23.236382657615231</v>
      </c>
      <c r="BF32" s="177">
        <f t="shared" si="10"/>
        <v>23.236382665759908</v>
      </c>
      <c r="BG32" s="177">
        <f t="shared" si="10"/>
        <v>23.236382534494588</v>
      </c>
      <c r="BH32" s="177">
        <f t="shared" si="10"/>
        <v>23.236384650064277</v>
      </c>
      <c r="BI32" s="177">
        <f t="shared" si="10"/>
        <v>23.236350555582565</v>
      </c>
      <c r="BJ32" s="177">
        <f t="shared" si="10"/>
        <v>23.23690044171429</v>
      </c>
      <c r="BK32" s="177">
        <f t="shared" si="10"/>
        <v>23.228138274774622</v>
      </c>
      <c r="BL32" s="177">
        <f t="shared" si="8"/>
        <v>23.420186653147226</v>
      </c>
    </row>
    <row r="33" spans="1:64" s="177" customFormat="1" ht="12.95" customHeight="1" x14ac:dyDescent="0.2">
      <c r="A33" s="144" t="s">
        <v>96</v>
      </c>
      <c r="B33" s="145" t="s">
        <v>95</v>
      </c>
      <c r="C33" s="146">
        <v>29194.553</v>
      </c>
      <c r="D33" s="196"/>
      <c r="E33" s="70">
        <f>(C33-C$7)/C$8</f>
        <v>-40058.817210448775</v>
      </c>
      <c r="F33" s="177">
        <f>ROUND(2*E33,0)/2</f>
        <v>-40059</v>
      </c>
      <c r="G33" s="197">
        <f>C33-(C$7+C$8*F33)</f>
        <v>0.12564589999965392</v>
      </c>
      <c r="H33" s="177">
        <f>G33</f>
        <v>0.12564589999965392</v>
      </c>
      <c r="O33" s="177">
        <f ca="1">+C$11+C$12*F33</f>
        <v>0.37350708717115899</v>
      </c>
      <c r="Q33" s="198">
        <f>C33-15018.5</f>
        <v>14176.053</v>
      </c>
      <c r="S33" s="178"/>
      <c r="Z33" s="177">
        <f>F33</f>
        <v>-40059</v>
      </c>
      <c r="AA33" s="177">
        <f>AB$3+AB$4*Z33+AB$5*Z33^2+AH33</f>
        <v>0.20151162253842861</v>
      </c>
      <c r="AB33" s="177">
        <f>IF(S33&lt;&gt;0,G33-AH33,-9999)</f>
        <v>-9999</v>
      </c>
      <c r="AC33" s="177">
        <f>+G33-P33</f>
        <v>0.12564589999965392</v>
      </c>
      <c r="AD33" s="177">
        <f>IF(S33&lt;&gt;0,G33-AA33,-9999)</f>
        <v>-9999</v>
      </c>
      <c r="AE33" s="177">
        <f>+(G33-AA33)^2*S33</f>
        <v>0</v>
      </c>
      <c r="AF33" s="177">
        <f>IF(S33&lt;&gt;0,G33-P33,-9999)</f>
        <v>-9999</v>
      </c>
      <c r="AG33" s="178"/>
      <c r="AH33" s="177">
        <f>$AB$6*($AB$11/AI33*AJ33+$AB$12)</f>
        <v>4.258388130373502E-3</v>
      </c>
      <c r="AI33" s="177">
        <f>1+$AB$7*COS(AL33)</f>
        <v>0.82106666831141029</v>
      </c>
      <c r="AJ33" s="177">
        <f>SIN(AL33+RADIANS($AB$9))</f>
        <v>0.39603139999680026</v>
      </c>
      <c r="AK33" s="177">
        <f>$AB$7*SIN(AL33)</f>
        <v>7.4944355038511656E-2</v>
      </c>
      <c r="AL33" s="177">
        <f>2*ATAN(AM33)</f>
        <v>2.7449515174546177</v>
      </c>
      <c r="AM33" s="177">
        <f>SQRT((1+$AB$7)/(1-$AB$7))*TAN(AN33/2)</f>
        <v>4.9760605006797496</v>
      </c>
      <c r="AN33" s="177">
        <f>$AU33+$AB$7*SIN(AO33)</f>
        <v>2.6618235355678999</v>
      </c>
      <c r="AO33" s="177">
        <f>$AU33+$AB$7*SIN(AP33)</f>
        <v>2.6618208676653738</v>
      </c>
      <c r="AP33" s="177">
        <f>$AU33+$AB$7*SIN(AQ33)</f>
        <v>2.6618363703349037</v>
      </c>
      <c r="AQ33" s="177">
        <f>$AU33+$AB$7*SIN(AR33)</f>
        <v>2.6617462855496843</v>
      </c>
      <c r="AR33" s="177">
        <f>$AU33+$AB$7*SIN(AS33)</f>
        <v>2.6622697021102217</v>
      </c>
      <c r="AS33" s="177">
        <f>$AU33+$AB$7*SIN(AT33)</f>
        <v>2.6592265151023211</v>
      </c>
      <c r="AT33" s="177">
        <f>$AU33+$AB$7*SIN(AU33)</f>
        <v>2.676853492290967</v>
      </c>
      <c r="AU33" s="177">
        <f>RADIANS($AB$9)+$AB$18*(F33-AB$15)</f>
        <v>2.5722802731519092</v>
      </c>
      <c r="AW33" s="177">
        <v>500</v>
      </c>
      <c r="AX33" s="177">
        <f t="shared" si="0"/>
        <v>1.1733266370880392E-3</v>
      </c>
      <c r="AY33" s="177">
        <f t="shared" si="1"/>
        <v>-8.4430042409473684E-3</v>
      </c>
      <c r="AZ33" s="177">
        <f t="shared" si="2"/>
        <v>9.6163308780354076E-3</v>
      </c>
      <c r="BA33" s="177">
        <f t="shared" si="3"/>
        <v>0.9485791313955908</v>
      </c>
      <c r="BB33" s="177">
        <f t="shared" si="4"/>
        <v>0.85998202756386921</v>
      </c>
      <c r="BC33" s="177">
        <f t="shared" si="5"/>
        <v>-1.8390664087051813</v>
      </c>
      <c r="BD33" s="177">
        <f t="shared" si="6"/>
        <v>-1.3119926182839874</v>
      </c>
      <c r="BE33" s="177">
        <f t="shared" si="10"/>
        <v>23.486952594078666</v>
      </c>
      <c r="BF33" s="177">
        <f t="shared" si="10"/>
        <v>23.486952594078133</v>
      </c>
      <c r="BG33" s="177">
        <f t="shared" si="10"/>
        <v>23.486952594114801</v>
      </c>
      <c r="BH33" s="177">
        <f t="shared" si="10"/>
        <v>23.48695259159199</v>
      </c>
      <c r="BI33" s="177">
        <f t="shared" si="10"/>
        <v>23.486952765166745</v>
      </c>
      <c r="BJ33" s="177">
        <f t="shared" si="10"/>
        <v>23.486940823788107</v>
      </c>
      <c r="BK33" s="177">
        <f t="shared" si="10"/>
        <v>23.487766826367793</v>
      </c>
      <c r="BL33" s="177">
        <f t="shared" si="8"/>
        <v>23.680401665753575</v>
      </c>
    </row>
    <row r="34" spans="1:64" s="177" customFormat="1" ht="12.95" customHeight="1" x14ac:dyDescent="0.2">
      <c r="A34" s="144" t="s">
        <v>96</v>
      </c>
      <c r="B34" s="145" t="s">
        <v>95</v>
      </c>
      <c r="C34" s="146">
        <v>29249.578000000001</v>
      </c>
      <c r="D34" s="196"/>
      <c r="E34" s="70">
        <f>(C34-C$7)/C$8</f>
        <v>-39978.766886035832</v>
      </c>
      <c r="F34" s="177">
        <f>ROUND(2*E34,0)/2</f>
        <v>-39979</v>
      </c>
      <c r="G34" s="197">
        <f>C34-(C$7+C$8*F34)</f>
        <v>0.16023789999962901</v>
      </c>
      <c r="H34" s="177">
        <f>G34</f>
        <v>0.16023789999962901</v>
      </c>
      <c r="O34" s="177">
        <f ca="1">+C$11+C$12*F34</f>
        <v>0.37276029843215913</v>
      </c>
      <c r="Q34" s="198">
        <f>C34-15018.5</f>
        <v>14231.078000000001</v>
      </c>
      <c r="S34" s="178"/>
      <c r="Z34" s="177">
        <f>F34</f>
        <v>-39979</v>
      </c>
      <c r="AA34" s="177">
        <f>AB$3+AB$4*Z34+AB$5*Z34^2+AH34</f>
        <v>0.20146998060248605</v>
      </c>
      <c r="AB34" s="177">
        <f>IF(S34&lt;&gt;0,G34-AH34,-9999)</f>
        <v>-9999</v>
      </c>
      <c r="AC34" s="177">
        <f>+G34-P34</f>
        <v>0.16023789999962901</v>
      </c>
      <c r="AD34" s="177">
        <f>IF(S34&lt;&gt;0,G34-AA34,-9999)</f>
        <v>-9999</v>
      </c>
      <c r="AE34" s="177">
        <f>+(G34-AA34)^2*S34</f>
        <v>0</v>
      </c>
      <c r="AF34" s="177">
        <f>IF(S34&lt;&gt;0,G34-P34,-9999)</f>
        <v>-9999</v>
      </c>
      <c r="AG34" s="178"/>
      <c r="AH34" s="177">
        <f>$AB$6*($AB$11/AI34*AJ34+$AB$12)</f>
        <v>4.6914635248192218E-3</v>
      </c>
      <c r="AI34" s="177">
        <f>1+$AB$7*COS(AL34)</f>
        <v>0.81892342078751268</v>
      </c>
      <c r="AJ34" s="177">
        <f>SIN(AL34+RADIANS($AB$9))</f>
        <v>0.42308062364100785</v>
      </c>
      <c r="AK34" s="177">
        <f>$AB$7*SIN(AL34)</f>
        <v>6.9606508330910893E-2</v>
      </c>
      <c r="AL34" s="177">
        <f>2*ATAN(AM34)</f>
        <v>2.7746032322727681</v>
      </c>
      <c r="AM34" s="177">
        <f>SQRT((1+$AB$7)/(1-$AB$7))*TAN(AN34/2)</f>
        <v>5.3884457268975359</v>
      </c>
      <c r="AN34" s="177">
        <f>$AU34+$AB$7*SIN(AO34)</f>
        <v>2.6972980126170323</v>
      </c>
      <c r="AO34" s="177">
        <f>$AU34+$AB$7*SIN(AP34)</f>
        <v>2.6972952341130196</v>
      </c>
      <c r="AP34" s="177">
        <f>$AU34+$AB$7*SIN(AQ34)</f>
        <v>2.6973110967192748</v>
      </c>
      <c r="AQ34" s="177">
        <f>$AU34+$AB$7*SIN(AR34)</f>
        <v>2.6972205347657328</v>
      </c>
      <c r="AR34" s="177">
        <f>$AU34+$AB$7*SIN(AS34)</f>
        <v>2.6977375138281543</v>
      </c>
      <c r="AS34" s="177">
        <f>$AU34+$AB$7*SIN(AT34)</f>
        <v>2.6947845891998785</v>
      </c>
      <c r="AT34" s="177">
        <f>$AU34+$AB$7*SIN(AU34)</f>
        <v>2.7115963452467233</v>
      </c>
      <c r="AU34" s="177">
        <f>RADIANS($AB$9)+$AB$18*(F34-AB$15)</f>
        <v>2.6139146751689246</v>
      </c>
      <c r="AW34" s="177">
        <v>1000</v>
      </c>
      <c r="AX34" s="177">
        <f t="shared" si="0"/>
        <v>-3.5322325126788184E-3</v>
      </c>
      <c r="AY34" s="177">
        <f t="shared" si="1"/>
        <v>-1.0541373575609751E-2</v>
      </c>
      <c r="AZ34" s="177">
        <f t="shared" si="2"/>
        <v>7.0091410629309321E-3</v>
      </c>
      <c r="BA34" s="177">
        <f t="shared" si="3"/>
        <v>0.99859046044051736</v>
      </c>
      <c r="BB34" s="177">
        <f t="shared" si="4"/>
        <v>0.69916599013302849</v>
      </c>
      <c r="BC34" s="177">
        <f t="shared" si="5"/>
        <v>-1.5780622715490078</v>
      </c>
      <c r="BD34" s="177">
        <f t="shared" si="6"/>
        <v>-1.0072924701800581</v>
      </c>
      <c r="BE34" s="177">
        <f t="shared" ref="BE34:BK70" si="11">$BL34+$AB$7*SIN(BF34)</f>
        <v>23.750044146409543</v>
      </c>
      <c r="BF34" s="177">
        <f t="shared" si="11"/>
        <v>23.750044147051963</v>
      </c>
      <c r="BG34" s="177">
        <f t="shared" si="11"/>
        <v>23.750044164761505</v>
      </c>
      <c r="BH34" s="177">
        <f t="shared" si="11"/>
        <v>23.750044652957982</v>
      </c>
      <c r="BI34" s="177">
        <f t="shared" si="11"/>
        <v>23.750058110510977</v>
      </c>
      <c r="BJ34" s="177">
        <f t="shared" si="11"/>
        <v>23.750428705619008</v>
      </c>
      <c r="BK34" s="177">
        <f t="shared" si="11"/>
        <v>23.760365604891742</v>
      </c>
      <c r="BL34" s="177">
        <f t="shared" si="8"/>
        <v>23.94061667835992</v>
      </c>
    </row>
    <row r="35" spans="1:64" s="177" customFormat="1" ht="12.95" customHeight="1" x14ac:dyDescent="0.2">
      <c r="A35" s="144" t="s">
        <v>97</v>
      </c>
      <c r="B35" s="145" t="s">
        <v>95</v>
      </c>
      <c r="C35" s="146">
        <v>35215.379000000001</v>
      </c>
      <c r="D35" s="196"/>
      <c r="E35" s="70">
        <f>(C35-C$7)/C$8</f>
        <v>-31299.724533776873</v>
      </c>
      <c r="F35" s="177">
        <f>ROUND(2*E35,0)/2</f>
        <v>-31299.5</v>
      </c>
      <c r="G35" s="197">
        <f>C35-(C$7+C$8*F35)</f>
        <v>-0.15434005000133766</v>
      </c>
      <c r="O35" s="177">
        <f ca="1">+C$11+C$12*F35</f>
        <v>0.29173838768029342</v>
      </c>
      <c r="Q35" s="198">
        <f>C35-15018.5</f>
        <v>20196.879000000001</v>
      </c>
      <c r="S35" s="178"/>
      <c r="U35" s="177">
        <f>G35</f>
        <v>-0.15434005000133766</v>
      </c>
      <c r="Z35" s="177">
        <f>F35</f>
        <v>-31299.5</v>
      </c>
      <c r="AA35" s="177">
        <f>AB$3+AB$4*Z35+AB$5*Z35^2+AH35</f>
        <v>0.13431152427454951</v>
      </c>
      <c r="AB35" s="177">
        <f>IF(S35&lt;&gt;0,G35-AH35,-9999)</f>
        <v>-9999</v>
      </c>
      <c r="AC35" s="177">
        <f>+G35-P35</f>
        <v>-0.15434005000133766</v>
      </c>
      <c r="AD35" s="177">
        <f>IF(S35&lt;&gt;0,G35-AA35,-9999)</f>
        <v>-9999</v>
      </c>
      <c r="AE35" s="177">
        <f>+(G35-AA35)^2*S35</f>
        <v>0</v>
      </c>
      <c r="AF35" s="177">
        <f>IF(S35&lt;&gt;0,G35-P35,-9999)</f>
        <v>-9999</v>
      </c>
      <c r="AG35" s="178"/>
      <c r="AH35" s="177">
        <f>$AB$6*($AB$11/AI35*AJ35+$AB$12)</f>
        <v>-1.2582964446239317E-2</v>
      </c>
      <c r="AI35" s="177">
        <f>1+$AB$7*COS(AL35)</f>
        <v>1.0726284642562955</v>
      </c>
      <c r="AJ35" s="177">
        <f>SIN(AL35+RADIANS($AB$9))</f>
        <v>-0.91304855058037249</v>
      </c>
      <c r="AK35" s="177">
        <f>$AB$7*SIN(AL35)</f>
        <v>0.17988579632947507</v>
      </c>
      <c r="AL35" s="177">
        <f>2*ATAN(AM35)</f>
        <v>1.1870634134646054</v>
      </c>
      <c r="AM35" s="177">
        <f>SQRT((1+$AB$7)/(1-$AB$7))*TAN(AN35/2)</f>
        <v>0.67468277867186743</v>
      </c>
      <c r="AN35" s="177">
        <f>$AU35+$AB$7*SIN(AO35)</f>
        <v>7.2955066935984716</v>
      </c>
      <c r="AO35" s="177">
        <f>$AU35+$AB$7*SIN(AP35)</f>
        <v>7.2955064940001728</v>
      </c>
      <c r="AP35" s="177">
        <f>$AU35+$AB$7*SIN(AQ35)</f>
        <v>7.2955045523165865</v>
      </c>
      <c r="AQ35" s="177">
        <f>$AU35+$AB$7*SIN(AR35)</f>
        <v>7.2954856640178338</v>
      </c>
      <c r="AR35" s="177">
        <f>$AU35+$AB$7*SIN(AS35)</f>
        <v>7.2953019523128777</v>
      </c>
      <c r="AS35" s="177">
        <f>$AU35+$AB$7*SIN(AT35)</f>
        <v>7.2935179396129159</v>
      </c>
      <c r="AT35" s="177">
        <f>$AU35+$AB$7*SIN(AU35)</f>
        <v>7.276449407589948</v>
      </c>
      <c r="AU35" s="177">
        <f>RADIANS($AB$9)+$AB$18*(F35-AB$15)</f>
        <v>7.1309870790025043</v>
      </c>
      <c r="AW35" s="177">
        <v>1500</v>
      </c>
      <c r="AX35" s="177">
        <f t="shared" si="0"/>
        <v>-8.8877705185928697E-3</v>
      </c>
      <c r="AY35" s="177">
        <f t="shared" si="1"/>
        <v>-1.2629090037007344E-2</v>
      </c>
      <c r="AZ35" s="177">
        <f t="shared" si="2"/>
        <v>3.7413195184144753E-3</v>
      </c>
      <c r="BA35" s="177">
        <f t="shared" si="3"/>
        <v>1.054168027778206</v>
      </c>
      <c r="BB35" s="177">
        <f t="shared" si="4"/>
        <v>0.4653036628620088</v>
      </c>
      <c r="BC35" s="177">
        <f t="shared" si="5"/>
        <v>-1.2878095985396245</v>
      </c>
      <c r="BD35" s="177">
        <f t="shared" si="6"/>
        <v>-0.75063095743748109</v>
      </c>
      <c r="BE35" s="177">
        <f t="shared" si="11"/>
        <v>24.027482159229749</v>
      </c>
      <c r="BF35" s="177">
        <f t="shared" si="11"/>
        <v>24.027482241336028</v>
      </c>
      <c r="BG35" s="177">
        <f t="shared" si="11"/>
        <v>24.027483184168297</v>
      </c>
      <c r="BH35" s="177">
        <f t="shared" si="11"/>
        <v>24.027494010651708</v>
      </c>
      <c r="BI35" s="177">
        <f t="shared" si="11"/>
        <v>24.027618313759834</v>
      </c>
      <c r="BJ35" s="177">
        <f t="shared" si="11"/>
        <v>24.029043290219878</v>
      </c>
      <c r="BK35" s="177">
        <f t="shared" si="11"/>
        <v>24.045100803467513</v>
      </c>
      <c r="BL35" s="177">
        <f t="shared" si="8"/>
        <v>24.200831690966268</v>
      </c>
    </row>
    <row r="36" spans="1:64" s="177" customFormat="1" ht="12.95" customHeight="1" x14ac:dyDescent="0.2">
      <c r="A36" s="144" t="s">
        <v>97</v>
      </c>
      <c r="B36" s="145" t="s">
        <v>95</v>
      </c>
      <c r="C36" s="146">
        <v>35217.446000000004</v>
      </c>
      <c r="D36" s="196"/>
      <c r="E36" s="70">
        <f>(C36-C$7)/C$8</f>
        <v>-31296.717463889338</v>
      </c>
      <c r="F36" s="177">
        <f>ROUND(2*E36,0)/2</f>
        <v>-31296.5</v>
      </c>
      <c r="G36" s="197">
        <f>C36-(C$7+C$8*F36)</f>
        <v>-0.14948035000270465</v>
      </c>
      <c r="O36" s="177">
        <f ca="1">+C$11+C$12*F36</f>
        <v>0.29171038310258091</v>
      </c>
      <c r="Q36" s="198">
        <f>C36-15018.5</f>
        <v>20198.946000000004</v>
      </c>
      <c r="S36" s="178"/>
      <c r="U36" s="177">
        <f>G36</f>
        <v>-0.14948035000270465</v>
      </c>
      <c r="Z36" s="177">
        <f>F36</f>
        <v>-31296.5</v>
      </c>
      <c r="AA36" s="177">
        <f>AB$3+AB$4*Z36+AB$5*Z36^2+AH36</f>
        <v>0.13430056174586202</v>
      </c>
      <c r="AB36" s="177">
        <f>IF(S36&lt;&gt;0,G36-AH36,-9999)</f>
        <v>-9999</v>
      </c>
      <c r="AC36" s="177">
        <f>+G36-P36</f>
        <v>-0.14948035000270465</v>
      </c>
      <c r="AD36" s="177">
        <f>IF(S36&lt;&gt;0,G36-AA36,-9999)</f>
        <v>-9999</v>
      </c>
      <c r="AE36" s="177">
        <f>+(G36-AA36)^2*S36</f>
        <v>0</v>
      </c>
      <c r="AF36" s="177">
        <f>IF(S36&lt;&gt;0,G36-P36,-9999)</f>
        <v>-9999</v>
      </c>
      <c r="AG36" s="178"/>
      <c r="AH36" s="177">
        <f>$AB$6*($AB$11/AI36*AJ36+$AB$12)</f>
        <v>-1.2577239919530163E-2</v>
      </c>
      <c r="AI36" s="177">
        <f>1+$AB$7*COS(AL36)</f>
        <v>1.0722861724257016</v>
      </c>
      <c r="AJ36" s="177">
        <f>SIN(AL36+RADIANS($AB$9))</f>
        <v>-0.91227112645716768</v>
      </c>
      <c r="AK36" s="177">
        <f>$AB$7*SIN(AL36)</f>
        <v>0.18002361738771699</v>
      </c>
      <c r="AL36" s="177">
        <f>2*ATAN(AM36)</f>
        <v>1.1889655127948688</v>
      </c>
      <c r="AM36" s="177">
        <f>SQRT((1+$AB$7)/(1-$AB$7))*TAN(AN36/2)</f>
        <v>0.67606763216874421</v>
      </c>
      <c r="AN36" s="177">
        <f>$AU36+$AB$7*SIN(AO36)</f>
        <v>7.2972465898501957</v>
      </c>
      <c r="AO36" s="177">
        <f>$AU36+$AB$7*SIN(AP36)</f>
        <v>7.2972463931694156</v>
      </c>
      <c r="AP36" s="177">
        <f>$AU36+$AB$7*SIN(AQ36)</f>
        <v>7.2972444745217269</v>
      </c>
      <c r="AQ36" s="177">
        <f>$AU36+$AB$7*SIN(AR36)</f>
        <v>7.2972257581634672</v>
      </c>
      <c r="AR36" s="177">
        <f>$AU36+$AB$7*SIN(AS36)</f>
        <v>7.2970432100886065</v>
      </c>
      <c r="AS36" s="177">
        <f>$AU36+$AB$7*SIN(AT36)</f>
        <v>7.2952655437180329</v>
      </c>
      <c r="AT36" s="177">
        <f>$AU36+$AB$7*SIN(AU36)</f>
        <v>7.278210916630198</v>
      </c>
      <c r="AU36" s="177">
        <f>RADIANS($AB$9)+$AB$18*(F36-AB$15)</f>
        <v>7.1325483690781422</v>
      </c>
      <c r="AW36" s="177">
        <v>2000</v>
      </c>
      <c r="AX36" s="177">
        <f t="shared" si="0"/>
        <v>-1.4717466545966947E-2</v>
      </c>
      <c r="AY36" s="177">
        <f t="shared" si="1"/>
        <v>-1.4706153625140148E-2</v>
      </c>
      <c r="AZ36" s="177">
        <f t="shared" si="2"/>
        <v>-1.1312920826799771E-5</v>
      </c>
      <c r="BA36" s="177">
        <f t="shared" si="3"/>
        <v>1.1105095602338608</v>
      </c>
      <c r="BB36" s="177">
        <f t="shared" si="4"/>
        <v>0.16018694422807467</v>
      </c>
      <c r="BC36" s="177">
        <f t="shared" si="5"/>
        <v>-0.9647119948649967</v>
      </c>
      <c r="BD36" s="177">
        <f t="shared" si="6"/>
        <v>-0.5236090839837485</v>
      </c>
      <c r="BE36" s="177">
        <f t="shared" si="11"/>
        <v>24.320199714440957</v>
      </c>
      <c r="BF36" s="177">
        <f t="shared" si="11"/>
        <v>24.320200460136729</v>
      </c>
      <c r="BG36" s="177">
        <f t="shared" si="11"/>
        <v>24.320206049987156</v>
      </c>
      <c r="BH36" s="177">
        <f t="shared" si="11"/>
        <v>24.320247951316869</v>
      </c>
      <c r="BI36" s="177">
        <f t="shared" si="11"/>
        <v>24.320561983269929</v>
      </c>
      <c r="BJ36" s="177">
        <f t="shared" si="11"/>
        <v>24.322912212427465</v>
      </c>
      <c r="BK36" s="177">
        <f t="shared" si="11"/>
        <v>24.340321462292483</v>
      </c>
      <c r="BL36" s="177">
        <f t="shared" si="8"/>
        <v>24.461046703572617</v>
      </c>
    </row>
    <row r="37" spans="1:64" s="177" customFormat="1" ht="12.95" customHeight="1" x14ac:dyDescent="0.2">
      <c r="A37" s="144" t="s">
        <v>96</v>
      </c>
      <c r="B37" s="145" t="s">
        <v>95</v>
      </c>
      <c r="C37" s="146">
        <v>36604.442000000003</v>
      </c>
      <c r="D37" s="196"/>
      <c r="E37" s="70">
        <f>(C37-C$7)/C$8</f>
        <v>-29278.916832186442</v>
      </c>
      <c r="F37" s="177">
        <f>ROUND(2*E37,0)/2</f>
        <v>-29279</v>
      </c>
      <c r="G37" s="197">
        <f>C37-(C$7+C$8*F37)</f>
        <v>5.7167900005879346E-2</v>
      </c>
      <c r="H37" s="177">
        <f>G37</f>
        <v>5.7167900005879346E-2</v>
      </c>
      <c r="O37" s="177">
        <f ca="1">+C$11+C$12*F37</f>
        <v>0.27287730459092829</v>
      </c>
      <c r="Q37" s="198">
        <f>C37-15018.5</f>
        <v>21585.942000000003</v>
      </c>
      <c r="S37" s="178"/>
      <c r="Z37" s="177">
        <f>F37</f>
        <v>-29279</v>
      </c>
      <c r="AA37" s="177">
        <f>AB$3+AB$4*Z37+AB$5*Z37^2+AH37</f>
        <v>0.13241857043434191</v>
      </c>
      <c r="AB37" s="177">
        <f>IF(S37&lt;&gt;0,G37-AH37,-9999)</f>
        <v>-9999</v>
      </c>
      <c r="AC37" s="177">
        <f>+G37-P37</f>
        <v>5.7167900005879346E-2</v>
      </c>
      <c r="AD37" s="177">
        <f>IF(S37&lt;&gt;0,G37-AA37,-9999)</f>
        <v>-9999</v>
      </c>
      <c r="AE37" s="177">
        <f>+(G37-AA37)^2*S37</f>
        <v>0</v>
      </c>
      <c r="AF37" s="177">
        <f>IF(S37&lt;&gt;0,G37-P37,-9999)</f>
        <v>-9999</v>
      </c>
      <c r="AG37" s="178"/>
      <c r="AH37" s="177">
        <f>$AB$6*($AB$11/AI37*AJ37+$AB$12)</f>
        <v>-3.3240363430914171E-3</v>
      </c>
      <c r="AI37" s="177">
        <f>1+$AB$7*COS(AL37)</f>
        <v>0.88062985829038576</v>
      </c>
      <c r="AJ37" s="177">
        <f>SIN(AL37+RADIANS($AB$9))</f>
        <v>-0.10397405938665261</v>
      </c>
      <c r="AK37" s="177">
        <f>$AB$7*SIN(AL37)</f>
        <v>0.15292011904763872</v>
      </c>
      <c r="AL37" s="177">
        <f>2*ATAN(AM37)</f>
        <v>2.2335983849165753</v>
      </c>
      <c r="AM37" s="177">
        <f>SQRT((1+$AB$7)/(1-$AB$7))*TAN(AN37/2)</f>
        <v>2.0492035765382841</v>
      </c>
      <c r="AN37" s="177">
        <f>$AU37+$AB$7*SIN(AO37)</f>
        <v>8.3528656661401772</v>
      </c>
      <c r="AO37" s="177">
        <f>$AU37+$AB$7*SIN(AP37)</f>
        <v>8.3528655651486581</v>
      </c>
      <c r="AP37" s="177">
        <f>$AU37+$AB$7*SIN(AQ37)</f>
        <v>8.3528666532334235</v>
      </c>
      <c r="AQ37" s="177">
        <f>$AU37+$AB$7*SIN(AR37)</f>
        <v>8.3528549300707482</v>
      </c>
      <c r="AR37" s="177">
        <f>$AU37+$AB$7*SIN(AS37)</f>
        <v>8.3529812236276353</v>
      </c>
      <c r="AS37" s="177">
        <f>$AU37+$AB$7*SIN(AT37)</f>
        <v>8.3516191190433258</v>
      </c>
      <c r="AT37" s="177">
        <f>$AU37+$AB$7*SIN(AU37)</f>
        <v>8.3661347193252542</v>
      </c>
      <c r="AU37" s="177">
        <f>RADIANS($AB$9)+$AB$18*(F37-AB$15)</f>
        <v>8.182515944944754</v>
      </c>
      <c r="AW37" s="177">
        <v>2500</v>
      </c>
      <c r="AX37" s="177">
        <f t="shared" si="0"/>
        <v>-2.0714638000704805E-2</v>
      </c>
      <c r="AY37" s="177">
        <f t="shared" si="1"/>
        <v>-1.6772564340008161E-2</v>
      </c>
      <c r="AZ37" s="177">
        <f t="shared" si="2"/>
        <v>-3.9420736606966432E-3</v>
      </c>
      <c r="BA37" s="177">
        <f t="shared" si="3"/>
        <v>1.1591156261323396</v>
      </c>
      <c r="BB37" s="177">
        <f t="shared" si="4"/>
        <v>-0.19357973308473922</v>
      </c>
      <c r="BC37" s="177">
        <f t="shared" si="5"/>
        <v>-0.60902236196805259</v>
      </c>
      <c r="BD37" s="177">
        <f t="shared" si="6"/>
        <v>-0.31428604148121919</v>
      </c>
      <c r="BE37" s="177">
        <f t="shared" si="11"/>
        <v>24.627337636382535</v>
      </c>
      <c r="BF37" s="177">
        <f t="shared" si="11"/>
        <v>24.627339557543277</v>
      </c>
      <c r="BG37" s="177">
        <f t="shared" si="11"/>
        <v>24.62735087568641</v>
      </c>
      <c r="BH37" s="177">
        <f t="shared" si="11"/>
        <v>24.627417552876572</v>
      </c>
      <c r="BI37" s="177">
        <f t="shared" si="11"/>
        <v>24.62781031013321</v>
      </c>
      <c r="BJ37" s="177">
        <f t="shared" si="11"/>
        <v>24.630122092797418</v>
      </c>
      <c r="BK37" s="177">
        <f t="shared" si="11"/>
        <v>24.643670628819745</v>
      </c>
      <c r="BL37" s="177">
        <f t="shared" si="8"/>
        <v>24.721261716178962</v>
      </c>
    </row>
    <row r="38" spans="1:64" s="177" customFormat="1" ht="12.95" customHeight="1" x14ac:dyDescent="0.2">
      <c r="A38" s="144" t="s">
        <v>96</v>
      </c>
      <c r="B38" s="145" t="s">
        <v>95</v>
      </c>
      <c r="C38" s="146">
        <v>36604.489000000001</v>
      </c>
      <c r="D38" s="196"/>
      <c r="E38" s="70">
        <f>(C38-C$7)/C$8</f>
        <v>-29278.848456625383</v>
      </c>
      <c r="F38" s="177">
        <f>ROUND(2*E38,0)/2</f>
        <v>-29279</v>
      </c>
      <c r="G38" s="197">
        <f>C38-(C$7+C$8*F38)</f>
        <v>0.10416790000454057</v>
      </c>
      <c r="H38" s="177">
        <f>G38</f>
        <v>0.10416790000454057</v>
      </c>
      <c r="O38" s="177">
        <f ca="1">+C$11+C$12*F38</f>
        <v>0.27287730459092829</v>
      </c>
      <c r="Q38" s="198">
        <f>C38-15018.5</f>
        <v>21585.989000000001</v>
      </c>
      <c r="S38" s="178"/>
      <c r="Z38" s="177">
        <f>F38</f>
        <v>-29279</v>
      </c>
      <c r="AA38" s="177">
        <f>AB$3+AB$4*Z38+AB$5*Z38^2+AH38</f>
        <v>0.13241857043434191</v>
      </c>
      <c r="AB38" s="177">
        <f>IF(S38&lt;&gt;0,G38-AH38,-9999)</f>
        <v>-9999</v>
      </c>
      <c r="AC38" s="177">
        <f>+G38-P38</f>
        <v>0.10416790000454057</v>
      </c>
      <c r="AD38" s="177">
        <f>IF(S38&lt;&gt;0,G38-AA38,-9999)</f>
        <v>-9999</v>
      </c>
      <c r="AE38" s="177">
        <f>+(G38-AA38)^2*S38</f>
        <v>0</v>
      </c>
      <c r="AF38" s="177">
        <f>IF(S38&lt;&gt;0,G38-P38,-9999)</f>
        <v>-9999</v>
      </c>
      <c r="AG38" s="178"/>
      <c r="AH38" s="177">
        <f>$AB$6*($AB$11/AI38*AJ38+$AB$12)</f>
        <v>-3.3240363430914171E-3</v>
      </c>
      <c r="AI38" s="177">
        <f>1+$AB$7*COS(AL38)</f>
        <v>0.88062985829038576</v>
      </c>
      <c r="AJ38" s="177">
        <f>SIN(AL38+RADIANS($AB$9))</f>
        <v>-0.10397405938665261</v>
      </c>
      <c r="AK38" s="177">
        <f>$AB$7*SIN(AL38)</f>
        <v>0.15292011904763872</v>
      </c>
      <c r="AL38" s="177">
        <f>2*ATAN(AM38)</f>
        <v>2.2335983849165753</v>
      </c>
      <c r="AM38" s="177">
        <f>SQRT((1+$AB$7)/(1-$AB$7))*TAN(AN38/2)</f>
        <v>2.0492035765382841</v>
      </c>
      <c r="AN38" s="177">
        <f>$AU38+$AB$7*SIN(AO38)</f>
        <v>8.3528656661401772</v>
      </c>
      <c r="AO38" s="177">
        <f>$AU38+$AB$7*SIN(AP38)</f>
        <v>8.3528655651486581</v>
      </c>
      <c r="AP38" s="177">
        <f>$AU38+$AB$7*SIN(AQ38)</f>
        <v>8.3528666532334235</v>
      </c>
      <c r="AQ38" s="177">
        <f>$AU38+$AB$7*SIN(AR38)</f>
        <v>8.3528549300707482</v>
      </c>
      <c r="AR38" s="177">
        <f>$AU38+$AB$7*SIN(AS38)</f>
        <v>8.3529812236276353</v>
      </c>
      <c r="AS38" s="177">
        <f>$AU38+$AB$7*SIN(AT38)</f>
        <v>8.3516191190433258</v>
      </c>
      <c r="AT38" s="177">
        <f>$AU38+$AB$7*SIN(AU38)</f>
        <v>8.3661347193252542</v>
      </c>
      <c r="AU38" s="177">
        <f>RADIANS($AB$9)+$AB$18*(F38-AB$15)</f>
        <v>8.182515944944754</v>
      </c>
      <c r="AW38" s="177">
        <v>3000</v>
      </c>
      <c r="AX38" s="177">
        <f t="shared" si="0"/>
        <v>-2.6447061538357838E-2</v>
      </c>
      <c r="AY38" s="177">
        <f t="shared" si="1"/>
        <v>-1.882832218161138E-2</v>
      </c>
      <c r="AZ38" s="177">
        <f t="shared" si="2"/>
        <v>-7.6187393567464564E-3</v>
      </c>
      <c r="BA38" s="177">
        <f t="shared" si="3"/>
        <v>1.1889835851421846</v>
      </c>
      <c r="BB38" s="177">
        <f t="shared" si="4"/>
        <v>-0.54471966816955542</v>
      </c>
      <c r="BC38" s="177">
        <f t="shared" si="5"/>
        <v>-0.22777715477134031</v>
      </c>
      <c r="BD38" s="177">
        <f t="shared" si="6"/>
        <v>-0.1143835469333295</v>
      </c>
      <c r="BE38" s="177">
        <f t="shared" si="11"/>
        <v>24.945333381604751</v>
      </c>
      <c r="BF38" s="177">
        <f t="shared" si="11"/>
        <v>24.945334789726044</v>
      </c>
      <c r="BG38" s="177">
        <f t="shared" si="11"/>
        <v>24.945342177647898</v>
      </c>
      <c r="BH38" s="177">
        <f t="shared" si="11"/>
        <v>24.945380939330402</v>
      </c>
      <c r="BI38" s="177">
        <f t="shared" si="11"/>
        <v>24.945584302818364</v>
      </c>
      <c r="BJ38" s="177">
        <f t="shared" si="11"/>
        <v>24.946651122927324</v>
      </c>
      <c r="BK38" s="177">
        <f t="shared" si="11"/>
        <v>24.952244052880399</v>
      </c>
      <c r="BL38" s="177">
        <f t="shared" si="8"/>
        <v>24.98147672878531</v>
      </c>
    </row>
    <row r="39" spans="1:64" s="177" customFormat="1" ht="12.95" customHeight="1" x14ac:dyDescent="0.2">
      <c r="A39" s="144" t="s">
        <v>96</v>
      </c>
      <c r="B39" s="145" t="s">
        <v>95</v>
      </c>
      <c r="C39" s="146">
        <v>36604.535000000003</v>
      </c>
      <c r="D39" s="196"/>
      <c r="E39" s="70">
        <f>(C39-C$7)/C$8</f>
        <v>-29278.781535863491</v>
      </c>
      <c r="F39" s="177">
        <f>ROUND(2*E39,0)/2</f>
        <v>-29279</v>
      </c>
      <c r="G39" s="197">
        <f>C39-(C$7+C$8*F39)</f>
        <v>0.15016790000663605</v>
      </c>
      <c r="H39" s="177">
        <f>G39</f>
        <v>0.15016790000663605</v>
      </c>
      <c r="O39" s="177">
        <f ca="1">+C$11+C$12*F39</f>
        <v>0.27287730459092829</v>
      </c>
      <c r="Q39" s="198">
        <f>C39-15018.5</f>
        <v>21586.035000000003</v>
      </c>
      <c r="S39" s="178"/>
      <c r="Z39" s="177">
        <f>F39</f>
        <v>-29279</v>
      </c>
      <c r="AA39" s="177">
        <f>AB$3+AB$4*Z39+AB$5*Z39^2+AH39</f>
        <v>0.13241857043434191</v>
      </c>
      <c r="AB39" s="177">
        <f>IF(S39&lt;&gt;0,G39-AH39,-9999)</f>
        <v>-9999</v>
      </c>
      <c r="AC39" s="177">
        <f>+G39-P39</f>
        <v>0.15016790000663605</v>
      </c>
      <c r="AD39" s="177">
        <f>IF(S39&lt;&gt;0,G39-AA39,-9999)</f>
        <v>-9999</v>
      </c>
      <c r="AE39" s="177">
        <f>+(G39-AA39)^2*S39</f>
        <v>0</v>
      </c>
      <c r="AF39" s="177">
        <f>IF(S39&lt;&gt;0,G39-P39,-9999)</f>
        <v>-9999</v>
      </c>
      <c r="AG39" s="178"/>
      <c r="AH39" s="177">
        <f>$AB$6*($AB$11/AI39*AJ39+$AB$12)</f>
        <v>-3.3240363430914171E-3</v>
      </c>
      <c r="AI39" s="177">
        <f>1+$AB$7*COS(AL39)</f>
        <v>0.88062985829038576</v>
      </c>
      <c r="AJ39" s="177">
        <f>SIN(AL39+RADIANS($AB$9))</f>
        <v>-0.10397405938665261</v>
      </c>
      <c r="AK39" s="177">
        <f>$AB$7*SIN(AL39)</f>
        <v>0.15292011904763872</v>
      </c>
      <c r="AL39" s="177">
        <f>2*ATAN(AM39)</f>
        <v>2.2335983849165753</v>
      </c>
      <c r="AM39" s="177">
        <f>SQRT((1+$AB$7)/(1-$AB$7))*TAN(AN39/2)</f>
        <v>2.0492035765382841</v>
      </c>
      <c r="AN39" s="177">
        <f>$AU39+$AB$7*SIN(AO39)</f>
        <v>8.3528656661401772</v>
      </c>
      <c r="AO39" s="177">
        <f>$AU39+$AB$7*SIN(AP39)</f>
        <v>8.3528655651486581</v>
      </c>
      <c r="AP39" s="177">
        <f>$AU39+$AB$7*SIN(AQ39)</f>
        <v>8.3528666532334235</v>
      </c>
      <c r="AQ39" s="177">
        <f>$AU39+$AB$7*SIN(AR39)</f>
        <v>8.3528549300707482</v>
      </c>
      <c r="AR39" s="177">
        <f>$AU39+$AB$7*SIN(AS39)</f>
        <v>8.3529812236276353</v>
      </c>
      <c r="AS39" s="177">
        <f>$AU39+$AB$7*SIN(AT39)</f>
        <v>8.3516191190433258</v>
      </c>
      <c r="AT39" s="177">
        <f>$AU39+$AB$7*SIN(AU39)</f>
        <v>8.3661347193252542</v>
      </c>
      <c r="AU39" s="177">
        <f>RADIANS($AB$9)+$AB$18*(F39-AB$15)</f>
        <v>8.182515944944754</v>
      </c>
      <c r="AW39" s="177">
        <v>3500</v>
      </c>
      <c r="AX39" s="177">
        <f t="shared" si="0"/>
        <v>-3.1438998242590575E-2</v>
      </c>
      <c r="AY39" s="177">
        <f t="shared" si="1"/>
        <v>-2.0873427149949816E-2</v>
      </c>
      <c r="AZ39" s="177">
        <f t="shared" si="2"/>
        <v>-1.0565571092640761E-2</v>
      </c>
      <c r="BA39" s="177">
        <f t="shared" si="3"/>
        <v>1.1913824075568851</v>
      </c>
      <c r="BB39" s="177">
        <f t="shared" si="4"/>
        <v>-0.82381758087408108</v>
      </c>
      <c r="BC39" s="177">
        <f t="shared" si="5"/>
        <v>0.16428114337154584</v>
      </c>
      <c r="BD39" s="177">
        <f t="shared" si="6"/>
        <v>8.2325807781087973E-2</v>
      </c>
      <c r="BE39" s="177">
        <f t="shared" si="11"/>
        <v>25.267815584536407</v>
      </c>
      <c r="BF39" s="177">
        <f t="shared" si="11"/>
        <v>25.267814517637618</v>
      </c>
      <c r="BG39" s="177">
        <f t="shared" si="11"/>
        <v>25.267808967446072</v>
      </c>
      <c r="BH39" s="177">
        <f t="shared" si="11"/>
        <v>25.267780094459724</v>
      </c>
      <c r="BI39" s="177">
        <f t="shared" si="11"/>
        <v>25.267629894381809</v>
      </c>
      <c r="BJ39" s="177">
        <f t="shared" si="11"/>
        <v>25.266848588304672</v>
      </c>
      <c r="BK39" s="177">
        <f t="shared" si="11"/>
        <v>25.262785731704781</v>
      </c>
      <c r="BL39" s="177">
        <f t="shared" si="8"/>
        <v>25.241691741391655</v>
      </c>
    </row>
    <row r="40" spans="1:64" s="177" customFormat="1" ht="12.95" customHeight="1" x14ac:dyDescent="0.2">
      <c r="A40" s="144" t="s">
        <v>96</v>
      </c>
      <c r="B40" s="145" t="s">
        <v>95</v>
      </c>
      <c r="C40" s="146">
        <v>36613.404000000002</v>
      </c>
      <c r="D40" s="196"/>
      <c r="E40" s="70">
        <f>(C40-C$7)/C$8</f>
        <v>-29265.87892201127</v>
      </c>
      <c r="F40" s="177">
        <f>ROUND(2*E40,0)/2</f>
        <v>-29266</v>
      </c>
      <c r="G40" s="197">
        <f>C40-(C$7+C$8*F40)</f>
        <v>8.3226599999761675E-2</v>
      </c>
      <c r="H40" s="177">
        <f>G40</f>
        <v>8.3226599999761675E-2</v>
      </c>
      <c r="O40" s="177">
        <f ca="1">+C$11+C$12*F40</f>
        <v>0.2727559514208408</v>
      </c>
      <c r="Q40" s="198">
        <f>C40-15018.5</f>
        <v>21594.904000000002</v>
      </c>
      <c r="S40" s="178"/>
      <c r="Z40" s="177">
        <f>F40</f>
        <v>-29266</v>
      </c>
      <c r="AA40" s="177">
        <f>AB$3+AB$4*Z40+AB$5*Z40^2+AH40</f>
        <v>0.13242523547215096</v>
      </c>
      <c r="AB40" s="177">
        <f>IF(S40&lt;&gt;0,G40-AH40,-9999)</f>
        <v>-9999</v>
      </c>
      <c r="AC40" s="177">
        <f>+G40-P40</f>
        <v>8.3226599999761675E-2</v>
      </c>
      <c r="AD40" s="177">
        <f>IF(S40&lt;&gt;0,G40-AA40,-9999)</f>
        <v>-9999</v>
      </c>
      <c r="AE40" s="177">
        <f>+(G40-AA40)^2*S40</f>
        <v>0</v>
      </c>
      <c r="AF40" s="177">
        <f>IF(S40&lt;&gt;0,G40-P40,-9999)</f>
        <v>-9999</v>
      </c>
      <c r="AG40" s="178"/>
      <c r="AH40" s="177">
        <f>$AB$6*($AB$11/AI40*AJ40+$AB$12)</f>
        <v>-3.2461827564263914E-3</v>
      </c>
      <c r="AI40" s="177">
        <f>1+$AB$7*COS(AL40)</f>
        <v>0.87978266219469081</v>
      </c>
      <c r="AJ40" s="177">
        <f>SIN(AL40+RADIANS($AB$9))</f>
        <v>-9.8450395842199029E-2</v>
      </c>
      <c r="AK40" s="177">
        <f>$AB$7*SIN(AL40)</f>
        <v>0.15225500068083658</v>
      </c>
      <c r="AL40" s="177">
        <f>2*ATAN(AM40)</f>
        <v>2.2391505670216616</v>
      </c>
      <c r="AM40" s="177">
        <f>SQRT((1+$AB$7)/(1-$AB$7))*TAN(AN40/2)</f>
        <v>2.0637197436387669</v>
      </c>
      <c r="AN40" s="177">
        <f>$AU40+$AB$7*SIN(AO40)</f>
        <v>8.3590536563299747</v>
      </c>
      <c r="AO40" s="177">
        <f>$AU40+$AB$7*SIN(AP40)</f>
        <v>8.3590535481760213</v>
      </c>
      <c r="AP40" s="177">
        <f>$AU40+$AB$7*SIN(AQ40)</f>
        <v>8.359054700365526</v>
      </c>
      <c r="AQ40" s="177">
        <f>$AU40+$AB$7*SIN(AR40)</f>
        <v>8.3590424256963178</v>
      </c>
      <c r="AR40" s="177">
        <f>$AU40+$AB$7*SIN(AS40)</f>
        <v>8.359173177940475</v>
      </c>
      <c r="AS40" s="177">
        <f>$AU40+$AB$7*SIN(AT40)</f>
        <v>8.3577787851546592</v>
      </c>
      <c r="AT40" s="177">
        <f>$AU40+$AB$7*SIN(AU40)</f>
        <v>8.3724726288895841</v>
      </c>
      <c r="AU40" s="177">
        <f>RADIANS($AB$9)+$AB$18*(F40-AB$15)</f>
        <v>8.1892815352725172</v>
      </c>
      <c r="AW40" s="177">
        <v>4000</v>
      </c>
      <c r="AX40" s="177">
        <f t="shared" si="0"/>
        <v>-3.5318417074134259E-2</v>
      </c>
      <c r="AY40" s="177">
        <f t="shared" si="1"/>
        <v>-2.2907879245023462E-2</v>
      </c>
      <c r="AZ40" s="177">
        <f t="shared" si="2"/>
        <v>-1.2410537829110793E-2</v>
      </c>
      <c r="BA40" s="177">
        <f t="shared" si="3"/>
        <v>1.1655403306658552</v>
      </c>
      <c r="BB40" s="177">
        <f t="shared" si="4"/>
        <v>-0.97622389624194417</v>
      </c>
      <c r="BC40" s="177">
        <f t="shared" si="5"/>
        <v>0.5484652967401803</v>
      </c>
      <c r="BD40" s="177">
        <f t="shared" si="6"/>
        <v>0.28132035574500491</v>
      </c>
      <c r="BE40" s="177">
        <f t="shared" si="11"/>
        <v>25.587036822416874</v>
      </c>
      <c r="BF40" s="177">
        <f t="shared" si="11"/>
        <v>25.587034802729228</v>
      </c>
      <c r="BG40" s="177">
        <f t="shared" si="11"/>
        <v>25.58702321651748</v>
      </c>
      <c r="BH40" s="177">
        <f t="shared" si="11"/>
        <v>25.586956751911057</v>
      </c>
      <c r="BI40" s="177">
        <f t="shared" si="11"/>
        <v>25.586575517619515</v>
      </c>
      <c r="BJ40" s="177">
        <f t="shared" si="11"/>
        <v>25.584390162534532</v>
      </c>
      <c r="BK40" s="177">
        <f t="shared" si="11"/>
        <v>25.571907138671232</v>
      </c>
      <c r="BL40" s="177">
        <f t="shared" si="8"/>
        <v>25.501906753998004</v>
      </c>
    </row>
    <row r="41" spans="1:64" s="177" customFormat="1" ht="12.95" customHeight="1" x14ac:dyDescent="0.2">
      <c r="A41" s="144" t="s">
        <v>96</v>
      </c>
      <c r="B41" s="145" t="s">
        <v>95</v>
      </c>
      <c r="C41" s="146">
        <v>36613.449000000001</v>
      </c>
      <c r="D41" s="196"/>
      <c r="E41" s="70">
        <f>(C41-C$7)/C$8</f>
        <v>-29265.813456048556</v>
      </c>
      <c r="F41" s="177">
        <f>ROUND(2*E41,0)/2</f>
        <v>-29266</v>
      </c>
      <c r="G41" s="197">
        <f>C41-(C$7+C$8*F41)</f>
        <v>0.12822659999801544</v>
      </c>
      <c r="H41" s="177">
        <f>G41</f>
        <v>0.12822659999801544</v>
      </c>
      <c r="O41" s="177">
        <f ca="1">+C$11+C$12*F41</f>
        <v>0.2727559514208408</v>
      </c>
      <c r="Q41" s="198">
        <f>C41-15018.5</f>
        <v>21594.949000000001</v>
      </c>
      <c r="S41" s="178"/>
      <c r="Z41" s="177">
        <f>F41</f>
        <v>-29266</v>
      </c>
      <c r="AA41" s="177">
        <f>AB$3+AB$4*Z41+AB$5*Z41^2+AH41</f>
        <v>0.13242523547215096</v>
      </c>
      <c r="AB41" s="177">
        <f>IF(S41&lt;&gt;0,G41-AH41,-9999)</f>
        <v>-9999</v>
      </c>
      <c r="AC41" s="177">
        <f>+G41-P41</f>
        <v>0.12822659999801544</v>
      </c>
      <c r="AD41" s="177">
        <f>IF(S41&lt;&gt;0,G41-AA41,-9999)</f>
        <v>-9999</v>
      </c>
      <c r="AE41" s="177">
        <f>+(G41-AA41)^2*S41</f>
        <v>0</v>
      </c>
      <c r="AF41" s="177">
        <f>IF(S41&lt;&gt;0,G41-P41,-9999)</f>
        <v>-9999</v>
      </c>
      <c r="AG41" s="178"/>
      <c r="AH41" s="177">
        <f>$AB$6*($AB$11/AI41*AJ41+$AB$12)</f>
        <v>-3.2461827564263914E-3</v>
      </c>
      <c r="AI41" s="177">
        <f>1+$AB$7*COS(AL41)</f>
        <v>0.87978266219469081</v>
      </c>
      <c r="AJ41" s="177">
        <f>SIN(AL41+RADIANS($AB$9))</f>
        <v>-9.8450395842199029E-2</v>
      </c>
      <c r="AK41" s="177">
        <f>$AB$7*SIN(AL41)</f>
        <v>0.15225500068083658</v>
      </c>
      <c r="AL41" s="177">
        <f>2*ATAN(AM41)</f>
        <v>2.2391505670216616</v>
      </c>
      <c r="AM41" s="177">
        <f>SQRT((1+$AB$7)/(1-$AB$7))*TAN(AN41/2)</f>
        <v>2.0637197436387669</v>
      </c>
      <c r="AN41" s="177">
        <f>$AU41+$AB$7*SIN(AO41)</f>
        <v>8.3590536563299747</v>
      </c>
      <c r="AO41" s="177">
        <f>$AU41+$AB$7*SIN(AP41)</f>
        <v>8.3590535481760213</v>
      </c>
      <c r="AP41" s="177">
        <f>$AU41+$AB$7*SIN(AQ41)</f>
        <v>8.359054700365526</v>
      </c>
      <c r="AQ41" s="177">
        <f>$AU41+$AB$7*SIN(AR41)</f>
        <v>8.3590424256963178</v>
      </c>
      <c r="AR41" s="177">
        <f>$AU41+$AB$7*SIN(AS41)</f>
        <v>8.359173177940475</v>
      </c>
      <c r="AS41" s="177">
        <f>$AU41+$AB$7*SIN(AT41)</f>
        <v>8.3577787851546592</v>
      </c>
      <c r="AT41" s="177">
        <f>$AU41+$AB$7*SIN(AU41)</f>
        <v>8.3724726288895841</v>
      </c>
      <c r="AU41" s="177">
        <f>RADIANS($AB$9)+$AB$18*(F41-AB$15)</f>
        <v>8.1892815352725172</v>
      </c>
      <c r="AW41" s="177">
        <v>4500</v>
      </c>
      <c r="AX41" s="177">
        <f t="shared" si="0"/>
        <v>-3.7934671947406018E-2</v>
      </c>
      <c r="AY41" s="177">
        <f t="shared" si="1"/>
        <v>-2.4931678466832311E-2</v>
      </c>
      <c r="AZ41" s="177">
        <f t="shared" si="2"/>
        <v>-1.3002993480573707E-2</v>
      </c>
      <c r="BA41" s="177">
        <f t="shared" si="3"/>
        <v>1.1192159780972619</v>
      </c>
      <c r="BB41" s="177">
        <f t="shared" si="4"/>
        <v>-0.98992960319355938</v>
      </c>
      <c r="BC41" s="177">
        <f t="shared" si="5"/>
        <v>0.90900200413258592</v>
      </c>
      <c r="BD41" s="177">
        <f t="shared" si="6"/>
        <v>0.48861847510298417</v>
      </c>
      <c r="BE41" s="177">
        <f t="shared" si="11"/>
        <v>25.896262835491722</v>
      </c>
      <c r="BF41" s="177">
        <f t="shared" si="11"/>
        <v>25.896261898046763</v>
      </c>
      <c r="BG41" s="177">
        <f t="shared" si="11"/>
        <v>25.896255208849418</v>
      </c>
      <c r="BH41" s="177">
        <f t="shared" si="11"/>
        <v>25.896207478904952</v>
      </c>
      <c r="BI41" s="177">
        <f t="shared" si="11"/>
        <v>25.895866971016424</v>
      </c>
      <c r="BJ41" s="177">
        <f t="shared" si="11"/>
        <v>25.893440977852322</v>
      </c>
      <c r="BK41" s="177">
        <f t="shared" si="11"/>
        <v>25.876315374970584</v>
      </c>
      <c r="BL41" s="177">
        <f t="shared" si="8"/>
        <v>25.762121766604352</v>
      </c>
    </row>
    <row r="42" spans="1:64" s="177" customFormat="1" ht="12.95" customHeight="1" x14ac:dyDescent="0.2">
      <c r="A42" s="144" t="s">
        <v>96</v>
      </c>
      <c r="B42" s="145" t="s">
        <v>95</v>
      </c>
      <c r="C42" s="146">
        <v>36637.481</v>
      </c>
      <c r="D42" s="196"/>
      <c r="E42" s="70">
        <f>(C42-C$7)/C$8</f>
        <v>-29230.851722358566</v>
      </c>
      <c r="F42" s="177">
        <f>ROUND(2*E42,0)/2</f>
        <v>-29231</v>
      </c>
      <c r="G42" s="197">
        <f>C42-(C$7+C$8*F42)</f>
        <v>0.10192309999547433</v>
      </c>
      <c r="H42" s="177">
        <f>G42</f>
        <v>0.10192309999547433</v>
      </c>
      <c r="O42" s="177">
        <f ca="1">+C$11+C$12*F42</f>
        <v>0.27242923134752833</v>
      </c>
      <c r="Q42" s="198">
        <f>C42-15018.5</f>
        <v>21618.981</v>
      </c>
      <c r="S42" s="178"/>
      <c r="Z42" s="177">
        <f>F42</f>
        <v>-29231</v>
      </c>
      <c r="AA42" s="177">
        <f>AB$3+AB$4*Z42+AB$5*Z42^2+AH42</f>
        <v>0.13244345324939527</v>
      </c>
      <c r="AB42" s="177">
        <f>IF(S42&lt;&gt;0,G42-AH42,-9999)</f>
        <v>-9999</v>
      </c>
      <c r="AC42" s="177">
        <f>+G42-P42</f>
        <v>0.10192309999547433</v>
      </c>
      <c r="AD42" s="177">
        <f>IF(S42&lt;&gt;0,G42-AA42,-9999)</f>
        <v>-9999</v>
      </c>
      <c r="AE42" s="177">
        <f>+(G42-AA42)^2*S42</f>
        <v>0</v>
      </c>
      <c r="AF42" s="177">
        <f>IF(S42&lt;&gt;0,G42-P42,-9999)</f>
        <v>-9999</v>
      </c>
      <c r="AG42" s="178"/>
      <c r="AH42" s="177">
        <f>$AB$6*($AB$11/AI42*AJ42+$AB$12)</f>
        <v>-3.0363392951469545E-3</v>
      </c>
      <c r="AI42" s="177">
        <f>1+$AB$7*COS(AL42)</f>
        <v>0.87752817295714713</v>
      </c>
      <c r="AJ42" s="177">
        <f>SIN(AL42+RADIANS($AB$9))</f>
        <v>-8.3616917304824151E-2</v>
      </c>
      <c r="AK42" s="177">
        <f>$AB$7*SIN(AL42)</f>
        <v>0.15044748293707974</v>
      </c>
      <c r="AL42" s="177">
        <f>2*ATAN(AM42)</f>
        <v>2.2540460348479234</v>
      </c>
      <c r="AM42" s="177">
        <f>SQRT((1+$AB$7)/(1-$AB$7))*TAN(AN42/2)</f>
        <v>2.1034990684601405</v>
      </c>
      <c r="AN42" s="177">
        <f>$AU42+$AB$7*SIN(AO42)</f>
        <v>8.3756842244717262</v>
      </c>
      <c r="AO42" s="177">
        <f>$AU42+$AB$7*SIN(AP42)</f>
        <v>8.3756840951595581</v>
      </c>
      <c r="AP42" s="177">
        <f>$AU42+$AB$7*SIN(AQ42)</f>
        <v>8.3756854327078187</v>
      </c>
      <c r="AQ42" s="177">
        <f>$AU42+$AB$7*SIN(AR42)</f>
        <v>8.3756715975457983</v>
      </c>
      <c r="AR42" s="177">
        <f>$AU42+$AB$7*SIN(AS42)</f>
        <v>8.3758146878522268</v>
      </c>
      <c r="AS42" s="177">
        <f>$AU42+$AB$7*SIN(AT42)</f>
        <v>8.3743330495603576</v>
      </c>
      <c r="AT42" s="177">
        <f>$AU42+$AB$7*SIN(AU42)</f>
        <v>8.3894946097320044</v>
      </c>
      <c r="AU42" s="177">
        <f>RADIANS($AB$9)+$AB$18*(F42-AB$15)</f>
        <v>8.2074965861549636</v>
      </c>
      <c r="AW42" s="177">
        <v>5000</v>
      </c>
      <c r="AX42" s="177">
        <f t="shared" si="0"/>
        <v>-3.9362210684332287E-2</v>
      </c>
      <c r="AY42" s="177">
        <f t="shared" si="1"/>
        <v>-2.6944824815376373E-2</v>
      </c>
      <c r="AZ42" s="177">
        <f t="shared" si="2"/>
        <v>-1.2417385868955915E-2</v>
      </c>
      <c r="BA42" s="177">
        <f t="shared" si="3"/>
        <v>1.0634557086657392</v>
      </c>
      <c r="BB42" s="177">
        <f t="shared" si="4"/>
        <v>-0.89129734281233874</v>
      </c>
      <c r="BC42" s="177">
        <f t="shared" si="5"/>
        <v>1.2375622836011868</v>
      </c>
      <c r="BD42" s="177">
        <f t="shared" si="6"/>
        <v>0.71207053663305664</v>
      </c>
      <c r="BE42" s="177">
        <f t="shared" si="11"/>
        <v>26.191445767928659</v>
      </c>
      <c r="BF42" s="177">
        <f t="shared" si="11"/>
        <v>26.191445636279511</v>
      </c>
      <c r="BG42" s="177">
        <f t="shared" si="11"/>
        <v>26.191444251340119</v>
      </c>
      <c r="BH42" s="177">
        <f t="shared" si="11"/>
        <v>26.191429682086024</v>
      </c>
      <c r="BI42" s="177">
        <f t="shared" si="11"/>
        <v>26.191276439649801</v>
      </c>
      <c r="BJ42" s="177">
        <f t="shared" si="11"/>
        <v>26.189667125674635</v>
      </c>
      <c r="BK42" s="177">
        <f t="shared" si="11"/>
        <v>26.173034882588887</v>
      </c>
      <c r="BL42" s="177">
        <f t="shared" si="8"/>
        <v>26.022336779210697</v>
      </c>
    </row>
    <row r="43" spans="1:64" s="177" customFormat="1" ht="12.95" customHeight="1" x14ac:dyDescent="0.2">
      <c r="A43" s="144" t="s">
        <v>96</v>
      </c>
      <c r="B43" s="145" t="s">
        <v>95</v>
      </c>
      <c r="C43" s="146">
        <v>36657.42</v>
      </c>
      <c r="D43" s="196"/>
      <c r="E43" s="70">
        <f>(C43-C$7)/C$8</f>
        <v>-29201.84448167761</v>
      </c>
      <c r="F43" s="177">
        <f>ROUND(2*E43,0)/2</f>
        <v>-29202</v>
      </c>
      <c r="G43" s="197">
        <f>C43-(C$7+C$8*F43)</f>
        <v>0.10690020000038203</v>
      </c>
      <c r="H43" s="177">
        <f>G43</f>
        <v>0.10690020000038203</v>
      </c>
      <c r="O43" s="177">
        <f ca="1">+C$11+C$12*F43</f>
        <v>0.27215852042964089</v>
      </c>
      <c r="Q43" s="198">
        <f>C43-15018.5</f>
        <v>21638.92</v>
      </c>
      <c r="S43" s="178"/>
      <c r="Z43" s="177">
        <f>F43</f>
        <v>-29202</v>
      </c>
      <c r="AA43" s="177">
        <f>AB$3+AB$4*Z43+AB$5*Z43^2+AH43</f>
        <v>0.13245881926985953</v>
      </c>
      <c r="AB43" s="177">
        <f>IF(S43&lt;&gt;0,G43-AH43,-9999)</f>
        <v>-9999</v>
      </c>
      <c r="AC43" s="177">
        <f>+G43-P43</f>
        <v>0.10690020000038203</v>
      </c>
      <c r="AD43" s="177">
        <f>IF(S43&lt;&gt;0,G43-AA43,-9999)</f>
        <v>-9999</v>
      </c>
      <c r="AE43" s="177">
        <f>+(G43-AA43)^2*S43</f>
        <v>0</v>
      </c>
      <c r="AF43" s="177">
        <f>IF(S43&lt;&gt;0,G43-P43,-9999)</f>
        <v>-9999</v>
      </c>
      <c r="AG43" s="178"/>
      <c r="AH43" s="177">
        <f>$AB$6*($AB$11/AI43*AJ43+$AB$12)</f>
        <v>-2.8622372513763279E-3</v>
      </c>
      <c r="AI43" s="177">
        <f>1+$AB$7*COS(AL43)</f>
        <v>0.87568928009531266</v>
      </c>
      <c r="AJ43" s="177">
        <f>SIN(AL43+RADIANS($AB$9))</f>
        <v>-7.1369381915537961E-2</v>
      </c>
      <c r="AK43" s="177">
        <f>$AB$7*SIN(AL43)</f>
        <v>0.14893165700446548</v>
      </c>
      <c r="AL43" s="177">
        <f>2*ATAN(AM43)</f>
        <v>2.2663305897202566</v>
      </c>
      <c r="AM43" s="177">
        <f>SQRT((1+$AB$7)/(1-$AB$7))*TAN(AN43/2)</f>
        <v>2.1372557015370526</v>
      </c>
      <c r="AN43" s="177">
        <f>$AU43+$AB$7*SIN(AO43)</f>
        <v>8.3894317566560481</v>
      </c>
      <c r="AO43" s="177">
        <f>$AU43+$AB$7*SIN(AP43)</f>
        <v>8.3894316076251503</v>
      </c>
      <c r="AP43" s="177">
        <f>$AU43+$AB$7*SIN(AQ43)</f>
        <v>8.3894331132695221</v>
      </c>
      <c r="AQ43" s="177">
        <f>$AU43+$AB$7*SIN(AR43)</f>
        <v>8.3894179017180761</v>
      </c>
      <c r="AR43" s="177">
        <f>$AU43+$AB$7*SIN(AS43)</f>
        <v>8.3895715663580575</v>
      </c>
      <c r="AS43" s="177">
        <f>$AU43+$AB$7*SIN(AT43)</f>
        <v>8.3880174363144846</v>
      </c>
      <c r="AT43" s="177">
        <f>$AU43+$AB$7*SIN(AU43)</f>
        <v>8.4035527756835062</v>
      </c>
      <c r="AU43" s="177">
        <f>RADIANS($AB$9)+$AB$18*(F43-AB$15)</f>
        <v>8.2225890568861306</v>
      </c>
      <c r="AW43" s="177">
        <v>5500</v>
      </c>
      <c r="AX43" s="177">
        <f t="shared" si="0"/>
        <v>-3.9815383466127952E-2</v>
      </c>
      <c r="AY43" s="177">
        <f t="shared" si="1"/>
        <v>-2.8947318290655645E-2</v>
      </c>
      <c r="AZ43" s="177">
        <f t="shared" si="2"/>
        <v>-1.0868065175472306E-2</v>
      </c>
      <c r="BA43" s="177">
        <f t="shared" si="3"/>
        <v>1.0073349952392143</v>
      </c>
      <c r="BB43" s="177">
        <f t="shared" si="4"/>
        <v>-0.72068074008887295</v>
      </c>
      <c r="BC43" s="177">
        <f t="shared" si="5"/>
        <v>1.5329769497300914</v>
      </c>
      <c r="BD43" s="177">
        <f t="shared" si="6"/>
        <v>0.96287816061989862</v>
      </c>
      <c r="BE43" s="177">
        <f t="shared" si="11"/>
        <v>26.471339884258537</v>
      </c>
      <c r="BF43" s="177">
        <f t="shared" si="11"/>
        <v>26.471339882219727</v>
      </c>
      <c r="BG43" s="177">
        <f t="shared" si="11"/>
        <v>26.471339836548879</v>
      </c>
      <c r="BH43" s="177">
        <f t="shared" si="11"/>
        <v>26.471338813489645</v>
      </c>
      <c r="BI43" s="177">
        <f t="shared" si="11"/>
        <v>26.47131589740059</v>
      </c>
      <c r="BJ43" s="177">
        <f t="shared" si="11"/>
        <v>26.470803167485208</v>
      </c>
      <c r="BK43" s="177">
        <f t="shared" si="11"/>
        <v>26.459607790531418</v>
      </c>
      <c r="BL43" s="177">
        <f t="shared" si="8"/>
        <v>26.282551791817045</v>
      </c>
    </row>
    <row r="44" spans="1:64" s="177" customFormat="1" ht="12.95" customHeight="1" x14ac:dyDescent="0.2">
      <c r="A44" s="144" t="s">
        <v>98</v>
      </c>
      <c r="B44" s="145" t="s">
        <v>95</v>
      </c>
      <c r="C44" s="146">
        <v>37348.930899999999</v>
      </c>
      <c r="D44" s="196"/>
      <c r="E44" s="70">
        <f>(C44-C$7)/C$8</f>
        <v>-28195.834997259892</v>
      </c>
      <c r="F44" s="177">
        <f>ROUND(2*E44,0)/2</f>
        <v>-28196</v>
      </c>
      <c r="G44" s="197">
        <f>C44-(C$7+C$8*F44)</f>
        <v>0.1134195999984513</v>
      </c>
      <c r="J44" s="177">
        <f>G44</f>
        <v>0.1134195999984513</v>
      </c>
      <c r="O44" s="177">
        <f ca="1">+C$11+C$12*F44</f>
        <v>0.2627676520367177</v>
      </c>
      <c r="Q44" s="198">
        <f>C44-15018.5</f>
        <v>22330.430899999999</v>
      </c>
      <c r="S44" s="178">
        <f>S$17</f>
        <v>1</v>
      </c>
      <c r="Z44" s="177">
        <f>F44</f>
        <v>-28196</v>
      </c>
      <c r="AA44" s="177">
        <f>AB$3+AB$4*Z44+AB$5*Z44^2+AH44</f>
        <v>0.13292783858453169</v>
      </c>
      <c r="AB44" s="177">
        <f>IF(S44&lt;&gt;0,G44-AH44,-9999)</f>
        <v>0.1103285037795609</v>
      </c>
      <c r="AC44" s="177">
        <f>+G44-P44</f>
        <v>0.1134195999984513</v>
      </c>
      <c r="AD44" s="177">
        <f>IF(S44&lt;&gt;0,G44-AA44,-9999)</f>
        <v>-1.950823858608039E-2</v>
      </c>
      <c r="AE44" s="177">
        <f>+(G44-AA44)^2*S44</f>
        <v>3.8057137273143579E-4</v>
      </c>
      <c r="AF44" s="177">
        <f>IF(S44&lt;&gt;0,G44-P44,-9999)</f>
        <v>0.1134195999984513</v>
      </c>
      <c r="AG44" s="178"/>
      <c r="AH44" s="177">
        <f>$AB$6*($AB$11/AI44*AJ44+$AB$12)</f>
        <v>3.0910962188904069E-3</v>
      </c>
      <c r="AI44" s="177">
        <f>1+$AB$7*COS(AL44)</f>
        <v>0.82750910267140765</v>
      </c>
      <c r="AJ44" s="177">
        <f>SIN(AL44+RADIANS($AB$9))</f>
        <v>0.32265161503464307</v>
      </c>
      <c r="AK44" s="177">
        <f>$AB$7*SIN(AL44)</f>
        <v>8.8773216006261563E-2</v>
      </c>
      <c r="AL44" s="177">
        <f>2*ATAN(AM44)</f>
        <v>2.6662902955844339</v>
      </c>
      <c r="AM44" s="177">
        <f>SQRT((1+$AB$7)/(1-$AB$7))*TAN(AN44/2)</f>
        <v>4.128330897353206</v>
      </c>
      <c r="AN44" s="177">
        <f>$AU44+$AB$7*SIN(AO44)</f>
        <v>8.8513816646496259</v>
      </c>
      <c r="AO44" s="177">
        <f>$AU44+$AB$7*SIN(AP44)</f>
        <v>8.8513794439565725</v>
      </c>
      <c r="AP44" s="177">
        <f>$AU44+$AB$7*SIN(AQ44)</f>
        <v>8.8513930705154618</v>
      </c>
      <c r="AQ44" s="177">
        <f>$AU44+$AB$7*SIN(AR44)</f>
        <v>8.8513094536899519</v>
      </c>
      <c r="AR44" s="177">
        <f>$AU44+$AB$7*SIN(AS44)</f>
        <v>8.8518224815539668</v>
      </c>
      <c r="AS44" s="177">
        <f>$AU44+$AB$7*SIN(AT44)</f>
        <v>8.8486721329301457</v>
      </c>
      <c r="AT44" s="177">
        <f>$AU44+$AB$7*SIN(AU44)</f>
        <v>8.8679181125877413</v>
      </c>
      <c r="AU44" s="177">
        <f>RADIANS($AB$9)+$AB$18*(F44-AB$15)</f>
        <v>8.7461416622500998</v>
      </c>
      <c r="AW44" s="177">
        <v>6000</v>
      </c>
      <c r="AX44" s="177">
        <f t="shared" si="0"/>
        <v>-3.9554936538145832E-2</v>
      </c>
      <c r="AY44" s="177">
        <f t="shared" si="1"/>
        <v>-3.0939158892670123E-2</v>
      </c>
      <c r="AZ44" s="177">
        <f t="shared" si="2"/>
        <v>-8.6157776454757057E-3</v>
      </c>
      <c r="BA44" s="177">
        <f t="shared" si="3"/>
        <v>0.95622402354796587</v>
      </c>
      <c r="BB44" s="177">
        <f t="shared" si="4"/>
        <v>-0.51357669292130426</v>
      </c>
      <c r="BC44" s="177">
        <f t="shared" si="5"/>
        <v>1.7984126560253242</v>
      </c>
      <c r="BD44" s="177">
        <f t="shared" si="6"/>
        <v>1.258106247304343</v>
      </c>
      <c r="BE44" s="177">
        <f t="shared" si="11"/>
        <v>26.736654745847151</v>
      </c>
      <c r="BF44" s="177">
        <f t="shared" si="11"/>
        <v>26.736654745847176</v>
      </c>
      <c r="BG44" s="177">
        <f t="shared" si="11"/>
        <v>26.736654745843222</v>
      </c>
      <c r="BH44" s="177">
        <f t="shared" si="11"/>
        <v>26.736654746459166</v>
      </c>
      <c r="BI44" s="177">
        <f t="shared" si="11"/>
        <v>26.736654650567726</v>
      </c>
      <c r="BJ44" s="177">
        <f t="shared" si="11"/>
        <v>26.736669575768339</v>
      </c>
      <c r="BK44" s="177">
        <f t="shared" si="11"/>
        <v>26.734259404848643</v>
      </c>
      <c r="BL44" s="177">
        <f t="shared" si="8"/>
        <v>26.542766804423394</v>
      </c>
    </row>
    <row r="45" spans="1:64" s="177" customFormat="1" ht="12.95" customHeight="1" x14ac:dyDescent="0.2">
      <c r="A45" s="144" t="s">
        <v>98</v>
      </c>
      <c r="B45" s="145" t="s">
        <v>95</v>
      </c>
      <c r="C45" s="146">
        <v>37406.669600000001</v>
      </c>
      <c r="D45" s="196"/>
      <c r="E45" s="70">
        <f>(C45-C$7)/C$8</f>
        <v>-28111.836784335188</v>
      </c>
      <c r="F45" s="177">
        <f>ROUND(2*E45,0)/2</f>
        <v>-28112</v>
      </c>
      <c r="G45" s="197">
        <f>C45-(C$7+C$8*F45)</f>
        <v>0.11219120000168914</v>
      </c>
      <c r="J45" s="177">
        <f>G45</f>
        <v>0.11219120000168914</v>
      </c>
      <c r="O45" s="177">
        <f ca="1">+C$11+C$12*F45</f>
        <v>0.26198352386076784</v>
      </c>
      <c r="Q45" s="198">
        <f>C45-15018.5</f>
        <v>22388.169600000001</v>
      </c>
      <c r="S45" s="178">
        <f>S$17</f>
        <v>1</v>
      </c>
      <c r="Z45" s="177">
        <f>F45</f>
        <v>-28112</v>
      </c>
      <c r="AA45" s="177">
        <f>AB$3+AB$4*Z45+AB$5*Z45^2+AH45</f>
        <v>0.13294356031171098</v>
      </c>
      <c r="AB45" s="177">
        <f>IF(S45&lt;&gt;0,G45-AH45,-9999)</f>
        <v>0.10862839802938409</v>
      </c>
      <c r="AC45" s="177">
        <f>+G45-P45</f>
        <v>0.11219120000168914</v>
      </c>
      <c r="AD45" s="177">
        <f>IF(S45&lt;&gt;0,G45-AA45,-9999)</f>
        <v>-2.0752360310021839E-2</v>
      </c>
      <c r="AE45" s="177">
        <f>+(G45-AA45)^2*S45</f>
        <v>4.3066045843696973E-4</v>
      </c>
      <c r="AF45" s="177">
        <f>IF(S45&lt;&gt;0,G45-P45,-9999)</f>
        <v>0.11219120000168914</v>
      </c>
      <c r="AG45" s="178"/>
      <c r="AH45" s="177">
        <f>$AB$6*($AB$11/AI45*AJ45+$AB$12)</f>
        <v>3.5628019723050481E-3</v>
      </c>
      <c r="AI45" s="177">
        <f>1+$AB$7*COS(AL45)</f>
        <v>0.82479017448193159</v>
      </c>
      <c r="AJ45" s="177">
        <f>SIN(AL45+RADIANS($AB$9))</f>
        <v>0.35239861557307978</v>
      </c>
      <c r="AK45" s="177">
        <f>$AB$7*SIN(AL45)</f>
        <v>8.3278512133955582E-2</v>
      </c>
      <c r="AL45" s="177">
        <f>2*ATAN(AM45)</f>
        <v>2.6978936036900292</v>
      </c>
      <c r="AM45" s="177">
        <f>SQRT((1+$AB$7)/(1-$AB$7))*TAN(AN45/2)</f>
        <v>4.4333661736374657</v>
      </c>
      <c r="AN45" s="177">
        <f>$AU45+$AB$7*SIN(AO45)</f>
        <v>8.8889093699505057</v>
      </c>
      <c r="AO45" s="177">
        <f>$AU45+$AB$7*SIN(AP45)</f>
        <v>8.8889069483037719</v>
      </c>
      <c r="AP45" s="177">
        <f>$AU45+$AB$7*SIN(AQ45)</f>
        <v>8.8889214664190614</v>
      </c>
      <c r="AQ45" s="177">
        <f>$AU45+$AB$7*SIN(AR45)</f>
        <v>8.8888344263865235</v>
      </c>
      <c r="AR45" s="177">
        <f>$AU45+$AB$7*SIN(AS45)</f>
        <v>8.8893561876183842</v>
      </c>
      <c r="AS45" s="177">
        <f>$AU45+$AB$7*SIN(AT45)</f>
        <v>8.8862260643446138</v>
      </c>
      <c r="AT45" s="177">
        <f>$AU45+$AB$7*SIN(AU45)</f>
        <v>8.9049183816890007</v>
      </c>
      <c r="AU45" s="177">
        <f>RADIANS($AB$9)+$AB$18*(F45-AB$15)</f>
        <v>8.7898577843679675</v>
      </c>
      <c r="AW45" s="177">
        <v>6500</v>
      </c>
      <c r="AX45" s="177">
        <f t="shared" si="0"/>
        <v>-3.8830232460585229E-2</v>
      </c>
      <c r="AY45" s="177">
        <f t="shared" si="1"/>
        <v>-3.2920346621419821E-2</v>
      </c>
      <c r="AZ45" s="177">
        <f t="shared" si="2"/>
        <v>-5.909885839165404E-3</v>
      </c>
      <c r="BA45" s="177">
        <f t="shared" si="3"/>
        <v>0.91249715997172898</v>
      </c>
      <c r="BB45" s="177">
        <f t="shared" si="4"/>
        <v>-0.29457720476553922</v>
      </c>
      <c r="BC45" s="177">
        <f t="shared" si="5"/>
        <v>2.0387476368957635</v>
      </c>
      <c r="BD45" s="177">
        <f t="shared" si="6"/>
        <v>1.6258466711798254</v>
      </c>
      <c r="BE45" s="177">
        <f t="shared" si="11"/>
        <v>26.989118976525475</v>
      </c>
      <c r="BF45" s="177">
        <f t="shared" si="11"/>
        <v>26.989118972938925</v>
      </c>
      <c r="BG45" s="177">
        <f t="shared" si="11"/>
        <v>26.989119038565107</v>
      </c>
      <c r="BH45" s="177">
        <f t="shared" si="11"/>
        <v>26.989117837743791</v>
      </c>
      <c r="BI45" s="177">
        <f t="shared" si="11"/>
        <v>26.989139809475148</v>
      </c>
      <c r="BJ45" s="177">
        <f t="shared" si="11"/>
        <v>26.988737526608656</v>
      </c>
      <c r="BK45" s="177">
        <f t="shared" si="11"/>
        <v>26.996017699914788</v>
      </c>
      <c r="BL45" s="177">
        <f t="shared" si="8"/>
        <v>26.802981817029739</v>
      </c>
    </row>
    <row r="46" spans="1:64" s="177" customFormat="1" ht="12.95" customHeight="1" x14ac:dyDescent="0.2">
      <c r="A46" s="144" t="s">
        <v>99</v>
      </c>
      <c r="B46" s="145" t="s">
        <v>94</v>
      </c>
      <c r="C46" s="146">
        <v>38793.457399999999</v>
      </c>
      <c r="D46" s="196"/>
      <c r="E46" s="70">
        <f>(C46-C$7)/C$8</f>
        <v>-26094.339041819807</v>
      </c>
      <c r="F46" s="177">
        <f>ROUND(2*E46,0)/2</f>
        <v>-26094.5</v>
      </c>
      <c r="G46" s="197">
        <f>C46-(C$7+C$8*F46)</f>
        <v>0.11063944999477826</v>
      </c>
      <c r="J46" s="177">
        <f>G46</f>
        <v>0.11063944999477826</v>
      </c>
      <c r="O46" s="177">
        <f ca="1">+C$11+C$12*F46</f>
        <v>0.24315044534911526</v>
      </c>
      <c r="Q46" s="198">
        <f>C46-15018.5</f>
        <v>23774.957399999999</v>
      </c>
      <c r="S46" s="178">
        <f>S$17</f>
        <v>1</v>
      </c>
      <c r="Z46" s="177">
        <f>F46</f>
        <v>-26094.5</v>
      </c>
      <c r="AA46" s="177">
        <f>AB$3+AB$4*Z46+AB$5*Z46^2+AH46</f>
        <v>0.1304519560190005</v>
      </c>
      <c r="AB46" s="177">
        <f>IF(S46&lt;&gt;0,G46-AH46,-9999)</f>
        <v>9.8706824711762481E-2</v>
      </c>
      <c r="AC46" s="177">
        <f>+G46-P46</f>
        <v>0.11063944999477826</v>
      </c>
      <c r="AD46" s="177">
        <f>IF(S46&lt;&gt;0,G46-AA46,-9999)</f>
        <v>-1.9812506024222243E-2</v>
      </c>
      <c r="AE46" s="177">
        <f>+(G46-AA46)^2*S46</f>
        <v>3.9253539495984267E-4</v>
      </c>
      <c r="AF46" s="177">
        <f>IF(S46&lt;&gt;0,G46-P46,-9999)</f>
        <v>0.11063944999477826</v>
      </c>
      <c r="AG46" s="178"/>
      <c r="AH46" s="177">
        <f>$AB$6*($AB$11/AI46*AJ46+$AB$12)</f>
        <v>1.1932625283015787E-2</v>
      </c>
      <c r="AI46" s="177">
        <f>1+$AB$7*COS(AL46)</f>
        <v>0.81396719191395961</v>
      </c>
      <c r="AJ46" s="177">
        <f>SIN(AL46+RADIANS($AB$9))</f>
        <v>0.88723506007567188</v>
      </c>
      <c r="AK46" s="177">
        <f>$AB$7*SIN(AL46)</f>
        <v>-5.5005343894387576E-2</v>
      </c>
      <c r="AL46" s="177">
        <f>2*ATAN(AM46)</f>
        <v>-2.8541079954780244</v>
      </c>
      <c r="AM46" s="177">
        <f>SQRT((1+$AB$7)/(1-$AB$7))*TAN(AN46/2)</f>
        <v>-6.9089127409724869</v>
      </c>
      <c r="AN46" s="177">
        <f>$AU46+$AB$7*SIN(AO46)</f>
        <v>9.7735317659575109</v>
      </c>
      <c r="AO46" s="177">
        <f>$AU46+$AB$7*SIN(AP46)</f>
        <v>9.7735346126795939</v>
      </c>
      <c r="AP46" s="177">
        <f>$AU46+$AB$7*SIN(AQ46)</f>
        <v>9.7735189984640449</v>
      </c>
      <c r="AQ46" s="177">
        <f>$AU46+$AB$7*SIN(AR46)</f>
        <v>9.7736046432247559</v>
      </c>
      <c r="AR46" s="177">
        <f>$AU46+$AB$7*SIN(AS46)</f>
        <v>9.7731349101796319</v>
      </c>
      <c r="AS46" s="177">
        <f>$AU46+$AB$7*SIN(AT46)</f>
        <v>9.77571222898918</v>
      </c>
      <c r="AT46" s="177">
        <f>$AU46+$AB$7*SIN(AU46)</f>
        <v>9.7616003919992274</v>
      </c>
      <c r="AU46" s="177">
        <f>RADIANS($AB$9)+$AB$18*(F46-AB$15)</f>
        <v>9.8398253602345775</v>
      </c>
      <c r="AW46" s="177">
        <v>7000</v>
      </c>
      <c r="AX46" s="177">
        <f t="shared" si="0"/>
        <v>-3.7856365098193408E-2</v>
      </c>
      <c r="AY46" s="177">
        <f t="shared" si="1"/>
        <v>-3.4890881476904723E-2</v>
      </c>
      <c r="AZ46" s="177">
        <f t="shared" si="2"/>
        <v>-2.9654836212886868E-3</v>
      </c>
      <c r="BA46" s="177">
        <f t="shared" si="3"/>
        <v>0.87677635935842879</v>
      </c>
      <c r="BB46" s="177">
        <f t="shared" si="4"/>
        <v>-7.8626016249824224E-2</v>
      </c>
      <c r="BC46" s="177">
        <f t="shared" si="5"/>
        <v>2.2590534445277797</v>
      </c>
      <c r="BD46" s="177">
        <f t="shared" si="6"/>
        <v>2.1171528738164702</v>
      </c>
      <c r="BE46" s="177">
        <f t="shared" si="11"/>
        <v>27.230840409626765</v>
      </c>
      <c r="BF46" s="177">
        <f t="shared" si="11"/>
        <v>27.230840272533786</v>
      </c>
      <c r="BG46" s="177">
        <f t="shared" si="11"/>
        <v>27.230841676903257</v>
      </c>
      <c r="BH46" s="177">
        <f t="shared" si="11"/>
        <v>27.23082729049499</v>
      </c>
      <c r="BI46" s="177">
        <f t="shared" si="11"/>
        <v>27.230974648521983</v>
      </c>
      <c r="BJ46" s="177">
        <f t="shared" si="11"/>
        <v>27.229463510420427</v>
      </c>
      <c r="BK46" s="177">
        <f t="shared" si="11"/>
        <v>27.244778765534864</v>
      </c>
      <c r="BL46" s="177">
        <f t="shared" si="8"/>
        <v>27.063196829636087</v>
      </c>
    </row>
    <row r="47" spans="1:64" s="177" customFormat="1" ht="12.95" customHeight="1" x14ac:dyDescent="0.2">
      <c r="A47" s="144" t="s">
        <v>99</v>
      </c>
      <c r="B47" s="145" t="s">
        <v>95</v>
      </c>
      <c r="C47" s="146">
        <v>38794.487300000001</v>
      </c>
      <c r="D47" s="196"/>
      <c r="E47" s="70">
        <f>(C47-C$7)/C$8</f>
        <v>-26092.840744153054</v>
      </c>
      <c r="F47" s="177">
        <f>ROUND(2*E47,0)/2</f>
        <v>-26093</v>
      </c>
      <c r="G47" s="197">
        <f>C47-(C$7+C$8*F47)</f>
        <v>0.10946929999772692</v>
      </c>
      <c r="J47" s="177">
        <f>G47</f>
        <v>0.10946929999772692</v>
      </c>
      <c r="O47" s="177">
        <f ca="1">+C$11+C$12*F47</f>
        <v>0.243136443060259</v>
      </c>
      <c r="Q47" s="198">
        <f>C47-15018.5</f>
        <v>23775.987300000001</v>
      </c>
      <c r="S47" s="178">
        <f>S$17</f>
        <v>1</v>
      </c>
      <c r="Z47" s="177">
        <f>F47</f>
        <v>-26093</v>
      </c>
      <c r="AA47" s="177">
        <f>AB$3+AB$4*Z47+AB$5*Z47^2+AH47</f>
        <v>0.13044735411972125</v>
      </c>
      <c r="AB47" s="177">
        <f>IF(S47&lt;&gt;0,G47-AH47,-9999)</f>
        <v>9.7533265727586221E-2</v>
      </c>
      <c r="AC47" s="177">
        <f>+G47-P47</f>
        <v>0.10946929999772692</v>
      </c>
      <c r="AD47" s="177">
        <f>IF(S47&lt;&gt;0,G47-AA47,-9999)</f>
        <v>-2.0978054121994327E-2</v>
      </c>
      <c r="AE47" s="177">
        <f>+(G47-AA47)^2*S47</f>
        <v>4.400787547453232E-4</v>
      </c>
      <c r="AF47" s="177">
        <f>IF(S47&lt;&gt;0,G47-P47,-9999)</f>
        <v>0.10946929999772692</v>
      </c>
      <c r="AG47" s="178"/>
      <c r="AH47" s="177">
        <f>$AB$6*($AB$11/AI47*AJ47+$AB$12)</f>
        <v>1.1936034270140703E-2</v>
      </c>
      <c r="AI47" s="177">
        <f>1+$AB$7*COS(AL47)</f>
        <v>0.81399735529115702</v>
      </c>
      <c r="AJ47" s="177">
        <f>SIN(AL47+RADIANS($AB$9))</f>
        <v>0.88748766632393694</v>
      </c>
      <c r="AK47" s="177">
        <f>$AB$7*SIN(AL47)</f>
        <v>-5.5107256351893688E-2</v>
      </c>
      <c r="AL47" s="177">
        <f>2*ATAN(AM47)</f>
        <v>-2.8535601312667436</v>
      </c>
      <c r="AM47" s="177">
        <f>SQRT((1+$AB$7)/(1-$AB$7))*TAN(AN47/2)</f>
        <v>-6.8955884039988531</v>
      </c>
      <c r="AN47" s="177">
        <f>$AU47+$AB$7*SIN(AO47)</f>
        <v>9.7741920459975891</v>
      </c>
      <c r="AO47" s="177">
        <f>$AU47+$AB$7*SIN(AP47)</f>
        <v>9.7741948935495948</v>
      </c>
      <c r="AP47" s="177">
        <f>$AU47+$AB$7*SIN(AQ47)</f>
        <v>9.7741792710278119</v>
      </c>
      <c r="AQ47" s="177">
        <f>$AU47+$AB$7*SIN(AR47)</f>
        <v>9.7742649819482885</v>
      </c>
      <c r="AR47" s="177">
        <f>$AU47+$AB$7*SIN(AS47)</f>
        <v>9.7737947731320087</v>
      </c>
      <c r="AS47" s="177">
        <f>$AU47+$AB$7*SIN(AT47)</f>
        <v>9.7763753253683419</v>
      </c>
      <c r="AT47" s="177">
        <f>$AU47+$AB$7*SIN(AU47)</f>
        <v>9.7622424779265948</v>
      </c>
      <c r="AU47" s="177">
        <f>RADIANS($AB$9)+$AB$18*(F47-AB$15)</f>
        <v>9.8406060052723969</v>
      </c>
      <c r="AW47" s="177">
        <v>7500</v>
      </c>
      <c r="AX47" s="177">
        <f t="shared" si="0"/>
        <v>-3.6811154843232212E-2</v>
      </c>
      <c r="AY47" s="177">
        <f t="shared" si="1"/>
        <v>-3.685076345912483E-2</v>
      </c>
      <c r="AZ47" s="177">
        <f t="shared" si="2"/>
        <v>3.9608615892618627E-5</v>
      </c>
      <c r="BA47" s="177">
        <f t="shared" si="3"/>
        <v>0.84886646481613792</v>
      </c>
      <c r="BB47" s="177">
        <f t="shared" si="4"/>
        <v>0.12586865224281304</v>
      </c>
      <c r="BC47" s="177">
        <f t="shared" si="5"/>
        <v>2.4639640973830739</v>
      </c>
      <c r="BD47" s="177">
        <f t="shared" si="6"/>
        <v>2.8376575084355413</v>
      </c>
      <c r="BE47" s="177">
        <f t="shared" si="11"/>
        <v>27.463968422500066</v>
      </c>
      <c r="BF47" s="177">
        <f t="shared" si="11"/>
        <v>27.463967575443284</v>
      </c>
      <c r="BG47" s="177">
        <f t="shared" si="11"/>
        <v>27.463973910579654</v>
      </c>
      <c r="BH47" s="177">
        <f t="shared" si="11"/>
        <v>27.463926529082187</v>
      </c>
      <c r="BI47" s="177">
        <f t="shared" si="11"/>
        <v>27.464280845717202</v>
      </c>
      <c r="BJ47" s="177">
        <f t="shared" si="11"/>
        <v>27.461628075951587</v>
      </c>
      <c r="BK47" s="177">
        <f t="shared" si="11"/>
        <v>27.481313803284554</v>
      </c>
      <c r="BL47" s="177">
        <f t="shared" si="8"/>
        <v>27.323411842242432</v>
      </c>
    </row>
    <row r="48" spans="1:64" s="177" customFormat="1" ht="12.95" customHeight="1" x14ac:dyDescent="0.2">
      <c r="A48" s="144" t="s">
        <v>99</v>
      </c>
      <c r="B48" s="145" t="s">
        <v>94</v>
      </c>
      <c r="C48" s="146">
        <v>38797.578399999999</v>
      </c>
      <c r="D48" s="196"/>
      <c r="E48" s="70">
        <f>(C48-C$7)/C$8</f>
        <v>-26088.343814433971</v>
      </c>
      <c r="F48" s="177">
        <f>ROUND(2*E48,0)/2</f>
        <v>-26088.5</v>
      </c>
      <c r="G48" s="197">
        <f>C48-(C$7+C$8*F48)</f>
        <v>0.10735885000030976</v>
      </c>
      <c r="J48" s="177">
        <f>G48</f>
        <v>0.10735885000030976</v>
      </c>
      <c r="O48" s="177">
        <f ca="1">+C$11+C$12*F48</f>
        <v>0.24309443619369026</v>
      </c>
      <c r="Q48" s="198">
        <f>C48-15018.5</f>
        <v>23779.078399999999</v>
      </c>
      <c r="S48" s="178">
        <f>S$17</f>
        <v>1</v>
      </c>
      <c r="Z48" s="177">
        <f>F48</f>
        <v>-26088.5</v>
      </c>
      <c r="AA48" s="177">
        <f>AB$3+AB$4*Z48+AB$5*Z48^2+AH48</f>
        <v>0.13043351852440169</v>
      </c>
      <c r="AB48" s="177">
        <f>IF(S48&lt;&gt;0,G48-AH48,-9999)</f>
        <v>9.5412619241531146E-2</v>
      </c>
      <c r="AC48" s="177">
        <f>+G48-P48</f>
        <v>0.10735885000030976</v>
      </c>
      <c r="AD48" s="177">
        <f>IF(S48&lt;&gt;0,G48-AA48,-9999)</f>
        <v>-2.3074668524091929E-2</v>
      </c>
      <c r="AE48" s="177">
        <f>+(G48-AA48)^2*S48</f>
        <v>5.3244032749671878E-4</v>
      </c>
      <c r="AF48" s="177">
        <f>IF(S48&lt;&gt;0,G48-P48,-9999)</f>
        <v>0.10735885000030976</v>
      </c>
      <c r="AG48" s="178"/>
      <c r="AH48" s="177">
        <f>$AB$6*($AB$11/AI48*AJ48+$AB$12)</f>
        <v>1.194623075877861E-2</v>
      </c>
      <c r="AI48" s="177">
        <f>1+$AB$7*COS(AL48)</f>
        <v>0.81408819389609066</v>
      </c>
      <c r="AJ48" s="177">
        <f>SIN(AL48+RADIANS($AB$9))</f>
        <v>0.88824399863914338</v>
      </c>
      <c r="AK48" s="177">
        <f>$AB$7*SIN(AL48)</f>
        <v>-5.5412939756881718E-2</v>
      </c>
      <c r="AL48" s="177">
        <f>2*ATAN(AM48)</f>
        <v>-2.8519162944355303</v>
      </c>
      <c r="AM48" s="177">
        <f>SQRT((1+$AB$7)/(1-$AB$7))*TAN(AN48/2)</f>
        <v>-6.8559098459344279</v>
      </c>
      <c r="AN48" s="177">
        <f>$AU48+$AB$7*SIN(AO48)</f>
        <v>9.7761730332731176</v>
      </c>
      <c r="AO48" s="177">
        <f>$AU48+$AB$7*SIN(AP48)</f>
        <v>9.7761758831995849</v>
      </c>
      <c r="AP48" s="177">
        <f>$AU48+$AB$7*SIN(AQ48)</f>
        <v>9.7761602363263904</v>
      </c>
      <c r="AQ48" s="177">
        <f>$AU48+$AB$7*SIN(AR48)</f>
        <v>9.7762461430320222</v>
      </c>
      <c r="AR48" s="177">
        <f>$AU48+$AB$7*SIN(AS48)</f>
        <v>9.7757745190609135</v>
      </c>
      <c r="AS48" s="177">
        <f>$AU48+$AB$7*SIN(AT48)</f>
        <v>9.7783647211070619</v>
      </c>
      <c r="AT48" s="177">
        <f>$AU48+$AB$7*SIN(AU48)</f>
        <v>9.7641690225778355</v>
      </c>
      <c r="AU48" s="177">
        <f>RADIANS($AB$9)+$AB$18*(F48-AB$15)</f>
        <v>9.8429479403858551</v>
      </c>
      <c r="AW48" s="177">
        <v>8000</v>
      </c>
      <c r="AX48" s="177">
        <f t="shared" si="0"/>
        <v>-3.58402177495162E-2</v>
      </c>
      <c r="AY48" s="177">
        <f t="shared" si="1"/>
        <v>-3.8799992568080151E-2</v>
      </c>
      <c r="AZ48" s="177">
        <f t="shared" si="2"/>
        <v>2.9597748185639502E-3</v>
      </c>
      <c r="BA48" s="177">
        <f t="shared" si="3"/>
        <v>0.82829368352685262</v>
      </c>
      <c r="BB48" s="177">
        <f t="shared" si="4"/>
        <v>0.31434448909844637</v>
      </c>
      <c r="BC48" s="177">
        <f t="shared" si="5"/>
        <v>2.6575267599319261</v>
      </c>
      <c r="BD48" s="177">
        <f t="shared" si="6"/>
        <v>4.0506744134183084</v>
      </c>
      <c r="BE48" s="177">
        <f t="shared" si="11"/>
        <v>27.690553422225189</v>
      </c>
      <c r="BF48" s="177">
        <f t="shared" si="11"/>
        <v>27.690551260788972</v>
      </c>
      <c r="BG48" s="177">
        <f t="shared" si="11"/>
        <v>27.69056461399952</v>
      </c>
      <c r="BH48" s="177">
        <f t="shared" si="11"/>
        <v>27.690482116860466</v>
      </c>
      <c r="BI48" s="177">
        <f t="shared" si="11"/>
        <v>27.690991718513239</v>
      </c>
      <c r="BJ48" s="177">
        <f t="shared" si="11"/>
        <v>27.687841053857227</v>
      </c>
      <c r="BK48" s="177">
        <f t="shared" si="11"/>
        <v>27.70721720101491</v>
      </c>
      <c r="BL48" s="177">
        <f t="shared" si="8"/>
        <v>27.583626854848781</v>
      </c>
    </row>
    <row r="49" spans="1:64" s="177" customFormat="1" ht="12.95" customHeight="1" x14ac:dyDescent="0.2">
      <c r="A49" s="144" t="s">
        <v>99</v>
      </c>
      <c r="B49" s="145" t="s">
        <v>95</v>
      </c>
      <c r="C49" s="146">
        <v>38799.299099999997</v>
      </c>
      <c r="D49" s="196"/>
      <c r="E49" s="70">
        <f>(C49-C$7)/C$8</f>
        <v>-26085.840541499536</v>
      </c>
      <c r="F49" s="177">
        <f>ROUND(2*E49,0)/2</f>
        <v>-26086</v>
      </c>
      <c r="G49" s="197">
        <f>C49-(C$7+C$8*F49)</f>
        <v>0.10960859999613604</v>
      </c>
      <c r="J49" s="177">
        <f>G49</f>
        <v>0.10960859999613604</v>
      </c>
      <c r="O49" s="177">
        <f ca="1">+C$11+C$12*F49</f>
        <v>0.24307109904559651</v>
      </c>
      <c r="Q49" s="198">
        <f>C49-15018.5</f>
        <v>23780.799099999997</v>
      </c>
      <c r="S49" s="178">
        <f>S$17</f>
        <v>1</v>
      </c>
      <c r="Z49" s="177">
        <f>F49</f>
        <v>-26086</v>
      </c>
      <c r="AA49" s="177">
        <f>AB$3+AB$4*Z49+AB$5*Z49^2+AH49</f>
        <v>0.13042581269118711</v>
      </c>
      <c r="AB49" s="177">
        <f>IF(S49&lt;&gt;0,G49-AH49,-9999)</f>
        <v>9.7656724285668434E-2</v>
      </c>
      <c r="AC49" s="177">
        <f>+G49-P49</f>
        <v>0.10960859999613604</v>
      </c>
      <c r="AD49" s="177">
        <f>IF(S49&lt;&gt;0,G49-AA49,-9999)</f>
        <v>-2.0817212695051074E-2</v>
      </c>
      <c r="AE49" s="177">
        <f>+(G49-AA49)^2*S49</f>
        <v>4.3335634439099557E-4</v>
      </c>
      <c r="AF49" s="177">
        <f>IF(S49&lt;&gt;0,G49-P49,-9999)</f>
        <v>0.10960859999613604</v>
      </c>
      <c r="AG49" s="178"/>
      <c r="AH49" s="177">
        <f>$AB$6*($AB$11/AI49*AJ49+$AB$12)</f>
        <v>1.1951875710467595E-2</v>
      </c>
      <c r="AI49" s="177">
        <f>1+$AB$7*COS(AL49)</f>
        <v>0.81413888570720017</v>
      </c>
      <c r="AJ49" s="177">
        <f>SIN(AL49+RADIANS($AB$9))</f>
        <v>0.88866321910830126</v>
      </c>
      <c r="AK49" s="177">
        <f>$AB$7*SIN(AL49)</f>
        <v>-5.5582728748741518E-2</v>
      </c>
      <c r="AL49" s="177">
        <f>2*ATAN(AM49)</f>
        <v>-2.8510028928899094</v>
      </c>
      <c r="AM49" s="177">
        <f>SQRT((1+$AB$7)/(1-$AB$7))*TAN(AN49/2)</f>
        <v>-6.8340550385243155</v>
      </c>
      <c r="AN49" s="177">
        <f>$AU49+$AB$7*SIN(AO49)</f>
        <v>9.7772736774840343</v>
      </c>
      <c r="AO49" s="177">
        <f>$AU49+$AB$7*SIN(AP49)</f>
        <v>9.7772765286550278</v>
      </c>
      <c r="AP49" s="177">
        <f>$AU49+$AB$7*SIN(AQ49)</f>
        <v>9.7772608686207541</v>
      </c>
      <c r="AQ49" s="177">
        <f>$AU49+$AB$7*SIN(AR49)</f>
        <v>9.7773468823490468</v>
      </c>
      <c r="AR49" s="177">
        <f>$AU49+$AB$7*SIN(AS49)</f>
        <v>9.7768744800713794</v>
      </c>
      <c r="AS49" s="177">
        <f>$AU49+$AB$7*SIN(AT49)</f>
        <v>9.7794700103415444</v>
      </c>
      <c r="AT49" s="177">
        <f>$AU49+$AB$7*SIN(AU49)</f>
        <v>9.7652395117153503</v>
      </c>
      <c r="AU49" s="177">
        <f>RADIANS($AB$9)+$AB$18*(F49-AB$15)</f>
        <v>9.8442490154488844</v>
      </c>
      <c r="AW49" s="177">
        <v>8500</v>
      </c>
      <c r="AX49" s="177">
        <f t="shared" si="0"/>
        <v>-3.506400032076995E-2</v>
      </c>
      <c r="AY49" s="177">
        <f t="shared" si="1"/>
        <v>-4.0738568803770685E-2</v>
      </c>
      <c r="AZ49" s="177">
        <f t="shared" si="2"/>
        <v>5.6745684830007328E-3</v>
      </c>
      <c r="BA49" s="177">
        <f t="shared" si="3"/>
        <v>0.81457475691790093</v>
      </c>
      <c r="BB49" s="177">
        <f t="shared" si="4"/>
        <v>0.48424538364442604</v>
      </c>
      <c r="BC49" s="177">
        <f t="shared" si="5"/>
        <v>2.8432611747701753</v>
      </c>
      <c r="BD49" s="177">
        <f t="shared" si="6"/>
        <v>6.6541564626133116</v>
      </c>
      <c r="BE49" s="177">
        <f t="shared" si="11"/>
        <v>27.912512210865977</v>
      </c>
      <c r="BF49" s="177">
        <f t="shared" si="11"/>
        <v>27.912509351279432</v>
      </c>
      <c r="BG49" s="177">
        <f t="shared" si="11"/>
        <v>27.912525112289941</v>
      </c>
      <c r="BH49" s="177">
        <f t="shared" si="11"/>
        <v>27.912438242110881</v>
      </c>
      <c r="BI49" s="177">
        <f t="shared" si="11"/>
        <v>27.912917010178433</v>
      </c>
      <c r="BJ49" s="177">
        <f t="shared" si="11"/>
        <v>27.910277292014012</v>
      </c>
      <c r="BK49" s="177">
        <f t="shared" si="11"/>
        <v>27.924799181698692</v>
      </c>
      <c r="BL49" s="177">
        <f t="shared" si="8"/>
        <v>27.843841867455129</v>
      </c>
    </row>
    <row r="50" spans="1:64" s="177" customFormat="1" ht="12.95" customHeight="1" x14ac:dyDescent="0.2">
      <c r="A50" s="144" t="s">
        <v>99</v>
      </c>
      <c r="B50" s="145" t="s">
        <v>95</v>
      </c>
      <c r="C50" s="146">
        <v>38845.3537</v>
      </c>
      <c r="D50" s="196"/>
      <c r="E50" s="70">
        <f>(C50-C$7)/C$8</f>
        <v>-26018.840347574802</v>
      </c>
      <c r="F50" s="177">
        <f>ROUND(2*E50,0)/2</f>
        <v>-26019</v>
      </c>
      <c r="G50" s="197">
        <f>C50-(C$7+C$8*F50)</f>
        <v>0.10974189999251394</v>
      </c>
      <c r="J50" s="177">
        <f>G50</f>
        <v>0.10974189999251394</v>
      </c>
      <c r="O50" s="177">
        <f ca="1">+C$11+C$12*F50</f>
        <v>0.24244566347668414</v>
      </c>
      <c r="Q50" s="198">
        <f>C50-15018.5</f>
        <v>23826.8537</v>
      </c>
      <c r="S50" s="178">
        <f>S$17</f>
        <v>1</v>
      </c>
      <c r="Z50" s="177">
        <f>F50</f>
        <v>-26019</v>
      </c>
      <c r="AA50" s="177">
        <f>AB$3+AB$4*Z50+AB$5*Z50^2+AH50</f>
        <v>0.13021410571530001</v>
      </c>
      <c r="AB50" s="177">
        <f>IF(S50&lt;&gt;0,G50-AH50,-9999)</f>
        <v>9.7644029432726556E-2</v>
      </c>
      <c r="AC50" s="177">
        <f>+G50-P50</f>
        <v>0.10974189999251394</v>
      </c>
      <c r="AD50" s="177">
        <f>IF(S50&lt;&gt;0,G50-AA50,-9999)</f>
        <v>-2.0472205722786074E-2</v>
      </c>
      <c r="AE50" s="177">
        <f>+(G50-AA50)^2*S50</f>
        <v>4.1911120715607491E-4</v>
      </c>
      <c r="AF50" s="177">
        <f>IF(S50&lt;&gt;0,G50-P50,-9999)</f>
        <v>0.10974189999251394</v>
      </c>
      <c r="AG50" s="178"/>
      <c r="AH50" s="177">
        <f>$AB$6*($AB$11/AI50*AJ50+$AB$12)</f>
        <v>1.2097870559787375E-2</v>
      </c>
      <c r="AI50" s="177">
        <f>1+$AB$7*COS(AL50)</f>
        <v>0.81555767544213564</v>
      </c>
      <c r="AJ50" s="177">
        <f>SIN(AL50+RADIANS($AB$9))</f>
        <v>0.89964008174680343</v>
      </c>
      <c r="AK50" s="177">
        <f>$AB$7*SIN(AL50)</f>
        <v>-6.0123393558654079E-2</v>
      </c>
      <c r="AL50" s="177">
        <f>2*ATAN(AM50)</f>
        <v>-2.8264801000631015</v>
      </c>
      <c r="AM50" s="177">
        <f>SQRT((1+$AB$7)/(1-$AB$7))*TAN(AN50/2)</f>
        <v>-6.294332627052122</v>
      </c>
      <c r="AN50" s="177">
        <f>$AU50+$AB$7*SIN(AO50)</f>
        <v>9.8067972163390262</v>
      </c>
      <c r="AO50" s="177">
        <f>$AU50+$AB$7*SIN(AP50)</f>
        <v>9.8068000813151297</v>
      </c>
      <c r="AP50" s="177">
        <f>$AU50+$AB$7*SIN(AQ50)</f>
        <v>9.8067841656973211</v>
      </c>
      <c r="AQ50" s="177">
        <f>$AU50+$AB$7*SIN(AR50)</f>
        <v>9.8068725819948401</v>
      </c>
      <c r="AR50" s="177">
        <f>$AU50+$AB$7*SIN(AS50)</f>
        <v>9.8063814411814274</v>
      </c>
      <c r="AS50" s="177">
        <f>$AU50+$AB$7*SIN(AT50)</f>
        <v>9.8091108924614083</v>
      </c>
      <c r="AT50" s="177">
        <f>$AU50+$AB$7*SIN(AU50)</f>
        <v>9.7939796892325397</v>
      </c>
      <c r="AU50" s="177">
        <f>RADIANS($AB$9)+$AB$18*(F50-AB$15)</f>
        <v>9.8791178271381366</v>
      </c>
      <c r="AW50" s="177">
        <v>9000</v>
      </c>
      <c r="AX50" s="177">
        <f t="shared" si="0"/>
        <v>-3.4584307078389893E-2</v>
      </c>
      <c r="AY50" s="177">
        <f t="shared" si="1"/>
        <v>-4.2666492166196425E-2</v>
      </c>
      <c r="AZ50" s="177">
        <f t="shared" si="2"/>
        <v>8.0821850878065298E-3</v>
      </c>
      <c r="BA50" s="177">
        <f t="shared" si="3"/>
        <v>0.80733877834903212</v>
      </c>
      <c r="BB50" s="177">
        <f t="shared" si="4"/>
        <v>0.63385833425436344</v>
      </c>
      <c r="BC50" s="177">
        <f t="shared" si="5"/>
        <v>3.0242922534586612</v>
      </c>
      <c r="BD50" s="177">
        <f t="shared" si="6"/>
        <v>17.0306856673852</v>
      </c>
      <c r="BE50" s="177">
        <f t="shared" si="11"/>
        <v>28.131644322599374</v>
      </c>
      <c r="BF50" s="177">
        <f t="shared" si="11"/>
        <v>28.131642676986413</v>
      </c>
      <c r="BG50" s="177">
        <f t="shared" si="11"/>
        <v>28.131651246867683</v>
      </c>
      <c r="BH50" s="177">
        <f t="shared" si="11"/>
        <v>28.13160661726338</v>
      </c>
      <c r="BI50" s="177">
        <f t="shared" si="11"/>
        <v>28.131839032936441</v>
      </c>
      <c r="BJ50" s="177">
        <f t="shared" si="11"/>
        <v>28.130628606615272</v>
      </c>
      <c r="BK50" s="177">
        <f t="shared" si="11"/>
        <v>28.136930254640166</v>
      </c>
      <c r="BL50" s="177">
        <f t="shared" si="8"/>
        <v>28.104056880061474</v>
      </c>
    </row>
    <row r="51" spans="1:64" s="177" customFormat="1" ht="12.95" customHeight="1" x14ac:dyDescent="0.2">
      <c r="A51" s="144" t="s">
        <v>99</v>
      </c>
      <c r="B51" s="145" t="s">
        <v>95</v>
      </c>
      <c r="C51" s="146">
        <v>38847.4159</v>
      </c>
      <c r="D51" s="196"/>
      <c r="E51" s="70">
        <f>(C51-C$7)/C$8</f>
        <v>-26015.840260723293</v>
      </c>
      <c r="F51" s="177">
        <f>ROUND(2*E51,0)/2</f>
        <v>-26016</v>
      </c>
      <c r="G51" s="197">
        <f>C51-(C$7+C$8*F51)</f>
        <v>0.10980159999598982</v>
      </c>
      <c r="J51" s="177">
        <f>G51</f>
        <v>0.10980159999598982</v>
      </c>
      <c r="O51" s="177">
        <f ca="1">+C$11+C$12*F51</f>
        <v>0.24241765889897163</v>
      </c>
      <c r="Q51" s="198">
        <f>C51-15018.5</f>
        <v>23828.9159</v>
      </c>
      <c r="S51" s="178">
        <f>S$17</f>
        <v>1</v>
      </c>
      <c r="Z51" s="177">
        <f>F51</f>
        <v>-26016</v>
      </c>
      <c r="AA51" s="177">
        <f>AB$3+AB$4*Z51+AB$5*Z51^2+AH51</f>
        <v>0.13020439084956367</v>
      </c>
      <c r="AB51" s="177">
        <f>IF(S51&lt;&gt;0,G51-AH51,-9999)</f>
        <v>9.7697432276509455E-2</v>
      </c>
      <c r="AC51" s="177">
        <f>+G51-P51</f>
        <v>0.10980159999598982</v>
      </c>
      <c r="AD51" s="177">
        <f>IF(S51&lt;&gt;0,G51-AA51,-9999)</f>
        <v>-2.0402790853573854E-2</v>
      </c>
      <c r="AE51" s="177">
        <f>+(G51-AA51)^2*S51</f>
        <v>4.1627387461467695E-4</v>
      </c>
      <c r="AF51" s="177">
        <f>IF(S51&lt;&gt;0,G51-P51,-9999)</f>
        <v>0.10980159999598982</v>
      </c>
      <c r="AG51" s="178"/>
      <c r="AH51" s="177">
        <f>$AB$6*($AB$11/AI51*AJ51+$AB$12)</f>
        <v>1.2104167719480368E-2</v>
      </c>
      <c r="AI51" s="177">
        <f>1+$AB$7*COS(AL51)</f>
        <v>0.81562392658053717</v>
      </c>
      <c r="AJ51" s="177">
        <f>SIN(AL51+RADIANS($AB$9))</f>
        <v>0.90011986051172255</v>
      </c>
      <c r="AK51" s="177">
        <f>$AB$7*SIN(AL51)</f>
        <v>-6.0326255409549737E-2</v>
      </c>
      <c r="AL51" s="177">
        <f>2*ATAN(AM51)</f>
        <v>-2.8253800365546073</v>
      </c>
      <c r="AM51" s="177">
        <f>SQRT((1+$AB$7)/(1-$AB$7))*TAN(AN51/2)</f>
        <v>-6.272068173603782</v>
      </c>
      <c r="AN51" s="177">
        <f>$AU51+$AB$7*SIN(AO51)</f>
        <v>9.808120386297384</v>
      </c>
      <c r="AO51" s="177">
        <f>$AU51+$AB$7*SIN(AP51)</f>
        <v>9.8081232510254654</v>
      </c>
      <c r="AP51" s="177">
        <f>$AU51+$AB$7*SIN(AQ51)</f>
        <v>9.8081073283073135</v>
      </c>
      <c r="AQ51" s="177">
        <f>$AU51+$AB$7*SIN(AR51)</f>
        <v>9.8081958311798427</v>
      </c>
      <c r="AR51" s="177">
        <f>$AU51+$AB$7*SIN(AS51)</f>
        <v>9.8077039477286725</v>
      </c>
      <c r="AS51" s="177">
        <f>$AU51+$AB$7*SIN(AT51)</f>
        <v>9.8104389887895884</v>
      </c>
      <c r="AT51" s="177">
        <f>$AU51+$AB$7*SIN(AU51)</f>
        <v>9.7952689288243722</v>
      </c>
      <c r="AU51" s="177">
        <f>RADIANS($AB$9)+$AB$18*(F51-AB$15)</f>
        <v>9.8806791172137736</v>
      </c>
      <c r="AW51" s="177">
        <v>9500</v>
      </c>
      <c r="AX51" s="177">
        <f t="shared" si="0"/>
        <v>-3.4489566041978593E-2</v>
      </c>
      <c r="AY51" s="177">
        <f t="shared" si="1"/>
        <v>-4.4583762655357372E-2</v>
      </c>
      <c r="AZ51" s="177">
        <f t="shared" si="2"/>
        <v>1.009419661337878E-2</v>
      </c>
      <c r="BA51" s="177">
        <f t="shared" si="3"/>
        <v>0.80637731055018314</v>
      </c>
      <c r="BB51" s="177">
        <f t="shared" si="4"/>
        <v>0.76157453837448885</v>
      </c>
      <c r="BC51" s="177">
        <f t="shared" si="5"/>
        <v>-3.0796853962663762</v>
      </c>
      <c r="BD51" s="177">
        <f t="shared" si="6"/>
        <v>-32.296071482098206</v>
      </c>
      <c r="BE51" s="177">
        <f t="shared" si="11"/>
        <v>28.349670635327328</v>
      </c>
      <c r="BF51" s="177">
        <f t="shared" si="11"/>
        <v>28.349671547975852</v>
      </c>
      <c r="BG51" s="177">
        <f t="shared" si="11"/>
        <v>28.349666830082455</v>
      </c>
      <c r="BH51" s="177">
        <f t="shared" si="11"/>
        <v>28.349691219027424</v>
      </c>
      <c r="BI51" s="177">
        <f t="shared" si="11"/>
        <v>28.349565141919516</v>
      </c>
      <c r="BJ51" s="177">
        <f t="shared" si="11"/>
        <v>28.350216902508517</v>
      </c>
      <c r="BK51" s="177">
        <f t="shared" si="11"/>
        <v>28.346847942247891</v>
      </c>
      <c r="BL51" s="177">
        <f t="shared" si="8"/>
        <v>28.364271892667823</v>
      </c>
    </row>
    <row r="52" spans="1:64" s="177" customFormat="1" ht="12.95" customHeight="1" x14ac:dyDescent="0.2">
      <c r="A52" s="144" t="s">
        <v>99</v>
      </c>
      <c r="B52" s="145" t="s">
        <v>95</v>
      </c>
      <c r="C52" s="146">
        <v>38880.409699999997</v>
      </c>
      <c r="D52" s="196"/>
      <c r="E52" s="70">
        <f>(C52-C$7)/C$8</f>
        <v>-25967.840907817968</v>
      </c>
      <c r="F52" s="177">
        <f>ROUND(2*E52,0)/2</f>
        <v>-25968</v>
      </c>
      <c r="G52" s="197">
        <f>C52-(C$7+C$8*F52)</f>
        <v>0.10935679999238346</v>
      </c>
      <c r="J52" s="177">
        <f>G52</f>
        <v>0.10935679999238346</v>
      </c>
      <c r="O52" s="177">
        <f ca="1">+C$11+C$12*F52</f>
        <v>0.24196958565557172</v>
      </c>
      <c r="Q52" s="198">
        <f>C52-15018.5</f>
        <v>23861.909699999997</v>
      </c>
      <c r="S52" s="178">
        <f>S$17</f>
        <v>1</v>
      </c>
      <c r="Z52" s="177">
        <f>F52</f>
        <v>-25968</v>
      </c>
      <c r="AA52" s="177">
        <f>AB$3+AB$4*Z52+AB$5*Z52^2+AH52</f>
        <v>0.13004618266958001</v>
      </c>
      <c r="AB52" s="177">
        <f>IF(S52&lt;&gt;0,G52-AH52,-9999)</f>
        <v>9.7154700202484512E-2</v>
      </c>
      <c r="AC52" s="177">
        <f>+G52-P52</f>
        <v>0.10935679999238346</v>
      </c>
      <c r="AD52" s="177">
        <f>IF(S52&lt;&gt;0,G52-AA52,-9999)</f>
        <v>-2.0689382677196555E-2</v>
      </c>
      <c r="AE52" s="177">
        <f>+(G52-AA52)^2*S52</f>
        <v>4.2805055556348088E-4</v>
      </c>
      <c r="AF52" s="177">
        <f>IF(S52&lt;&gt;0,G52-P52,-9999)</f>
        <v>0.10935679999238346</v>
      </c>
      <c r="AG52" s="178"/>
      <c r="AH52" s="177">
        <f>$AB$6*($AB$11/AI52*AJ52+$AB$12)</f>
        <v>1.2202099789898939E-2</v>
      </c>
      <c r="AI52" s="177">
        <f>1+$AB$7*COS(AL52)</f>
        <v>0.81671580969367186</v>
      </c>
      <c r="AJ52" s="177">
        <f>SIN(AL52+RADIANS($AB$9))</f>
        <v>0.90765819444254103</v>
      </c>
      <c r="AK52" s="177">
        <f>$AB$7*SIN(AL52)</f>
        <v>-6.3566493729566881E-2</v>
      </c>
      <c r="AL52" s="177">
        <f>2*ATAN(AM52)</f>
        <v>-2.8077542295123781</v>
      </c>
      <c r="AM52" s="177">
        <f>SQRT((1+$AB$7)/(1-$AB$7))*TAN(AN52/2)</f>
        <v>-5.9351787606669655</v>
      </c>
      <c r="AN52" s="177">
        <f>$AU52+$AB$7*SIN(AO52)</f>
        <v>9.8293060090026074</v>
      </c>
      <c r="AO52" s="177">
        <f>$AU52+$AB$7*SIN(AP52)</f>
        <v>9.8293088600107108</v>
      </c>
      <c r="AP52" s="177">
        <f>$AU52+$AB$7*SIN(AQ52)</f>
        <v>9.8292928733857696</v>
      </c>
      <c r="AQ52" s="177">
        <f>$AU52+$AB$7*SIN(AR52)</f>
        <v>9.8293825175389298</v>
      </c>
      <c r="AR52" s="177">
        <f>$AU52+$AB$7*SIN(AS52)</f>
        <v>9.8288798871198058</v>
      </c>
      <c r="AS52" s="177">
        <f>$AU52+$AB$7*SIN(AT52)</f>
        <v>9.8316995121573285</v>
      </c>
      <c r="AT52" s="177">
        <f>$AU52+$AB$7*SIN(AU52)</f>
        <v>9.8159255266173524</v>
      </c>
      <c r="AU52" s="177">
        <f>RADIANS($AB$9)+$AB$18*(F52-AB$15)</f>
        <v>9.9056597584239832</v>
      </c>
      <c r="AW52" s="177">
        <v>10000</v>
      </c>
      <c r="AX52" s="177">
        <f t="shared" si="0"/>
        <v>-3.4858714818588626E-2</v>
      </c>
      <c r="AY52" s="177">
        <f t="shared" si="1"/>
        <v>-4.6490380271253538E-2</v>
      </c>
      <c r="AZ52" s="177">
        <f t="shared" si="2"/>
        <v>1.1631665452664914E-2</v>
      </c>
      <c r="BA52" s="177">
        <f t="shared" si="3"/>
        <v>0.81166206639628502</v>
      </c>
      <c r="BB52" s="177">
        <f t="shared" si="4"/>
        <v>0.86537959687308441</v>
      </c>
      <c r="BC52" s="177">
        <f t="shared" si="5"/>
        <v>-2.8995172299802916</v>
      </c>
      <c r="BD52" s="177">
        <f t="shared" si="6"/>
        <v>-8.2215024816056648</v>
      </c>
      <c r="BE52" s="177">
        <f t="shared" si="11"/>
        <v>28.568280144605069</v>
      </c>
      <c r="BF52" s="177">
        <f t="shared" si="11"/>
        <v>28.568282854011947</v>
      </c>
      <c r="BG52" s="177">
        <f t="shared" si="11"/>
        <v>28.568268261713875</v>
      </c>
      <c r="BH52" s="177">
        <f t="shared" si="11"/>
        <v>28.56834685353688</v>
      </c>
      <c r="BI52" s="177">
        <f t="shared" si="11"/>
        <v>28.567923592409244</v>
      </c>
      <c r="BJ52" s="177">
        <f t="shared" si="11"/>
        <v>28.570203733377468</v>
      </c>
      <c r="BK52" s="177">
        <f t="shared" si="11"/>
        <v>28.557938795580451</v>
      </c>
      <c r="BL52" s="177">
        <f t="shared" si="8"/>
        <v>28.624486905274168</v>
      </c>
    </row>
    <row r="53" spans="1:64" s="177" customFormat="1" ht="12.95" customHeight="1" x14ac:dyDescent="0.2">
      <c r="A53" s="144" t="s">
        <v>99</v>
      </c>
      <c r="B53" s="145" t="s">
        <v>95</v>
      </c>
      <c r="C53" s="146">
        <v>39126.491399999999</v>
      </c>
      <c r="D53" s="196"/>
      <c r="E53" s="70">
        <f>(C53-C$7)/C$8</f>
        <v>-25609.841454531492</v>
      </c>
      <c r="F53" s="177">
        <f>ROUND(2*E53,0)/2</f>
        <v>-25610</v>
      </c>
      <c r="G53" s="197">
        <f>C53-(C$7+C$8*F53)</f>
        <v>0.10898099999758415</v>
      </c>
      <c r="J53" s="177">
        <f>G53</f>
        <v>0.10898099999758415</v>
      </c>
      <c r="O53" s="177">
        <f ca="1">+C$11+C$12*F53</f>
        <v>0.23862770604854736</v>
      </c>
      <c r="Q53" s="198">
        <f>C53-15018.5</f>
        <v>24107.991399999999</v>
      </c>
      <c r="S53" s="178">
        <f>S$17</f>
        <v>1</v>
      </c>
      <c r="Z53" s="177">
        <f>F53</f>
        <v>-25610</v>
      </c>
      <c r="AA53" s="177">
        <f>AB$3+AB$4*Z53+AB$5*Z53^2+AH53</f>
        <v>0.12869655729268512</v>
      </c>
      <c r="AB53" s="177">
        <f>IF(S53&lt;&gt;0,G53-AH53,-9999)</f>
        <v>9.6221242964643475E-2</v>
      </c>
      <c r="AC53" s="177">
        <f>+G53-P53</f>
        <v>0.10898099999758415</v>
      </c>
      <c r="AD53" s="177">
        <f>IF(S53&lt;&gt;0,G53-AA53,-9999)</f>
        <v>-1.9715557295100966E-2</v>
      </c>
      <c r="AE53" s="177">
        <f>+(G53-AA53)^2*S53</f>
        <v>3.8870319945640892E-4</v>
      </c>
      <c r="AF53" s="177">
        <f>IF(S53&lt;&gt;0,G53-P53,-9999)</f>
        <v>0.10898099999758415</v>
      </c>
      <c r="AG53" s="178"/>
      <c r="AH53" s="177">
        <f>$AB$6*($AB$11/AI53*AJ53+$AB$12)</f>
        <v>1.2759757032940673E-2</v>
      </c>
      <c r="AI53" s="177">
        <f>1+$AB$7*COS(AL53)</f>
        <v>0.8267790356875423</v>
      </c>
      <c r="AJ53" s="177">
        <f>SIN(AL53+RADIANS($AB$9))</f>
        <v>0.95535042343332444</v>
      </c>
      <c r="AK53" s="177">
        <f>$AB$7*SIN(AL53)</f>
        <v>-8.7340088527431761E-2</v>
      </c>
      <c r="AL53" s="177">
        <f>2*ATAN(AM53)</f>
        <v>-2.6745811263522268</v>
      </c>
      <c r="AM53" s="177">
        <f>SQRT((1+$AB$7)/(1-$AB$7))*TAN(AN53/2)</f>
        <v>-4.2044298748860331</v>
      </c>
      <c r="AN53" s="177">
        <f>$AU53+$AB$7*SIN(AO53)</f>
        <v>9.988341221083866</v>
      </c>
      <c r="AO53" s="177">
        <f>$AU53+$AB$7*SIN(AP53)</f>
        <v>9.9883434965868858</v>
      </c>
      <c r="AP53" s="177">
        <f>$AU53+$AB$7*SIN(AQ53)</f>
        <v>9.9883296211395294</v>
      </c>
      <c r="AQ53" s="177">
        <f>$AU53+$AB$7*SIN(AR53)</f>
        <v>9.9884142320325022</v>
      </c>
      <c r="AR53" s="177">
        <f>$AU53+$AB$7*SIN(AS53)</f>
        <v>9.987898354755016</v>
      </c>
      <c r="AS53" s="177">
        <f>$AU53+$AB$7*SIN(AT53)</f>
        <v>9.991046307816843</v>
      </c>
      <c r="AT53" s="177">
        <f>$AU53+$AB$7*SIN(AU53)</f>
        <v>9.9719328367132753</v>
      </c>
      <c r="AU53" s="177">
        <f>RADIANS($AB$9)+$AB$18*(F53-AB$15)</f>
        <v>10.091973707450128</v>
      </c>
      <c r="AW53" s="177">
        <v>10500</v>
      </c>
      <c r="AX53" s="177">
        <f t="shared" si="0"/>
        <v>-3.5763697326402895E-2</v>
      </c>
      <c r="AY53" s="177">
        <f t="shared" si="1"/>
        <v>-4.8386345013884904E-2</v>
      </c>
      <c r="AZ53" s="177">
        <f t="shared" si="2"/>
        <v>1.2622647687482008E-2</v>
      </c>
      <c r="BA53" s="177">
        <f t="shared" si="3"/>
        <v>0.82334684094953381</v>
      </c>
      <c r="BB53" s="177">
        <f t="shared" si="4"/>
        <v>0.94244554317701945</v>
      </c>
      <c r="BC53" s="177">
        <f t="shared" si="5"/>
        <v>-2.7155540100367421</v>
      </c>
      <c r="BD53" s="177">
        <f t="shared" si="6"/>
        <v>-4.623187660609311</v>
      </c>
      <c r="BE53" s="177">
        <f t="shared" si="11"/>
        <v>28.789178728263899</v>
      </c>
      <c r="BF53" s="177">
        <f t="shared" si="11"/>
        <v>28.789181251024374</v>
      </c>
      <c r="BG53" s="177">
        <f t="shared" si="11"/>
        <v>28.789166309932906</v>
      </c>
      <c r="BH53" s="177">
        <f t="shared" si="11"/>
        <v>28.789254800640173</v>
      </c>
      <c r="BI53" s="177">
        <f t="shared" si="11"/>
        <v>28.788730766578396</v>
      </c>
      <c r="BJ53" s="177">
        <f t="shared" si="11"/>
        <v>28.79183632005282</v>
      </c>
      <c r="BK53" s="177">
        <f t="shared" si="11"/>
        <v>28.773510375697921</v>
      </c>
      <c r="BL53" s="177">
        <f t="shared" si="8"/>
        <v>28.884701917880516</v>
      </c>
    </row>
    <row r="54" spans="1:64" s="177" customFormat="1" ht="12.95" customHeight="1" x14ac:dyDescent="0.2">
      <c r="A54" s="144" t="s">
        <v>99</v>
      </c>
      <c r="B54" s="145" t="s">
        <v>95</v>
      </c>
      <c r="C54" s="146">
        <v>39181.481500000002</v>
      </c>
      <c r="D54" s="196"/>
      <c r="E54" s="70">
        <f>(C54-C$7)/C$8</f>
        <v>-25529.841902609634</v>
      </c>
      <c r="F54" s="177">
        <f>ROUND(2*E54,0)/2</f>
        <v>-25530</v>
      </c>
      <c r="G54" s="197">
        <f>C54-(C$7+C$8*F54)</f>
        <v>0.1086730000024545</v>
      </c>
      <c r="J54" s="177">
        <f>G54</f>
        <v>0.1086730000024545</v>
      </c>
      <c r="O54" s="177">
        <f ca="1">+C$11+C$12*F54</f>
        <v>0.2378809173095475</v>
      </c>
      <c r="Q54" s="198">
        <f>C54-15018.5</f>
        <v>24162.981500000002</v>
      </c>
      <c r="S54" s="178">
        <f>S$17</f>
        <v>1</v>
      </c>
      <c r="Z54" s="177">
        <f>F54</f>
        <v>-25530</v>
      </c>
      <c r="AA54" s="177">
        <f>AB$3+AB$4*Z54+AB$5*Z54^2+AH54</f>
        <v>0.12835261845302376</v>
      </c>
      <c r="AB54" s="177">
        <f>IF(S54&lt;&gt;0,G54-AH54,-9999)</f>
        <v>9.5831719955843858E-2</v>
      </c>
      <c r="AC54" s="177">
        <f>+G54-P54</f>
        <v>0.1086730000024545</v>
      </c>
      <c r="AD54" s="177">
        <f>IF(S54&lt;&gt;0,G54-AA54,-9999)</f>
        <v>-1.9679618450569258E-2</v>
      </c>
      <c r="AE54" s="177">
        <f>+(G54-AA54)^2*S54</f>
        <v>3.8728738235998595E-4</v>
      </c>
      <c r="AF54" s="177">
        <f>IF(S54&lt;&gt;0,G54-P54,-9999)</f>
        <v>0.1086730000024545</v>
      </c>
      <c r="AG54" s="178"/>
      <c r="AH54" s="177">
        <f>$AB$6*($AB$11/AI54*AJ54+$AB$12)</f>
        <v>1.2841280046610646E-2</v>
      </c>
      <c r="AI54" s="177">
        <f>1+$AB$7*COS(AL54)</f>
        <v>0.82949932929835302</v>
      </c>
      <c r="AJ54" s="177">
        <f>SIN(AL54+RADIANS($AB$9))</f>
        <v>0.96384841826889422</v>
      </c>
      <c r="AK54" s="177">
        <f>$AB$7*SIN(AL54)</f>
        <v>-9.2538180399259526E-2</v>
      </c>
      <c r="AL54" s="177">
        <f>2*ATAN(AM54)</f>
        <v>-2.6443374924255232</v>
      </c>
      <c r="AM54" s="177">
        <f>SQRT((1+$AB$7)/(1-$AB$7))*TAN(AN54/2)</f>
        <v>-3.9388605038102846</v>
      </c>
      <c r="AN54" s="177">
        <f>$AU54+$AB$7*SIN(AO54)</f>
        <v>10.024168026301233</v>
      </c>
      <c r="AO54" s="177">
        <f>$AU54+$AB$7*SIN(AP54)</f>
        <v>10.024170096414712</v>
      </c>
      <c r="AP54" s="177">
        <f>$AU54+$AB$7*SIN(AQ54)</f>
        <v>10.024157172557187</v>
      </c>
      <c r="AQ54" s="177">
        <f>$AU54+$AB$7*SIN(AR54)</f>
        <v>10.024237858935823</v>
      </c>
      <c r="AR54" s="177">
        <f>$AU54+$AB$7*SIN(AS54)</f>
        <v>10.023734189560198</v>
      </c>
      <c r="AS54" s="177">
        <f>$AU54+$AB$7*SIN(AT54)</f>
        <v>10.026881094369147</v>
      </c>
      <c r="AT54" s="177">
        <f>$AU54+$AB$7*SIN(AU54)</f>
        <v>10.007328257303977</v>
      </c>
      <c r="AU54" s="177">
        <f>RADIANS($AB$9)+$AB$18*(F54-AB$15)</f>
        <v>10.133608109467144</v>
      </c>
      <c r="AW54" s="177">
        <v>11000</v>
      </c>
      <c r="AX54" s="177">
        <f t="shared" si="0"/>
        <v>-3.7270428262525183E-2</v>
      </c>
      <c r="AY54" s="177">
        <f t="shared" si="1"/>
        <v>-5.0271656883251484E-2</v>
      </c>
      <c r="AZ54" s="177">
        <f t="shared" si="2"/>
        <v>1.30012286207263E-2</v>
      </c>
      <c r="BA54" s="177">
        <f t="shared" si="3"/>
        <v>0.84175569727275423</v>
      </c>
      <c r="BB54" s="177">
        <f t="shared" si="4"/>
        <v>0.98875100220169054</v>
      </c>
      <c r="BC54" s="177">
        <f t="shared" si="5"/>
        <v>-2.5247625635293161</v>
      </c>
      <c r="BD54" s="177">
        <f t="shared" si="6"/>
        <v>-3.1389210788539432</v>
      </c>
      <c r="BE54" s="177">
        <f t="shared" si="11"/>
        <v>29.01413694997871</v>
      </c>
      <c r="BF54" s="177">
        <f t="shared" si="11"/>
        <v>29.014138171470805</v>
      </c>
      <c r="BG54" s="177">
        <f t="shared" si="11"/>
        <v>29.014129646549687</v>
      </c>
      <c r="BH54" s="177">
        <f t="shared" si="11"/>
        <v>29.014189144250039</v>
      </c>
      <c r="BI54" s="177">
        <f t="shared" si="11"/>
        <v>29.013773961302224</v>
      </c>
      <c r="BJ54" s="177">
        <f t="shared" si="11"/>
        <v>29.016674455669055</v>
      </c>
      <c r="BK54" s="177">
        <f t="shared" si="11"/>
        <v>28.996568553460399</v>
      </c>
      <c r="BL54" s="177">
        <f t="shared" si="8"/>
        <v>29.144916930486865</v>
      </c>
    </row>
    <row r="55" spans="1:64" s="177" customFormat="1" ht="12.95" customHeight="1" x14ac:dyDescent="0.2">
      <c r="A55" s="144" t="s">
        <v>99</v>
      </c>
      <c r="B55" s="145" t="s">
        <v>95</v>
      </c>
      <c r="C55" s="146">
        <v>39201.415099999998</v>
      </c>
      <c r="D55" s="196"/>
      <c r="E55" s="70">
        <f>(C55-C$7)/C$8</f>
        <v>-25500.842517844208</v>
      </c>
      <c r="F55" s="177">
        <f>ROUND(2*E55,0)/2</f>
        <v>-25501</v>
      </c>
      <c r="G55" s="197">
        <f>C55-(C$7+C$8*F55)</f>
        <v>0.10825009999098256</v>
      </c>
      <c r="J55" s="177">
        <f>G55</f>
        <v>0.10825009999098256</v>
      </c>
      <c r="O55" s="177">
        <f ca="1">+C$11+C$12*F55</f>
        <v>0.23761020639166006</v>
      </c>
      <c r="Q55" s="198">
        <f>C55-15018.5</f>
        <v>24182.915099999998</v>
      </c>
      <c r="S55" s="178">
        <f>S$17</f>
        <v>1</v>
      </c>
      <c r="Z55" s="177">
        <f>F55</f>
        <v>-25501</v>
      </c>
      <c r="AA55" s="177">
        <f>AB$3+AB$4*Z55+AB$5*Z55^2+AH55</f>
        <v>0.12822399844021534</v>
      </c>
      <c r="AB55" s="177">
        <f>IF(S55&lt;&gt;0,G55-AH55,-9999)</f>
        <v>9.5383277382812492E-2</v>
      </c>
      <c r="AC55" s="177">
        <f>+G55-P55</f>
        <v>0.10825009999098256</v>
      </c>
      <c r="AD55" s="177">
        <f>IF(S55&lt;&gt;0,G55-AA55,-9999)</f>
        <v>-1.997389844923278E-2</v>
      </c>
      <c r="AE55" s="177">
        <f>+(G55-AA55)^2*S55</f>
        <v>3.9895661926026363E-4</v>
      </c>
      <c r="AF55" s="177">
        <f>IF(S55&lt;&gt;0,G55-P55,-9999)</f>
        <v>0.10825009999098256</v>
      </c>
      <c r="AG55" s="178"/>
      <c r="AH55" s="177">
        <f>$AB$6*($AB$11/AI55*AJ55+$AB$12)</f>
        <v>1.2866822608170063E-2</v>
      </c>
      <c r="AI55" s="177">
        <f>1+$AB$7*COS(AL55)</f>
        <v>0.83052880367136195</v>
      </c>
      <c r="AJ55" s="177">
        <f>SIN(AL55+RADIANS($AB$9))</f>
        <v>0.96672442337203812</v>
      </c>
      <c r="AK55" s="177">
        <f>$AB$7*SIN(AL55)</f>
        <v>-9.4410312764324586E-2</v>
      </c>
      <c r="AL55" s="177">
        <f>2*ATAN(AM55)</f>
        <v>-2.6333241491261488</v>
      </c>
      <c r="AM55" s="177">
        <f>SQRT((1+$AB$7)/(1-$AB$7))*TAN(AN55/2)</f>
        <v>-3.8498496494066292</v>
      </c>
      <c r="AN55" s="177">
        <f>$AU55+$AB$7*SIN(AO55)</f>
        <v>10.037184845159022</v>
      </c>
      <c r="AO55" s="177">
        <f>$AU55+$AB$7*SIN(AP55)</f>
        <v>10.037186837458844</v>
      </c>
      <c r="AP55" s="177">
        <f>$AU55+$AB$7*SIN(AQ55)</f>
        <v>10.037174286715477</v>
      </c>
      <c r="AQ55" s="177">
        <f>$AU55+$AB$7*SIN(AR55)</f>
        <v>10.037253353549639</v>
      </c>
      <c r="AR55" s="177">
        <f>$AU55+$AB$7*SIN(AS55)</f>
        <v>10.036755323722591</v>
      </c>
      <c r="AS55" s="177">
        <f>$AU55+$AB$7*SIN(AT55)</f>
        <v>10.03989525366139</v>
      </c>
      <c r="AT55" s="177">
        <f>$AU55+$AB$7*SIN(AU55)</f>
        <v>10.020212590742103</v>
      </c>
      <c r="AU55" s="177">
        <f>RADIANS($AB$9)+$AB$18*(F55-AB$15)</f>
        <v>10.148700580198312</v>
      </c>
      <c r="AW55" s="177">
        <v>11500</v>
      </c>
      <c r="AX55" s="177">
        <f t="shared" si="0"/>
        <v>-3.9437798468347073E-2</v>
      </c>
      <c r="AY55" s="177">
        <f t="shared" si="1"/>
        <v>-5.2146315879353276E-2</v>
      </c>
      <c r="AZ55" s="177">
        <f t="shared" si="2"/>
        <v>1.2708517411006206E-2</v>
      </c>
      <c r="BA55" s="177">
        <f t="shared" si="3"/>
        <v>0.86734577449846073</v>
      </c>
      <c r="BB55" s="177">
        <f t="shared" si="4"/>
        <v>0.99870652012868877</v>
      </c>
      <c r="BC55" s="177">
        <f t="shared" si="5"/>
        <v>-2.3237606335555832</v>
      </c>
      <c r="BD55" s="177">
        <f t="shared" si="6"/>
        <v>-2.3076405597950376</v>
      </c>
      <c r="BE55" s="177">
        <f t="shared" si="11"/>
        <v>29.245032230560636</v>
      </c>
      <c r="BF55" s="177">
        <f t="shared" si="11"/>
        <v>29.2450325032287</v>
      </c>
      <c r="BG55" s="177">
        <f t="shared" si="11"/>
        <v>29.245030014320246</v>
      </c>
      <c r="BH55" s="177">
        <f t="shared" si="11"/>
        <v>29.245052733361113</v>
      </c>
      <c r="BI55" s="177">
        <f t="shared" si="11"/>
        <v>29.244845379332986</v>
      </c>
      <c r="BJ55" s="177">
        <f t="shared" si="11"/>
        <v>29.246740212214636</v>
      </c>
      <c r="BK55" s="177">
        <f t="shared" si="11"/>
        <v>29.229615122320673</v>
      </c>
      <c r="BL55" s="177">
        <f t="shared" si="8"/>
        <v>29.40513194309321</v>
      </c>
    </row>
    <row r="56" spans="1:64" s="177" customFormat="1" ht="12.95" customHeight="1" x14ac:dyDescent="0.2">
      <c r="A56" s="144" t="s">
        <v>99</v>
      </c>
      <c r="B56" s="145" t="s">
        <v>94</v>
      </c>
      <c r="C56" s="146">
        <v>39233.379800000002</v>
      </c>
      <c r="D56" s="196"/>
      <c r="E56" s="70">
        <f>(C56-C$7)/C$8</f>
        <v>-25454.340298766285</v>
      </c>
      <c r="F56" s="177">
        <f>ROUND(2*E56,0)/2</f>
        <v>-25454.5</v>
      </c>
      <c r="G56" s="197">
        <f>C56-(C$7+C$8*F56)</f>
        <v>0.10977545000059763</v>
      </c>
      <c r="J56" s="177">
        <f>G56</f>
        <v>0.10977545000059763</v>
      </c>
      <c r="O56" s="177">
        <f ca="1">+C$11+C$12*F56</f>
        <v>0.23717613543711638</v>
      </c>
      <c r="Q56" s="198">
        <f>C56-15018.5</f>
        <v>24214.879800000002</v>
      </c>
      <c r="S56" s="178">
        <f>S$17</f>
        <v>1</v>
      </c>
      <c r="Z56" s="177">
        <f>F56</f>
        <v>-25454.5</v>
      </c>
      <c r="AA56" s="177">
        <f>AB$3+AB$4*Z56+AB$5*Z56^2+AH56</f>
        <v>0.1280133407247992</v>
      </c>
      <c r="AB56" s="177">
        <f>IF(S56&lt;&gt;0,G56-AH56,-9999)</f>
        <v>9.6872168192920771E-2</v>
      </c>
      <c r="AC56" s="177">
        <f>+G56-P56</f>
        <v>0.10977545000059763</v>
      </c>
      <c r="AD56" s="177">
        <f>IF(S56&lt;&gt;0,G56-AA56,-9999)</f>
        <v>-1.8237890724201566E-2</v>
      </c>
      <c r="AE56" s="177">
        <f>+(G56-AA56)^2*S56</f>
        <v>3.3262065806791754E-4</v>
      </c>
      <c r="AF56" s="177">
        <f>IF(S56&lt;&gt;0,G56-P56,-9999)</f>
        <v>0.10977545000059763</v>
      </c>
      <c r="AG56" s="178"/>
      <c r="AH56" s="177">
        <f>$AB$6*($AB$11/AI56*AJ56+$AB$12)</f>
        <v>1.2903281807676857E-2</v>
      </c>
      <c r="AI56" s="177">
        <f>1+$AB$7*COS(AL56)</f>
        <v>0.83222801032331484</v>
      </c>
      <c r="AJ56" s="177">
        <f>SIN(AL56+RADIANS($AB$9))</f>
        <v>0.9711049024831373</v>
      </c>
      <c r="AK56" s="177">
        <f>$AB$7*SIN(AL56)</f>
        <v>-9.739791076426435E-2</v>
      </c>
      <c r="AL56" s="177">
        <f>2*ATAN(AM56)</f>
        <v>-2.6156068461696034</v>
      </c>
      <c r="AM56" s="177">
        <f>SQRT((1+$AB$7)/(1-$AB$7))*TAN(AN56/2)</f>
        <v>-3.7143127609764477</v>
      </c>
      <c r="AN56" s="177">
        <f>$AU56+$AB$7*SIN(AO56)</f>
        <v>10.058090872230872</v>
      </c>
      <c r="AO56" s="177">
        <f>$AU56+$AB$7*SIN(AP56)</f>
        <v>10.058092737348442</v>
      </c>
      <c r="AP56" s="177">
        <f>$AU56+$AB$7*SIN(AQ56)</f>
        <v>10.058080810039938</v>
      </c>
      <c r="AQ56" s="177">
        <f>$AU56+$AB$7*SIN(AR56)</f>
        <v>10.058157086222822</v>
      </c>
      <c r="AR56" s="177">
        <f>$AU56+$AB$7*SIN(AS56)</f>
        <v>10.057669367005285</v>
      </c>
      <c r="AS56" s="177">
        <f>$AU56+$AB$7*SIN(AT56)</f>
        <v>10.060790924173359</v>
      </c>
      <c r="AT56" s="177">
        <f>$AU56+$AB$7*SIN(AU56)</f>
        <v>10.040933248643297</v>
      </c>
      <c r="AU56" s="177">
        <f>RADIANS($AB$9)+$AB$18*(F56-AB$15)</f>
        <v>10.172900576370703</v>
      </c>
      <c r="AW56" s="177">
        <v>12000</v>
      </c>
      <c r="AX56" s="177">
        <f t="shared" si="0"/>
        <v>-4.2313812790491075E-2</v>
      </c>
      <c r="AY56" s="177">
        <f t="shared" si="1"/>
        <v>-5.4010322002190275E-2</v>
      </c>
      <c r="AZ56" s="177">
        <f t="shared" si="2"/>
        <v>1.1696509211699199E-2</v>
      </c>
      <c r="BA56" s="177">
        <f t="shared" si="3"/>
        <v>0.90061367442061924</v>
      </c>
      <c r="BB56" s="177">
        <f t="shared" si="4"/>
        <v>0.96484248374967274</v>
      </c>
      <c r="BC56" s="177">
        <f t="shared" si="5"/>
        <v>-2.1086753601783839</v>
      </c>
      <c r="BD56" s="177">
        <f t="shared" si="6"/>
        <v>-1.7609694533808065</v>
      </c>
      <c r="BE56" s="177">
        <f t="shared" si="11"/>
        <v>29.483874266426362</v>
      </c>
      <c r="BF56" s="177">
        <f t="shared" si="11"/>
        <v>29.483874281817993</v>
      </c>
      <c r="BG56" s="177">
        <f t="shared" si="11"/>
        <v>29.48387405734282</v>
      </c>
      <c r="BH56" s="177">
        <f t="shared" si="11"/>
        <v>29.483877331154712</v>
      </c>
      <c r="BI56" s="177">
        <f t="shared" si="11"/>
        <v>29.483829587729378</v>
      </c>
      <c r="BJ56" s="177">
        <f t="shared" si="11"/>
        <v>29.484526449515563</v>
      </c>
      <c r="BK56" s="177">
        <f t="shared" si="11"/>
        <v>29.474479350971091</v>
      </c>
      <c r="BL56" s="177">
        <f t="shared" si="8"/>
        <v>29.665346955699558</v>
      </c>
    </row>
    <row r="57" spans="1:64" s="177" customFormat="1" ht="12.95" customHeight="1" x14ac:dyDescent="0.2">
      <c r="A57" s="144" t="s">
        <v>100</v>
      </c>
      <c r="B57" s="145" t="s">
        <v>95</v>
      </c>
      <c r="C57" s="146">
        <v>39245.404999999999</v>
      </c>
      <c r="D57" s="196"/>
      <c r="E57" s="70">
        <f>(C57-C$7)/C$8</f>
        <v>-25436.846047768919</v>
      </c>
      <c r="F57" s="177">
        <f>ROUND(2*E57,0)/2</f>
        <v>-25437</v>
      </c>
      <c r="G57" s="197">
        <f>C57-(C$7+C$8*F57)</f>
        <v>0.10582369999610819</v>
      </c>
      <c r="I57" s="177">
        <f>G57</f>
        <v>0.10582369999610819</v>
      </c>
      <c r="O57" s="177">
        <f ca="1">+C$11+C$12*F57</f>
        <v>0.23701277540046017</v>
      </c>
      <c r="Q57" s="198">
        <f>C57-15018.5</f>
        <v>24226.904999999999</v>
      </c>
      <c r="S57" s="178">
        <f>S$16</f>
        <v>0.1</v>
      </c>
      <c r="Z57" s="177">
        <f>F57</f>
        <v>-25437</v>
      </c>
      <c r="AA57" s="177">
        <f>AB$3+AB$4*Z57+AB$5*Z57^2+AH57</f>
        <v>0.12793264190927769</v>
      </c>
      <c r="AB57" s="177">
        <f>IF(S57&lt;&gt;0,G57-AH57,-9999)</f>
        <v>9.2908139876901802E-2</v>
      </c>
      <c r="AC57" s="177">
        <f>+G57-P57</f>
        <v>0.10582369999610819</v>
      </c>
      <c r="AD57" s="177">
        <f>IF(S57&lt;&gt;0,G57-AA57,-9999)</f>
        <v>-2.2108941913169505E-2</v>
      </c>
      <c r="AE57" s="177">
        <f>+(G57-AA57)^2*S57</f>
        <v>4.8880531251990322E-5</v>
      </c>
      <c r="AF57" s="177">
        <f>IF(S57&lt;&gt;0,G57-P57,-9999)</f>
        <v>0.10582369999610819</v>
      </c>
      <c r="AG57" s="178"/>
      <c r="AH57" s="177">
        <f>$AB$6*($AB$11/AI57*AJ57+$AB$12)</f>
        <v>1.2915560119206384E-2</v>
      </c>
      <c r="AI57" s="177">
        <f>1+$AB$7*COS(AL57)</f>
        <v>0.83288303305294609</v>
      </c>
      <c r="AJ57" s="177">
        <f>SIN(AL57+RADIANS($AB$9))</f>
        <v>0.97267899668120406</v>
      </c>
      <c r="AK57" s="177">
        <f>$AB$7*SIN(AL57)</f>
        <v>-9.8517576603033952E-2</v>
      </c>
      <c r="AL57" s="177">
        <f>2*ATAN(AM57)</f>
        <v>-2.6089200824249628</v>
      </c>
      <c r="AM57" s="177">
        <f>SQRT((1+$AB$7)/(1-$AB$7))*TAN(AN57/2)</f>
        <v>-3.6654502939062379</v>
      </c>
      <c r="AN57" s="177">
        <f>$AU57+$AB$7*SIN(AO57)</f>
        <v>10.06596991220011</v>
      </c>
      <c r="AO57" s="177">
        <f>$AU57+$AB$7*SIN(AP57)</f>
        <v>10.065971728928536</v>
      </c>
      <c r="AP57" s="177">
        <f>$AU57+$AB$7*SIN(AQ57)</f>
        <v>10.065960043103297</v>
      </c>
      <c r="AQ57" s="177">
        <f>$AU57+$AB$7*SIN(AR57)</f>
        <v>10.066035212151649</v>
      </c>
      <c r="AR57" s="177">
        <f>$AU57+$AB$7*SIN(AS57)</f>
        <v>10.065551761046166</v>
      </c>
      <c r="AS57" s="177">
        <f>$AU57+$AB$7*SIN(AT57)</f>
        <v>10.068664142038948</v>
      </c>
      <c r="AT57" s="177">
        <f>$AU57+$AB$7*SIN(AU57)</f>
        <v>10.048751252545117</v>
      </c>
      <c r="AU57" s="177">
        <f>RADIANS($AB$9)+$AB$18*(F57-AB$15)</f>
        <v>10.182008101811924</v>
      </c>
      <c r="AW57" s="177">
        <v>12500</v>
      </c>
      <c r="AX57" s="177">
        <f t="shared" si="0"/>
        <v>-4.5927234144706029E-2</v>
      </c>
      <c r="AY57" s="177">
        <f t="shared" si="1"/>
        <v>-5.586367525176248E-2</v>
      </c>
      <c r="AZ57" s="177">
        <f t="shared" si="2"/>
        <v>9.936441107056453E-3</v>
      </c>
      <c r="BA57" s="177">
        <f t="shared" si="3"/>
        <v>0.94188265512240432</v>
      </c>
      <c r="BB57" s="177">
        <f t="shared" si="4"/>
        <v>0.87778542675790627</v>
      </c>
      <c r="BC57" s="177">
        <f t="shared" si="5"/>
        <v>-1.8750515873070062</v>
      </c>
      <c r="BD57" s="177">
        <f t="shared" si="6"/>
        <v>-1.3621456260367677</v>
      </c>
      <c r="BE57" s="177">
        <f t="shared" si="11"/>
        <v>29.732790492949661</v>
      </c>
      <c r="BF57" s="177">
        <f t="shared" si="11"/>
        <v>29.732790492952628</v>
      </c>
      <c r="BG57" s="177">
        <f t="shared" si="11"/>
        <v>29.732790492816136</v>
      </c>
      <c r="BH57" s="177">
        <f t="shared" si="11"/>
        <v>29.732790499092371</v>
      </c>
      <c r="BI57" s="177">
        <f t="shared" si="11"/>
        <v>29.732790210496439</v>
      </c>
      <c r="BJ57" s="177">
        <f t="shared" si="11"/>
        <v>29.732803481574624</v>
      </c>
      <c r="BK57" s="177">
        <f t="shared" si="11"/>
        <v>29.732194817512617</v>
      </c>
      <c r="BL57" s="177">
        <f t="shared" si="8"/>
        <v>29.925561968305903</v>
      </c>
    </row>
    <row r="58" spans="1:64" s="177" customFormat="1" ht="12.95" customHeight="1" x14ac:dyDescent="0.2">
      <c r="A58" s="144" t="s">
        <v>100</v>
      </c>
      <c r="B58" s="145" t="s">
        <v>95</v>
      </c>
      <c r="C58" s="146">
        <v>39245.404999999999</v>
      </c>
      <c r="D58" s="196"/>
      <c r="E58" s="70">
        <f>(C58-C$7)/C$8</f>
        <v>-25436.846047768919</v>
      </c>
      <c r="F58" s="177">
        <f>ROUND(2*E58,0)/2</f>
        <v>-25437</v>
      </c>
      <c r="G58" s="197">
        <f>C58-(C$7+C$8*F58)</f>
        <v>0.10582369999610819</v>
      </c>
      <c r="I58" s="177">
        <f>G58</f>
        <v>0.10582369999610819</v>
      </c>
      <c r="O58" s="177">
        <f ca="1">+C$11+C$12*F58</f>
        <v>0.23701277540046017</v>
      </c>
      <c r="Q58" s="198">
        <f>C58-15018.5</f>
        <v>24226.904999999999</v>
      </c>
      <c r="S58" s="178">
        <f>S$16</f>
        <v>0.1</v>
      </c>
      <c r="Z58" s="177">
        <f>F58</f>
        <v>-25437</v>
      </c>
      <c r="AA58" s="177">
        <f>AB$3+AB$4*Z58+AB$5*Z58^2+AH58</f>
        <v>0.12793264190927769</v>
      </c>
      <c r="AB58" s="177">
        <f>IF(S58&lt;&gt;0,G58-AH58,-9999)</f>
        <v>9.2908139876901802E-2</v>
      </c>
      <c r="AC58" s="177">
        <f>+G58-P58</f>
        <v>0.10582369999610819</v>
      </c>
      <c r="AD58" s="177">
        <f>IF(S58&lt;&gt;0,G58-AA58,-9999)</f>
        <v>-2.2108941913169505E-2</v>
      </c>
      <c r="AE58" s="177">
        <f>+(G58-AA58)^2*S58</f>
        <v>4.8880531251990322E-5</v>
      </c>
      <c r="AF58" s="177">
        <f>IF(S58&lt;&gt;0,G58-P58,-9999)</f>
        <v>0.10582369999610819</v>
      </c>
      <c r="AG58" s="178"/>
      <c r="AH58" s="177">
        <f>$AB$6*($AB$11/AI58*AJ58+$AB$12)</f>
        <v>1.2915560119206384E-2</v>
      </c>
      <c r="AI58" s="177">
        <f>1+$AB$7*COS(AL58)</f>
        <v>0.83288303305294609</v>
      </c>
      <c r="AJ58" s="177">
        <f>SIN(AL58+RADIANS($AB$9))</f>
        <v>0.97267899668120406</v>
      </c>
      <c r="AK58" s="177">
        <f>$AB$7*SIN(AL58)</f>
        <v>-9.8517576603033952E-2</v>
      </c>
      <c r="AL58" s="177">
        <f>2*ATAN(AM58)</f>
        <v>-2.6089200824249628</v>
      </c>
      <c r="AM58" s="177">
        <f>SQRT((1+$AB$7)/(1-$AB$7))*TAN(AN58/2)</f>
        <v>-3.6654502939062379</v>
      </c>
      <c r="AN58" s="177">
        <f>$AU58+$AB$7*SIN(AO58)</f>
        <v>10.06596991220011</v>
      </c>
      <c r="AO58" s="177">
        <f>$AU58+$AB$7*SIN(AP58)</f>
        <v>10.065971728928536</v>
      </c>
      <c r="AP58" s="177">
        <f>$AU58+$AB$7*SIN(AQ58)</f>
        <v>10.065960043103297</v>
      </c>
      <c r="AQ58" s="177">
        <f>$AU58+$AB$7*SIN(AR58)</f>
        <v>10.066035212151649</v>
      </c>
      <c r="AR58" s="177">
        <f>$AU58+$AB$7*SIN(AS58)</f>
        <v>10.065551761046166</v>
      </c>
      <c r="AS58" s="177">
        <f>$AU58+$AB$7*SIN(AT58)</f>
        <v>10.068664142038948</v>
      </c>
      <c r="AT58" s="177">
        <f>$AU58+$AB$7*SIN(AU58)</f>
        <v>10.048751252545117</v>
      </c>
      <c r="AU58" s="177">
        <f>RADIANS($AB$9)+$AB$18*(F58-AB$15)</f>
        <v>10.182008101811924</v>
      </c>
      <c r="AW58" s="177">
        <v>13000</v>
      </c>
      <c r="AX58" s="177">
        <f t="shared" si="0"/>
        <v>-5.0272292002166805E-2</v>
      </c>
      <c r="AY58" s="177">
        <f t="shared" si="1"/>
        <v>-5.7706375628069906E-2</v>
      </c>
      <c r="AZ58" s="177">
        <f t="shared" si="2"/>
        <v>7.4340836259031038E-3</v>
      </c>
      <c r="BA58" s="177">
        <f t="shared" si="3"/>
        <v>0.99086261107252704</v>
      </c>
      <c r="BB58" s="177">
        <f t="shared" si="4"/>
        <v>0.72709643988326855</v>
      </c>
      <c r="BC58" s="177">
        <f t="shared" si="5"/>
        <v>-1.6179150838247547</v>
      </c>
      <c r="BD58" s="177">
        <f t="shared" si="6"/>
        <v>-1.0482647751636929</v>
      </c>
      <c r="BE58" s="177">
        <f t="shared" si="11"/>
        <v>29.99392625087474</v>
      </c>
      <c r="BF58" s="177">
        <f t="shared" si="11"/>
        <v>29.993926251052105</v>
      </c>
      <c r="BG58" s="177">
        <f t="shared" si="11"/>
        <v>29.993926257219336</v>
      </c>
      <c r="BH58" s="177">
        <f t="shared" si="11"/>
        <v>29.993926471663016</v>
      </c>
      <c r="BI58" s="177">
        <f t="shared" si="11"/>
        <v>29.993933927994135</v>
      </c>
      <c r="BJ58" s="177">
        <f t="shared" si="11"/>
        <v>29.994192958717282</v>
      </c>
      <c r="BK58" s="177">
        <f t="shared" si="11"/>
        <v>30.002929817980334</v>
      </c>
      <c r="BL58" s="177">
        <f t="shared" si="8"/>
        <v>30.185776980912252</v>
      </c>
    </row>
    <row r="59" spans="1:64" s="177" customFormat="1" ht="12.95" customHeight="1" x14ac:dyDescent="0.2">
      <c r="A59" s="144" t="s">
        <v>100</v>
      </c>
      <c r="B59" s="145" t="s">
        <v>95</v>
      </c>
      <c r="C59" s="146">
        <v>39245.411</v>
      </c>
      <c r="D59" s="196"/>
      <c r="E59" s="70">
        <f>(C59-C$7)/C$8</f>
        <v>-25436.837318973889</v>
      </c>
      <c r="F59" s="177">
        <f>ROUND(2*E59,0)/2</f>
        <v>-25437</v>
      </c>
      <c r="G59" s="197">
        <f>C59-(C$7+C$8*F59)</f>
        <v>0.11182369999733055</v>
      </c>
      <c r="I59" s="177">
        <f>G59</f>
        <v>0.11182369999733055</v>
      </c>
      <c r="O59" s="177">
        <f ca="1">+C$11+C$12*F59</f>
        <v>0.23701277540046017</v>
      </c>
      <c r="Q59" s="198">
        <f>C59-15018.5</f>
        <v>24226.911</v>
      </c>
      <c r="S59" s="178">
        <f>S$16</f>
        <v>0.1</v>
      </c>
      <c r="Z59" s="177">
        <f>F59</f>
        <v>-25437</v>
      </c>
      <c r="AA59" s="177">
        <f>AB$3+AB$4*Z59+AB$5*Z59^2+AH59</f>
        <v>0.12793264190927769</v>
      </c>
      <c r="AB59" s="177">
        <f>IF(S59&lt;&gt;0,G59-AH59,-9999)</f>
        <v>9.8908139878124163E-2</v>
      </c>
      <c r="AC59" s="177">
        <f>+G59-P59</f>
        <v>0.11182369999733055</v>
      </c>
      <c r="AD59" s="177">
        <f>IF(S59&lt;&gt;0,G59-AA59,-9999)</f>
        <v>-1.6108941911947144E-2</v>
      </c>
      <c r="AE59" s="177">
        <f>+(G59-AA59)^2*S59</f>
        <v>2.5949800952248734E-5</v>
      </c>
      <c r="AF59" s="177">
        <f>IF(S59&lt;&gt;0,G59-P59,-9999)</f>
        <v>0.11182369999733055</v>
      </c>
      <c r="AG59" s="178"/>
      <c r="AH59" s="177">
        <f>$AB$6*($AB$11/AI59*AJ59+$AB$12)</f>
        <v>1.2915560119206384E-2</v>
      </c>
      <c r="AI59" s="177">
        <f>1+$AB$7*COS(AL59)</f>
        <v>0.83288303305294609</v>
      </c>
      <c r="AJ59" s="177">
        <f>SIN(AL59+RADIANS($AB$9))</f>
        <v>0.97267899668120406</v>
      </c>
      <c r="AK59" s="177">
        <f>$AB$7*SIN(AL59)</f>
        <v>-9.8517576603033952E-2</v>
      </c>
      <c r="AL59" s="177">
        <f>2*ATAN(AM59)</f>
        <v>-2.6089200824249628</v>
      </c>
      <c r="AM59" s="177">
        <f>SQRT((1+$AB$7)/(1-$AB$7))*TAN(AN59/2)</f>
        <v>-3.6654502939062379</v>
      </c>
      <c r="AN59" s="177">
        <f>$AU59+$AB$7*SIN(AO59)</f>
        <v>10.06596991220011</v>
      </c>
      <c r="AO59" s="177">
        <f>$AU59+$AB$7*SIN(AP59)</f>
        <v>10.065971728928536</v>
      </c>
      <c r="AP59" s="177">
        <f>$AU59+$AB$7*SIN(AQ59)</f>
        <v>10.065960043103297</v>
      </c>
      <c r="AQ59" s="177">
        <f>$AU59+$AB$7*SIN(AR59)</f>
        <v>10.066035212151649</v>
      </c>
      <c r="AR59" s="177">
        <f>$AU59+$AB$7*SIN(AS59)</f>
        <v>10.065551761046166</v>
      </c>
      <c r="AS59" s="177">
        <f>$AU59+$AB$7*SIN(AT59)</f>
        <v>10.068664142038948</v>
      </c>
      <c r="AT59" s="177">
        <f>$AU59+$AB$7*SIN(AU59)</f>
        <v>10.048751252545117</v>
      </c>
      <c r="AU59" s="177">
        <f>RADIANS($AB$9)+$AB$18*(F59-AB$15)</f>
        <v>10.182008101811924</v>
      </c>
      <c r="AW59" s="177">
        <v>13500</v>
      </c>
      <c r="AX59" s="177">
        <f t="shared" si="0"/>
        <v>-5.5283808375237831E-2</v>
      </c>
      <c r="AY59" s="177">
        <f t="shared" si="1"/>
        <v>-5.9538423131112544E-2</v>
      </c>
      <c r="AZ59" s="177">
        <f t="shared" si="2"/>
        <v>4.2546147558747156E-3</v>
      </c>
      <c r="BA59" s="177">
        <f t="shared" si="3"/>
        <v>1.0458454480235813</v>
      </c>
      <c r="BB59" s="177">
        <f t="shared" si="4"/>
        <v>0.50413818885175643</v>
      </c>
      <c r="BC59" s="177">
        <f t="shared" si="5"/>
        <v>-1.3322157272470392</v>
      </c>
      <c r="BD59" s="177">
        <f t="shared" si="6"/>
        <v>-0.78593851687114891</v>
      </c>
      <c r="BE59" s="177">
        <f t="shared" si="11"/>
        <v>30.269179716260815</v>
      </c>
      <c r="BF59" s="177">
        <f t="shared" si="11"/>
        <v>30.269179767351297</v>
      </c>
      <c r="BG59" s="177">
        <f t="shared" si="11"/>
        <v>30.269180407423022</v>
      </c>
      <c r="BH59" s="177">
        <f t="shared" si="11"/>
        <v>30.269188426292381</v>
      </c>
      <c r="BI59" s="177">
        <f t="shared" si="11"/>
        <v>30.269288875256414</v>
      </c>
      <c r="BJ59" s="177">
        <f t="shared" si="11"/>
        <v>30.27054526924314</v>
      </c>
      <c r="BK59" s="177">
        <f t="shared" si="11"/>
        <v>30.285976034863722</v>
      </c>
      <c r="BL59" s="177">
        <f t="shared" si="8"/>
        <v>30.4459919935186</v>
      </c>
    </row>
    <row r="60" spans="1:64" s="177" customFormat="1" ht="12.95" customHeight="1" x14ac:dyDescent="0.2">
      <c r="A60" s="144" t="s">
        <v>99</v>
      </c>
      <c r="B60" s="145" t="s">
        <v>95</v>
      </c>
      <c r="C60" s="146">
        <v>39500.4234</v>
      </c>
      <c r="D60" s="196"/>
      <c r="E60" s="70">
        <f>(C60-C$7)/C$8</f>
        <v>-25065.845490726315</v>
      </c>
      <c r="F60" s="177">
        <f>ROUND(2*E60,0)/2</f>
        <v>-25066</v>
      </c>
      <c r="G60" s="197">
        <f>C60-(C$7+C$8*F60)</f>
        <v>0.10620660000131465</v>
      </c>
      <c r="J60" s="177">
        <f>G60</f>
        <v>0.10620660000131465</v>
      </c>
      <c r="O60" s="177">
        <f ca="1">+C$11+C$12*F60</f>
        <v>0.23354954262334834</v>
      </c>
      <c r="Q60" s="198">
        <f>C60-15018.5</f>
        <v>24481.9234</v>
      </c>
      <c r="S60" s="178">
        <f>S$17</f>
        <v>1</v>
      </c>
      <c r="Z60" s="177">
        <f>F60</f>
        <v>-25066</v>
      </c>
      <c r="AA60" s="177">
        <f>AB$3+AB$4*Z60+AB$5*Z60^2+AH60</f>
        <v>0.12603440048327974</v>
      </c>
      <c r="AB60" s="177">
        <f>IF(S60&lt;&gt;0,G60-AH60,-9999)</f>
        <v>9.3221237086442199E-2</v>
      </c>
      <c r="AC60" s="177">
        <f>+G60-P60</f>
        <v>0.10620660000131465</v>
      </c>
      <c r="AD60" s="177">
        <f>IF(S60&lt;&gt;0,G60-AA60,-9999)</f>
        <v>-1.9827800481965085E-2</v>
      </c>
      <c r="AE60" s="177">
        <f>+(G60-AA60)^2*S60</f>
        <v>3.9314167195261487E-4</v>
      </c>
      <c r="AF60" s="177">
        <f>IF(S60&lt;&gt;0,G60-P60,-9999)</f>
        <v>0.10620660000131465</v>
      </c>
      <c r="AG60" s="178"/>
      <c r="AH60" s="177">
        <f>$AB$6*($AB$11/AI60*AJ60+$AB$12)</f>
        <v>1.2985362914872452E-2</v>
      </c>
      <c r="AI60" s="177">
        <f>1+$AB$7*COS(AL60)</f>
        <v>0.84880963975794432</v>
      </c>
      <c r="AJ60" s="177">
        <f>SIN(AL60+RADIANS($AB$9))</f>
        <v>0.99597040454223784</v>
      </c>
      <c r="AK60" s="177">
        <f>$AB$7*SIN(AL60)</f>
        <v>-0.12155356231388198</v>
      </c>
      <c r="AL60" s="177">
        <f>2*ATAN(AM60)</f>
        <v>-2.4644314514259853</v>
      </c>
      <c r="AM60" s="177">
        <f>SQRT((1+$AB$7)/(1-$AB$7))*TAN(AN60/2)</f>
        <v>-2.8397742265929575</v>
      </c>
      <c r="AN60" s="177">
        <f>$AU60+$AB$7*SIN(AO60)</f>
        <v>10.234603299223668</v>
      </c>
      <c r="AO60" s="177">
        <f>$AU60+$AB$7*SIN(AP60)</f>
        <v>10.234604148894254</v>
      </c>
      <c r="AP60" s="177">
        <f>$AU60+$AB$7*SIN(AQ60)</f>
        <v>10.234597797814404</v>
      </c>
      <c r="AQ60" s="177">
        <f>$AU60+$AB$7*SIN(AR60)</f>
        <v>10.234645271608198</v>
      </c>
      <c r="AR60" s="177">
        <f>$AU60+$AB$7*SIN(AS60)</f>
        <v>10.234290466195359</v>
      </c>
      <c r="AS60" s="177">
        <f>$AU60+$AB$7*SIN(AT60)</f>
        <v>10.236945387193735</v>
      </c>
      <c r="AT60" s="177">
        <f>$AU60+$AB$7*SIN(AU60)</f>
        <v>10.217254721231125</v>
      </c>
      <c r="AU60" s="177">
        <f>RADIANS($AB$9)+$AB$18*(F60-AB$15)</f>
        <v>10.375087641165834</v>
      </c>
      <c r="AW60" s="177">
        <v>14000</v>
      </c>
      <c r="AX60" s="177">
        <f t="shared" si="0"/>
        <v>-6.0802786433216051E-2</v>
      </c>
      <c r="AY60" s="177">
        <f t="shared" si="1"/>
        <v>-6.1359817760890376E-2</v>
      </c>
      <c r="AZ60" s="177">
        <f t="shared" si="2"/>
        <v>5.5703132767432207E-4</v>
      </c>
      <c r="BA60" s="177">
        <f t="shared" si="3"/>
        <v>1.1025154902430445</v>
      </c>
      <c r="BB60" s="177">
        <f t="shared" si="4"/>
        <v>0.20865108626714185</v>
      </c>
      <c r="BC60" s="177">
        <f t="shared" si="5"/>
        <v>-1.0140274399776035</v>
      </c>
      <c r="BD60" s="177">
        <f t="shared" si="6"/>
        <v>-0.55544460835185672</v>
      </c>
      <c r="BE60" s="177">
        <f t="shared" si="11"/>
        <v>30.559664008219684</v>
      </c>
      <c r="BF60" s="177">
        <f t="shared" si="11"/>
        <v>30.559664599240509</v>
      </c>
      <c r="BG60" s="177">
        <f t="shared" si="11"/>
        <v>30.55966924862156</v>
      </c>
      <c r="BH60" s="177">
        <f t="shared" si="11"/>
        <v>30.559705823018966</v>
      </c>
      <c r="BI60" s="177">
        <f t="shared" si="11"/>
        <v>30.55999348208822</v>
      </c>
      <c r="BJ60" s="177">
        <f t="shared" si="11"/>
        <v>30.562252619100924</v>
      </c>
      <c r="BK60" s="177">
        <f t="shared" si="11"/>
        <v>30.579796228577663</v>
      </c>
      <c r="BL60" s="177">
        <f t="shared" si="8"/>
        <v>30.706207006124945</v>
      </c>
    </row>
    <row r="61" spans="1:64" s="177" customFormat="1" ht="12.95" customHeight="1" x14ac:dyDescent="0.2">
      <c r="A61" s="144" t="s">
        <v>99</v>
      </c>
      <c r="B61" s="145" t="s">
        <v>95</v>
      </c>
      <c r="C61" s="146">
        <v>39876.417999999998</v>
      </c>
      <c r="D61" s="196"/>
      <c r="E61" s="70">
        <f>(C61-C$7)/C$8</f>
        <v>-24518.848858149959</v>
      </c>
      <c r="F61" s="177">
        <f>ROUND(2*E61,0)/2</f>
        <v>-24519</v>
      </c>
      <c r="G61" s="197">
        <f>C61-(C$7+C$8*F61)</f>
        <v>0.10389189999114024</v>
      </c>
      <c r="J61" s="177">
        <f>G61</f>
        <v>0.10389189999114024</v>
      </c>
      <c r="O61" s="177">
        <f ca="1">+C$11+C$12*F61</f>
        <v>0.22844337462043682</v>
      </c>
      <c r="Q61" s="198">
        <f>C61-15018.5</f>
        <v>24857.917999999998</v>
      </c>
      <c r="S61" s="178">
        <f>S$17</f>
        <v>1</v>
      </c>
      <c r="Z61" s="177">
        <f>F61</f>
        <v>-24519</v>
      </c>
      <c r="AA61" s="177">
        <f>AB$3+AB$4*Z61+AB$5*Z61^2+AH61</f>
        <v>0.12254989850632922</v>
      </c>
      <c r="AB61" s="177">
        <f>IF(S61&lt;&gt;0,G61-AH61,-9999)</f>
        <v>9.150006597947706E-2</v>
      </c>
      <c r="AC61" s="177">
        <f>+G61-P61</f>
        <v>0.10389189999114024</v>
      </c>
      <c r="AD61" s="177">
        <f>IF(S61&lt;&gt;0,G61-AA61,-9999)</f>
        <v>-1.8657998515188984E-2</v>
      </c>
      <c r="AE61" s="177">
        <f>+(G61-AA61)^2*S61</f>
        <v>3.4812090859279431E-4</v>
      </c>
      <c r="AF61" s="177">
        <f>IF(S61&lt;&gt;0,G61-P61,-9999)</f>
        <v>0.10389189999114024</v>
      </c>
      <c r="AG61" s="178"/>
      <c r="AH61" s="177">
        <f>$AB$6*($AB$11/AI61*AJ61+$AB$12)</f>
        <v>1.2391834011663178E-2</v>
      </c>
      <c r="AI61" s="177">
        <f>1+$AB$7*COS(AL61)</f>
        <v>0.87971882523919986</v>
      </c>
      <c r="AJ61" s="177">
        <f>SIN(AL61+RADIANS($AB$9))</f>
        <v>0.99089347365445757</v>
      </c>
      <c r="AK61" s="177">
        <f>$AB$7*SIN(AL61)</f>
        <v>-0.15220457463387635</v>
      </c>
      <c r="AL61" s="177">
        <f>2*ATAN(AM61)</f>
        <v>-2.2395699130349342</v>
      </c>
      <c r="AM61" s="177">
        <f>SQRT((1+$AB$7)/(1-$AB$7))*TAN(AN61/2)</f>
        <v>-2.0648228785780449</v>
      </c>
      <c r="AN61" s="177">
        <f>$AU61+$AB$7*SIN(AO61)</f>
        <v>10.490034655995881</v>
      </c>
      <c r="AO61" s="177">
        <f>$AU61+$AB$7*SIN(AP61)</f>
        <v>10.490034764706312</v>
      </c>
      <c r="AP61" s="177">
        <f>$AU61+$AB$7*SIN(AQ61)</f>
        <v>10.490033607567037</v>
      </c>
      <c r="AQ61" s="177">
        <f>$AU61+$AB$7*SIN(AR61)</f>
        <v>10.4900459245526</v>
      </c>
      <c r="AR61" s="177">
        <f>$AU61+$AB$7*SIN(AS61)</f>
        <v>10.489914832417336</v>
      </c>
      <c r="AS61" s="177">
        <f>$AU61+$AB$7*SIN(AT61)</f>
        <v>10.491311669455445</v>
      </c>
      <c r="AT61" s="177">
        <f>$AU61+$AB$7*SIN(AU61)</f>
        <v>10.47660444790534</v>
      </c>
      <c r="AU61" s="177">
        <f>RADIANS($AB$9)+$AB$18*(F61-AB$15)</f>
        <v>10.659762864957177</v>
      </c>
      <c r="AW61" s="177">
        <v>14500</v>
      </c>
      <c r="AX61" s="177">
        <f t="shared" si="0"/>
        <v>-6.654271149886859E-2</v>
      </c>
      <c r="AY61" s="177">
        <f t="shared" si="1"/>
        <v>-6.3170559517403427E-2</v>
      </c>
      <c r="AZ61" s="177">
        <f t="shared" si="2"/>
        <v>-3.3721519814651599E-3</v>
      </c>
      <c r="BA61" s="177">
        <f t="shared" si="3"/>
        <v>1.1529143094458185</v>
      </c>
      <c r="BB61" s="177">
        <f t="shared" si="4"/>
        <v>-0.14051467649602115</v>
      </c>
      <c r="BC61" s="177">
        <f t="shared" si="5"/>
        <v>-0.66285072540684165</v>
      </c>
      <c r="BD61" s="177">
        <f t="shared" si="6"/>
        <v>-0.34411823746555642</v>
      </c>
      <c r="BE61" s="177">
        <f t="shared" si="11"/>
        <v>30.864845184820521</v>
      </c>
      <c r="BF61" s="177">
        <f t="shared" si="11"/>
        <v>30.86484697515677</v>
      </c>
      <c r="BG61" s="177">
        <f t="shared" si="11"/>
        <v>30.864857807566562</v>
      </c>
      <c r="BH61" s="177">
        <f t="shared" si="11"/>
        <v>30.864923347404918</v>
      </c>
      <c r="BI61" s="177">
        <f t="shared" si="11"/>
        <v>30.865319829897803</v>
      </c>
      <c r="BJ61" s="177">
        <f t="shared" si="11"/>
        <v>30.867716293516914</v>
      </c>
      <c r="BK61" s="177">
        <f t="shared" si="11"/>
        <v>30.882127740786817</v>
      </c>
      <c r="BL61" s="177">
        <f t="shared" si="8"/>
        <v>30.966422018731294</v>
      </c>
    </row>
    <row r="62" spans="1:64" s="177" customFormat="1" ht="12.95" customHeight="1" x14ac:dyDescent="0.2">
      <c r="A62" s="144" t="s">
        <v>101</v>
      </c>
      <c r="B62" s="145" t="s">
        <v>95</v>
      </c>
      <c r="C62" s="146">
        <v>40291.599000000002</v>
      </c>
      <c r="D62" s="196"/>
      <c r="E62" s="70">
        <f>(C62-C$7)/C$8</f>
        <v>-23914.843883318707</v>
      </c>
      <c r="F62" s="177">
        <f>ROUND(2*E62,0)/2</f>
        <v>-23915</v>
      </c>
      <c r="G62" s="197">
        <f>C62-(C$7+C$8*F62)</f>
        <v>0.10731150000356138</v>
      </c>
      <c r="J62" s="177">
        <f>G62</f>
        <v>0.10731150000356138</v>
      </c>
      <c r="O62" s="177">
        <f ca="1">+C$11+C$12*F62</f>
        <v>0.2228051196409879</v>
      </c>
      <c r="Q62" s="198">
        <f>C62-15018.5</f>
        <v>25273.099000000002</v>
      </c>
      <c r="S62" s="178">
        <f>S$17</f>
        <v>1</v>
      </c>
      <c r="Z62" s="177">
        <f>F62</f>
        <v>-23915</v>
      </c>
      <c r="AA62" s="177">
        <f>AB$3+AB$4*Z62+AB$5*Z62^2+AH62</f>
        <v>0.1176961069240151</v>
      </c>
      <c r="AB62" s="177">
        <f>IF(S62&lt;&gt;0,G62-AH62,-9999)</f>
        <v>9.6596043205026488E-2</v>
      </c>
      <c r="AC62" s="177">
        <f>+G62-P62</f>
        <v>0.10731150000356138</v>
      </c>
      <c r="AD62" s="177">
        <f>IF(S62&lt;&gt;0,G62-AA62,-9999)</f>
        <v>-1.0384606920453718E-2</v>
      </c>
      <c r="AE62" s="177">
        <f>+(G62-AA62)^2*S62</f>
        <v>1.0784006089233525E-4</v>
      </c>
      <c r="AF62" s="177">
        <f>IF(S62&lt;&gt;0,G62-P62,-9999)</f>
        <v>0.10731150000356138</v>
      </c>
      <c r="AG62" s="178"/>
      <c r="AH62" s="177">
        <f>$AB$6*($AB$11/AI62*AJ62+$AB$12)</f>
        <v>1.0715456798534884E-2</v>
      </c>
      <c r="AI62" s="177">
        <f>1+$AB$7*COS(AL62)</f>
        <v>0.9247656369091215</v>
      </c>
      <c r="AJ62" s="177">
        <f>SIN(AL62+RADIANS($AB$9))</f>
        <v>0.91887785159070845</v>
      </c>
      <c r="AK62" s="177">
        <f>$AB$7*SIN(AL62)</f>
        <v>-0.17881158841536876</v>
      </c>
      <c r="AL62" s="177">
        <f>2*ATAN(AM62)</f>
        <v>-1.9690587744989687</v>
      </c>
      <c r="AM62" s="177">
        <f>SQRT((1+$AB$7)/(1-$AB$7))*TAN(AN62/2)</f>
        <v>-1.5056556381174993</v>
      </c>
      <c r="AN62" s="177">
        <f>$AU62+$AB$7*SIN(AO62)</f>
        <v>10.784417088791665</v>
      </c>
      <c r="AO62" s="177">
        <f>$AU62+$AB$7*SIN(AP62)</f>
        <v>10.784417089289487</v>
      </c>
      <c r="AP62" s="177">
        <f>$AU62+$AB$7*SIN(AQ62)</f>
        <v>10.784417077045807</v>
      </c>
      <c r="AQ62" s="177">
        <f>$AU62+$AB$7*SIN(AR62)</f>
        <v>10.784417378172682</v>
      </c>
      <c r="AR62" s="177">
        <f>$AU62+$AB$7*SIN(AS62)</f>
        <v>10.784409972238283</v>
      </c>
      <c r="AS62" s="177">
        <f>$AU62+$AB$7*SIN(AT62)</f>
        <v>10.78459218858278</v>
      </c>
      <c r="AT62" s="177">
        <f>$AU62+$AB$7*SIN(AU62)</f>
        <v>10.78015300422503</v>
      </c>
      <c r="AU62" s="177">
        <f>RADIANS($AB$9)+$AB$18*(F62-AB$15)</f>
        <v>10.974102600185645</v>
      </c>
      <c r="AW62" s="177">
        <v>15000</v>
      </c>
      <c r="AX62" s="177">
        <f t="shared" si="0"/>
        <v>-7.2086701087594005E-2</v>
      </c>
      <c r="AY62" s="177">
        <f t="shared" si="1"/>
        <v>-6.4970648400651698E-2</v>
      </c>
      <c r="AZ62" s="177">
        <f t="shared" si="2"/>
        <v>-7.116052686942308E-3</v>
      </c>
      <c r="BA62" s="177">
        <f t="shared" si="3"/>
        <v>1.1861913982167842</v>
      </c>
      <c r="BB62" s="177">
        <f t="shared" si="4"/>
        <v>-0.49622450944728347</v>
      </c>
      <c r="BC62" s="177">
        <f t="shared" si="5"/>
        <v>-0.28458728132466432</v>
      </c>
      <c r="BD62" s="177">
        <f t="shared" si="6"/>
        <v>-0.14326184545803924</v>
      </c>
      <c r="BE62" s="177">
        <f t="shared" si="11"/>
        <v>31.181592847324897</v>
      </c>
      <c r="BF62" s="177">
        <f t="shared" si="11"/>
        <v>31.181594507199492</v>
      </c>
      <c r="BG62" s="177">
        <f t="shared" si="11"/>
        <v>31.18160330391315</v>
      </c>
      <c r="BH62" s="177">
        <f t="shared" si="11"/>
        <v>31.181649922892412</v>
      </c>
      <c r="BI62" s="177">
        <f t="shared" si="11"/>
        <v>31.181896975732105</v>
      </c>
      <c r="BJ62" s="177">
        <f t="shared" si="11"/>
        <v>31.183205966285485</v>
      </c>
      <c r="BK62" s="177">
        <f t="shared" si="11"/>
        <v>31.190134840638333</v>
      </c>
      <c r="BL62" s="177">
        <f t="shared" si="8"/>
        <v>31.226637031337642</v>
      </c>
    </row>
    <row r="63" spans="1:64" s="177" customFormat="1" ht="12.95" customHeight="1" x14ac:dyDescent="0.2">
      <c r="A63" s="144" t="s">
        <v>101</v>
      </c>
      <c r="B63" s="145" t="s">
        <v>95</v>
      </c>
      <c r="C63" s="146">
        <v>40302.589</v>
      </c>
      <c r="D63" s="196"/>
      <c r="E63" s="70">
        <f>(C63-C$7)/C$8</f>
        <v>-23898.855640423695</v>
      </c>
      <c r="F63" s="177">
        <f>ROUND(2*E63,0)/2</f>
        <v>-23899</v>
      </c>
      <c r="G63" s="197">
        <f>C63-(C$7+C$8*F63)</f>
        <v>9.9229899999045301E-2</v>
      </c>
      <c r="J63" s="177">
        <f>G63</f>
        <v>9.9229899999045301E-2</v>
      </c>
      <c r="O63" s="177">
        <f ca="1">+C$11+C$12*F63</f>
        <v>0.22265576189318792</v>
      </c>
      <c r="Q63" s="198">
        <f>C63-15018.5</f>
        <v>25284.089</v>
      </c>
      <c r="S63" s="178">
        <f>S$17</f>
        <v>1</v>
      </c>
      <c r="Z63" s="177">
        <f>F63</f>
        <v>-23899</v>
      </c>
      <c r="AA63" s="177">
        <f>AB$3+AB$4*Z63+AB$5*Z63^2+AH63</f>
        <v>0.11755282019696908</v>
      </c>
      <c r="AB63" s="177">
        <f>IF(S63&lt;&gt;0,G63-AH63,-9999)</f>
        <v>8.8573771363497478E-2</v>
      </c>
      <c r="AC63" s="177">
        <f>+G63-P63</f>
        <v>9.9229899999045301E-2</v>
      </c>
      <c r="AD63" s="177">
        <f>IF(S63&lt;&gt;0,G63-AA63,-9999)</f>
        <v>-1.8322920197923781E-2</v>
      </c>
      <c r="AE63" s="177">
        <f>+(G63-AA63)^2*S63</f>
        <v>3.3572940457948325E-4</v>
      </c>
      <c r="AF63" s="177">
        <f>IF(S63&lt;&gt;0,G63-P63,-9999)</f>
        <v>9.9229899999045301E-2</v>
      </c>
      <c r="AG63" s="178"/>
      <c r="AH63" s="177">
        <f>$AB$6*($AB$11/AI63*AJ63+$AB$12)</f>
        <v>1.0656128635547817E-2</v>
      </c>
      <c r="AI63" s="177">
        <f>1+$AB$7*COS(AL63)</f>
        <v>0.92611849058196261</v>
      </c>
      <c r="AJ63" s="177">
        <f>SIN(AL63+RADIANS($AB$9))</f>
        <v>0.91587134280203242</v>
      </c>
      <c r="AK63" s="177">
        <f>$AB$7*SIN(AL63)</f>
        <v>-0.1793747922853984</v>
      </c>
      <c r="AL63" s="177">
        <f>2*ATAN(AM63)</f>
        <v>-1.9615049013603181</v>
      </c>
      <c r="AM63" s="177">
        <f>SQRT((1+$AB$7)/(1-$AB$7))*TAN(AN63/2)</f>
        <v>-1.4933861061106888</v>
      </c>
      <c r="AN63" s="177">
        <f>$AU63+$AB$7*SIN(AO63)</f>
        <v>10.792424476874777</v>
      </c>
      <c r="AO63" s="177">
        <f>$AU63+$AB$7*SIN(AP63)</f>
        <v>10.792424477257443</v>
      </c>
      <c r="AP63" s="177">
        <f>$AU63+$AB$7*SIN(AQ63)</f>
        <v>10.792424467480418</v>
      </c>
      <c r="AQ63" s="177">
        <f>$AU63+$AB$7*SIN(AR63)</f>
        <v>10.792424717280678</v>
      </c>
      <c r="AR63" s="177">
        <f>$AU63+$AB$7*SIN(AS63)</f>
        <v>10.792418335048835</v>
      </c>
      <c r="AS63" s="177">
        <f>$AU63+$AB$7*SIN(AT63)</f>
        <v>10.792581458922836</v>
      </c>
      <c r="AT63" s="177">
        <f>$AU63+$AB$7*SIN(AU63)</f>
        <v>10.788451926926149</v>
      </c>
      <c r="AU63" s="177">
        <f>RADIANS($AB$9)+$AB$18*(F63-AB$15)</f>
        <v>10.982429480589047</v>
      </c>
      <c r="AW63" s="177">
        <v>15500</v>
      </c>
      <c r="AX63" s="177">
        <f t="shared" si="0"/>
        <v>-7.6957018416625861E-2</v>
      </c>
      <c r="AY63" s="177">
        <f t="shared" si="1"/>
        <v>-6.6760084410635162E-2</v>
      </c>
      <c r="AZ63" s="177">
        <f t="shared" si="2"/>
        <v>-1.0196934005990694E-2</v>
      </c>
      <c r="BA63" s="177">
        <f t="shared" si="3"/>
        <v>1.192884125013643</v>
      </c>
      <c r="BB63" s="177">
        <f t="shared" si="4"/>
        <v>-0.79003557991583573</v>
      </c>
      <c r="BC63" s="177">
        <f t="shared" si="5"/>
        <v>0.10703507679477928</v>
      </c>
      <c r="BD63" s="177">
        <f t="shared" si="6"/>
        <v>5.3568690674904357E-2</v>
      </c>
      <c r="BE63" s="177">
        <f t="shared" si="11"/>
        <v>31.503895354262703</v>
      </c>
      <c r="BF63" s="177">
        <f t="shared" si="11"/>
        <v>31.503894637588715</v>
      </c>
      <c r="BG63" s="177">
        <f t="shared" si="11"/>
        <v>31.50389092894499</v>
      </c>
      <c r="BH63" s="177">
        <f t="shared" si="11"/>
        <v>31.50387173747918</v>
      </c>
      <c r="BI63" s="177">
        <f t="shared" si="11"/>
        <v>31.503772426123373</v>
      </c>
      <c r="BJ63" s="177">
        <f t="shared" si="11"/>
        <v>31.503258526894196</v>
      </c>
      <c r="BK63" s="177">
        <f t="shared" si="11"/>
        <v>31.500599656333716</v>
      </c>
      <c r="BL63" s="177">
        <f t="shared" si="8"/>
        <v>31.486852043943987</v>
      </c>
    </row>
    <row r="64" spans="1:64" s="177" customFormat="1" ht="12.95" customHeight="1" x14ac:dyDescent="0.2">
      <c r="A64" s="144" t="s">
        <v>101</v>
      </c>
      <c r="B64" s="145" t="s">
        <v>95</v>
      </c>
      <c r="C64" s="146">
        <v>40315.648999999998</v>
      </c>
      <c r="D64" s="196"/>
      <c r="E64" s="70">
        <f>(C64-C$7)/C$8</f>
        <v>-23879.855963243634</v>
      </c>
      <c r="F64" s="177">
        <f>ROUND(2*E64,0)/2</f>
        <v>-23880</v>
      </c>
      <c r="G64" s="197">
        <f>C64-(C$7+C$8*F64)</f>
        <v>9.9007999997411389E-2</v>
      </c>
      <c r="J64" s="177">
        <f>G64</f>
        <v>9.9007999997411389E-2</v>
      </c>
      <c r="O64" s="177">
        <f ca="1">+C$11+C$12*F64</f>
        <v>0.22247839956767546</v>
      </c>
      <c r="Q64" s="198">
        <f>C64-15018.5</f>
        <v>25297.148999999998</v>
      </c>
      <c r="S64" s="178">
        <f>S$17</f>
        <v>1</v>
      </c>
      <c r="Z64" s="177">
        <f>F64</f>
        <v>-23880</v>
      </c>
      <c r="AA64" s="177">
        <f>AB$3+AB$4*Z64+AB$5*Z64^2+AH64</f>
        <v>0.11738167904187627</v>
      </c>
      <c r="AB64" s="177">
        <f>IF(S64&lt;&gt;0,G64-AH64,-9999)</f>
        <v>8.8423325890457816E-2</v>
      </c>
      <c r="AC64" s="177">
        <f>+G64-P64</f>
        <v>9.9007999997411389E-2</v>
      </c>
      <c r="AD64" s="177">
        <f>IF(S64&lt;&gt;0,G64-AA64,-9999)</f>
        <v>-1.837367904446488E-2</v>
      </c>
      <c r="AE64" s="177">
        <f>+(G64-AA64)^2*S64</f>
        <v>3.3759208162900786E-4</v>
      </c>
      <c r="AF64" s="177">
        <f>IF(S64&lt;&gt;0,G64-P64,-9999)</f>
        <v>9.9007999997411389E-2</v>
      </c>
      <c r="AG64" s="178"/>
      <c r="AH64" s="177">
        <f>$AB$6*($AB$11/AI64*AJ64+$AB$12)</f>
        <v>1.0584674106953566E-2</v>
      </c>
      <c r="AI64" s="177">
        <f>1+$AB$7*COS(AL64)</f>
        <v>0.92773565962709859</v>
      </c>
      <c r="AJ64" s="177">
        <f>SIN(AL64+RADIANS($AB$9))</f>
        <v>0.91222144902100355</v>
      </c>
      <c r="AK64" s="177">
        <f>$AB$7*SIN(AL64)</f>
        <v>-0.18003238223104984</v>
      </c>
      <c r="AL64" s="177">
        <f>2*ATAN(AM64)</f>
        <v>-1.9525058704769938</v>
      </c>
      <c r="AM64" s="177">
        <f>SQRT((1+$AB$7)/(1-$AB$7))*TAN(AN64/2)</f>
        <v>-1.4789486771255289</v>
      </c>
      <c r="AN64" s="177">
        <f>$AU64+$AB$7*SIN(AO64)</f>
        <v>10.801948505625072</v>
      </c>
      <c r="AO64" s="177">
        <f>$AU64+$AB$7*SIN(AP64)</f>
        <v>10.801948505899952</v>
      </c>
      <c r="AP64" s="177">
        <f>$AU64+$AB$7*SIN(AQ64)</f>
        <v>10.801948498536023</v>
      </c>
      <c r="AQ64" s="177">
        <f>$AU64+$AB$7*SIN(AR64)</f>
        <v>10.801948695812255</v>
      </c>
      <c r="AR64" s="177">
        <f>$AU64+$AB$7*SIN(AS64)</f>
        <v>10.801943410943158</v>
      </c>
      <c r="AS64" s="177">
        <f>$AU64+$AB$7*SIN(AT64)</f>
        <v>10.802085037506961</v>
      </c>
      <c r="AT64" s="177">
        <f>$AU64+$AB$7*SIN(AU64)</f>
        <v>10.798324366620639</v>
      </c>
      <c r="AU64" s="177">
        <f>RADIANS($AB$9)+$AB$18*(F64-AB$15)</f>
        <v>10.992317651068088</v>
      </c>
      <c r="AW64" s="177">
        <v>16000</v>
      </c>
      <c r="AX64" s="177">
        <f t="shared" si="0"/>
        <v>-8.0757102558706995E-2</v>
      </c>
      <c r="AY64" s="177">
        <f t="shared" si="1"/>
        <v>-6.8538867547353846E-2</v>
      </c>
      <c r="AZ64" s="177">
        <f t="shared" si="2"/>
        <v>-1.2218235011353152E-2</v>
      </c>
      <c r="BA64" s="177">
        <f t="shared" si="3"/>
        <v>1.1708473052153276</v>
      </c>
      <c r="BB64" s="177">
        <f t="shared" si="4"/>
        <v>-0.96284005366061953</v>
      </c>
      <c r="BC64" s="177">
        <f t="shared" si="5"/>
        <v>0.49349628189254946</v>
      </c>
      <c r="BD64" s="177">
        <f t="shared" si="6"/>
        <v>0.25188090420075954</v>
      </c>
      <c r="BE64" s="177">
        <f t="shared" si="11"/>
        <v>31.824062934192337</v>
      </c>
      <c r="BF64" s="177">
        <f t="shared" si="11"/>
        <v>31.824060878171277</v>
      </c>
      <c r="BG64" s="177">
        <f t="shared" si="11"/>
        <v>31.824049331423964</v>
      </c>
      <c r="BH64" s="177">
        <f t="shared" si="11"/>
        <v>31.823984485214854</v>
      </c>
      <c r="BI64" s="177">
        <f t="shared" si="11"/>
        <v>31.823620344482595</v>
      </c>
      <c r="BJ64" s="177">
        <f t="shared" si="11"/>
        <v>31.821576591323847</v>
      </c>
      <c r="BK64" s="177">
        <f t="shared" si="11"/>
        <v>31.810138836494954</v>
      </c>
      <c r="BL64" s="177">
        <f t="shared" si="8"/>
        <v>31.747067056550335</v>
      </c>
    </row>
    <row r="65" spans="1:64" s="177" customFormat="1" ht="12.95" customHeight="1" x14ac:dyDescent="0.2">
      <c r="A65" s="144" t="s">
        <v>101</v>
      </c>
      <c r="B65" s="145" t="s">
        <v>95</v>
      </c>
      <c r="C65" s="146">
        <v>40324.587</v>
      </c>
      <c r="D65" s="196"/>
      <c r="E65" s="70">
        <f>(C65-C$7)/C$8</f>
        <v>-23866.852968248575</v>
      </c>
      <c r="F65" s="177">
        <f>ROUND(2*E65,0)/2</f>
        <v>-23867</v>
      </c>
      <c r="G65" s="197">
        <f>C65-(C$7+C$8*F65)</f>
        <v>0.10106669999368023</v>
      </c>
      <c r="J65" s="177">
        <f>G65</f>
        <v>0.10106669999368023</v>
      </c>
      <c r="O65" s="177">
        <f ca="1">+C$11+C$12*F65</f>
        <v>0.22235704639758799</v>
      </c>
      <c r="Q65" s="198">
        <f>C65-15018.5</f>
        <v>25306.087</v>
      </c>
      <c r="S65" s="178">
        <f>S$17</f>
        <v>1</v>
      </c>
      <c r="Z65" s="177">
        <f>F65</f>
        <v>-23867</v>
      </c>
      <c r="AA65" s="177">
        <f>AB$3+AB$4*Z65+AB$5*Z65^2+AH65</f>
        <v>0.11726396456473728</v>
      </c>
      <c r="AB65" s="177">
        <f>IF(S65&lt;&gt;0,G65-AH65,-9999)</f>
        <v>9.0531542587872979E-2</v>
      </c>
      <c r="AC65" s="177">
        <f>+G65-P65</f>
        <v>0.10106669999368023</v>
      </c>
      <c r="AD65" s="177">
        <f>IF(S65&lt;&gt;0,G65-AA65,-9999)</f>
        <v>-1.6197264571057052E-2</v>
      </c>
      <c r="AE65" s="177">
        <f>+(G65-AA65)^2*S65</f>
        <v>2.6235137958481998E-4</v>
      </c>
      <c r="AF65" s="177">
        <f>IF(S65&lt;&gt;0,G65-P65,-9999)</f>
        <v>0.10106669999368023</v>
      </c>
      <c r="AG65" s="178"/>
      <c r="AH65" s="177">
        <f>$AB$6*($AB$11/AI65*AJ65+$AB$12)</f>
        <v>1.0535157405807249E-2</v>
      </c>
      <c r="AI65" s="177">
        <f>1+$AB$7*COS(AL65)</f>
        <v>0.92884880018731319</v>
      </c>
      <c r="AJ65" s="177">
        <f>SIN(AL65+RADIANS($AB$9))</f>
        <v>0.90967403048535189</v>
      </c>
      <c r="AK65" s="177">
        <f>$AB$7*SIN(AL65)</f>
        <v>-0.18047520690258953</v>
      </c>
      <c r="AL65" s="177">
        <f>2*ATAN(AM65)</f>
        <v>-1.9463304830163222</v>
      </c>
      <c r="AM65" s="177">
        <f>SQRT((1+$AB$7)/(1-$AB$7))*TAN(AN65/2)</f>
        <v>-1.4691520100224342</v>
      </c>
      <c r="AN65" s="177">
        <f>$AU65+$AB$7*SIN(AO65)</f>
        <v>10.808474547214269</v>
      </c>
      <c r="AO65" s="177">
        <f>$AU65+$AB$7*SIN(AP65)</f>
        <v>10.808474547430658</v>
      </c>
      <c r="AP65" s="177">
        <f>$AU65+$AB$7*SIN(AQ65)</f>
        <v>10.808474541434</v>
      </c>
      <c r="AQ65" s="177">
        <f>$AU65+$AB$7*SIN(AR65)</f>
        <v>10.808474707616009</v>
      </c>
      <c r="AR65" s="177">
        <f>$AU65+$AB$7*SIN(AS65)</f>
        <v>10.808470102360733</v>
      </c>
      <c r="AS65" s="177">
        <f>$AU65+$AB$7*SIN(AT65)</f>
        <v>10.808597765225974</v>
      </c>
      <c r="AT65" s="177">
        <f>$AU65+$AB$7*SIN(AU65)</f>
        <v>10.805090122529581</v>
      </c>
      <c r="AU65" s="177">
        <f>RADIANS($AB$9)+$AB$18*(F65-AB$15)</f>
        <v>10.999083241395855</v>
      </c>
      <c r="AW65" s="177">
        <v>16500</v>
      </c>
      <c r="AX65" s="177">
        <f t="shared" si="0"/>
        <v>-8.3300731553074853E-2</v>
      </c>
      <c r="AY65" s="177">
        <f t="shared" si="1"/>
        <v>-7.0306997810807723E-2</v>
      </c>
      <c r="AZ65" s="177">
        <f t="shared" si="2"/>
        <v>-1.2993733742267135E-2</v>
      </c>
      <c r="BA65" s="177">
        <f t="shared" si="3"/>
        <v>1.1268331072160356</v>
      </c>
      <c r="BB65" s="177">
        <f t="shared" si="4"/>
        <v>-0.99584062021550801</v>
      </c>
      <c r="BC65" s="177">
        <f t="shared" si="5"/>
        <v>0.85820324945877136</v>
      </c>
      <c r="BD65" s="177">
        <f t="shared" si="6"/>
        <v>0.45753413755026578</v>
      </c>
      <c r="BE65" s="177">
        <f t="shared" si="11"/>
        <v>32.135074464197992</v>
      </c>
      <c r="BF65" s="177">
        <f t="shared" si="11"/>
        <v>32.135073341861954</v>
      </c>
      <c r="BG65" s="177">
        <f t="shared" si="11"/>
        <v>32.135065652290983</v>
      </c>
      <c r="BH65" s="177">
        <f t="shared" si="11"/>
        <v>32.13501296937163</v>
      </c>
      <c r="BI65" s="177">
        <f t="shared" si="11"/>
        <v>32.134652092580843</v>
      </c>
      <c r="BJ65" s="177">
        <f t="shared" si="11"/>
        <v>32.132183148879598</v>
      </c>
      <c r="BK65" s="177">
        <f t="shared" si="11"/>
        <v>32.115431353376486</v>
      </c>
      <c r="BL65" s="177">
        <f t="shared" si="8"/>
        <v>32.00728206915668</v>
      </c>
    </row>
    <row r="66" spans="1:64" s="177" customFormat="1" ht="12.95" customHeight="1" x14ac:dyDescent="0.2">
      <c r="A66" s="144" t="s">
        <v>101</v>
      </c>
      <c r="B66" s="145" t="s">
        <v>95</v>
      </c>
      <c r="C66" s="146">
        <v>40348.646000000001</v>
      </c>
      <c r="D66" s="196"/>
      <c r="E66" s="70">
        <f>(C66-C$7)/C$8</f>
        <v>-23831.85195498095</v>
      </c>
      <c r="F66" s="177">
        <f>ROUND(2*E66,0)/2</f>
        <v>-23832</v>
      </c>
      <c r="G66" s="197">
        <f>C66-(C$7+C$8*F66)</f>
        <v>0.10176320000027772</v>
      </c>
      <c r="J66" s="177">
        <f>G66</f>
        <v>0.10176320000027772</v>
      </c>
      <c r="O66" s="177">
        <f ca="1">+C$11+C$12*F66</f>
        <v>0.22203032632427555</v>
      </c>
      <c r="Q66" s="198">
        <f>C66-15018.5</f>
        <v>25330.146000000001</v>
      </c>
      <c r="S66" s="178">
        <f>S$17</f>
        <v>1</v>
      </c>
      <c r="Z66" s="177">
        <f>F66</f>
        <v>-23832</v>
      </c>
      <c r="AA66" s="177">
        <f>AB$3+AB$4*Z66+AB$5*Z66^2+AH66</f>
        <v>0.1169445474083549</v>
      </c>
      <c r="AB66" s="177">
        <f>IF(S66&lt;&gt;0,G66-AH66,-9999)</f>
        <v>9.1363886147603671E-2</v>
      </c>
      <c r="AC66" s="177">
        <f>+G66-P66</f>
        <v>0.10176320000027772</v>
      </c>
      <c r="AD66" s="177">
        <f>IF(S66&lt;&gt;0,G66-AA66,-9999)</f>
        <v>-1.5181347408077181E-2</v>
      </c>
      <c r="AE66" s="177">
        <f>+(G66-AA66)^2*S66</f>
        <v>2.3047330912473175E-4</v>
      </c>
      <c r="AF66" s="177">
        <f>IF(S66&lt;&gt;0,G66-P66,-9999)</f>
        <v>0.10176320000027772</v>
      </c>
      <c r="AG66" s="178"/>
      <c r="AH66" s="177">
        <f>$AB$6*($AB$11/AI66*AJ66+$AB$12)</f>
        <v>1.0399313852674048E-2</v>
      </c>
      <c r="AI66" s="177">
        <f>1+$AB$7*COS(AL66)</f>
        <v>0.93187254124420527</v>
      </c>
      <c r="AJ66" s="177">
        <f>SIN(AL66+RADIANS($AB$9))</f>
        <v>0.90261155668106507</v>
      </c>
      <c r="AK66" s="177">
        <f>$AB$7*SIN(AL66)</f>
        <v>-0.18163821983490935</v>
      </c>
      <c r="AL66" s="177">
        <f>2*ATAN(AM66)</f>
        <v>-1.9296303522951535</v>
      </c>
      <c r="AM66" s="177">
        <f>SQRT((1+$AB$7)/(1-$AB$7))*TAN(AN66/2)</f>
        <v>-1.4430981109675265</v>
      </c>
      <c r="AN66" s="177">
        <f>$AU66+$AB$7*SIN(AO66)</f>
        <v>10.826083756192967</v>
      </c>
      <c r="AO66" s="177">
        <f>$AU66+$AB$7*SIN(AP66)</f>
        <v>10.826083756299722</v>
      </c>
      <c r="AP66" s="177">
        <f>$AU66+$AB$7*SIN(AQ66)</f>
        <v>10.826083753037308</v>
      </c>
      <c r="AQ66" s="177">
        <f>$AU66+$AB$7*SIN(AR66)</f>
        <v>10.826083852735263</v>
      </c>
      <c r="AR66" s="177">
        <f>$AU66+$AB$7*SIN(AS66)</f>
        <v>10.826080806036495</v>
      </c>
      <c r="AS66" s="177">
        <f>$AU66+$AB$7*SIN(AT66)</f>
        <v>10.826173935500234</v>
      </c>
      <c r="AT66" s="177">
        <f>$AU66+$AB$7*SIN(AU66)</f>
        <v>10.823349753409628</v>
      </c>
      <c r="AU66" s="177">
        <f>RADIANS($AB$9)+$AB$18*(F66-AB$15)</f>
        <v>11.017298292278298</v>
      </c>
      <c r="AW66" s="177">
        <v>17000</v>
      </c>
      <c r="AX66" s="177">
        <f t="shared" ref="AX66:AX71" si="12">AB$3+AB$4*AW66+AB$5*AW66^2+AZ66</f>
        <v>-8.4633559489468879E-2</v>
      </c>
      <c r="AY66" s="177">
        <f t="shared" ref="AY66:AY71" si="13">AB$3+AB$4*AW66+AB$5*AW66^2</f>
        <v>-7.2064475200996819E-2</v>
      </c>
      <c r="AZ66" s="177">
        <f t="shared" ref="AZ66:AZ71" si="14">$AB$6*($AB$11/BA66*BB66+$AB$12)</f>
        <v>-1.2569084288472053E-2</v>
      </c>
      <c r="BA66" s="177">
        <f t="shared" ref="BA66:BA71" si="15">1+$AB$7*COS(BC66)</f>
        <v>1.0718021386381607</v>
      </c>
      <c r="BB66" s="177">
        <f t="shared" ref="BB66:BB71" si="16">SIN(BC66+RADIANS($AB$9))</f>
        <v>-0.91116716039888856</v>
      </c>
      <c r="BC66" s="177">
        <f t="shared" ref="BC66:BC71" si="17">2*ATAN(BD66)</f>
        <v>1.1916527900042035</v>
      </c>
      <c r="BD66" s="177">
        <f t="shared" ref="BD66:BD71" si="18">SQRT((1+$AB$7)/(1-$AB$7))*TAN(BE66/2)</f>
        <v>0.67802718545408258</v>
      </c>
      <c r="BE66" s="177">
        <f t="shared" si="11"/>
        <v>32.432446883335608</v>
      </c>
      <c r="BF66" s="177">
        <f t="shared" si="11"/>
        <v>32.432446690727438</v>
      </c>
      <c r="BG66" s="177">
        <f t="shared" si="11"/>
        <v>32.432444804350055</v>
      </c>
      <c r="BH66" s="177">
        <f t="shared" si="11"/>
        <v>32.432426329738362</v>
      </c>
      <c r="BI66" s="177">
        <f t="shared" si="11"/>
        <v>32.432245424090986</v>
      </c>
      <c r="BJ66" s="177">
        <f t="shared" si="11"/>
        <v>32.430476757437773</v>
      </c>
      <c r="BK66" s="177">
        <f t="shared" si="11"/>
        <v>32.413442109787262</v>
      </c>
      <c r="BL66" s="177">
        <f t="shared" ref="BL66:BL71" si="19">RADIANS($AB$9)+$AB$18*(AW66-AB$15)</f>
        <v>32.267497081763032</v>
      </c>
    </row>
    <row r="67" spans="1:64" s="177" customFormat="1" ht="12.95" customHeight="1" x14ac:dyDescent="0.2">
      <c r="A67" s="144" t="s">
        <v>101</v>
      </c>
      <c r="B67" s="145" t="s">
        <v>95</v>
      </c>
      <c r="C67" s="146">
        <v>40359.64</v>
      </c>
      <c r="D67" s="196"/>
      <c r="E67" s="70">
        <f>(C67-C$7)/C$8</f>
        <v>-23815.857892889253</v>
      </c>
      <c r="F67" s="177">
        <f>ROUND(2*E67,0)/2</f>
        <v>-23816</v>
      </c>
      <c r="G67" s="197">
        <f>C67-(C$7+C$8*F67)</f>
        <v>9.7681599996576551E-2</v>
      </c>
      <c r="J67" s="177">
        <f>G67</f>
        <v>9.7681599996576551E-2</v>
      </c>
      <c r="O67" s="177">
        <f ca="1">+C$11+C$12*F67</f>
        <v>0.22188096857647557</v>
      </c>
      <c r="Q67" s="198">
        <f>C67-15018.5</f>
        <v>25341.14</v>
      </c>
      <c r="S67" s="178">
        <f>S$17</f>
        <v>1</v>
      </c>
      <c r="Z67" s="177">
        <f>F67</f>
        <v>-23816</v>
      </c>
      <c r="AA67" s="177">
        <f>AB$3+AB$4*Z67+AB$5*Z67^2+AH67</f>
        <v>0.11679731795102875</v>
      </c>
      <c r="AB67" s="177">
        <f>IF(S67&lt;&gt;0,G67-AH67,-9999)</f>
        <v>8.7345613625232479E-2</v>
      </c>
      <c r="AC67" s="177">
        <f>+G67-P67</f>
        <v>9.7681599996576551E-2</v>
      </c>
      <c r="AD67" s="177">
        <f>IF(S67&lt;&gt;0,G67-AA67,-9999)</f>
        <v>-1.9115717954452202E-2</v>
      </c>
      <c r="AE67" s="177">
        <f>+(G67-AA67)^2*S67</f>
        <v>3.6541067291416627E-4</v>
      </c>
      <c r="AF67" s="177">
        <f>IF(S67&lt;&gt;0,G67-P67,-9999)</f>
        <v>9.7681599996576551E-2</v>
      </c>
      <c r="AG67" s="178"/>
      <c r="AH67" s="177">
        <f>$AB$6*($AB$11/AI67*AJ67+$AB$12)</f>
        <v>1.0335986371344072E-2</v>
      </c>
      <c r="AI67" s="177">
        <f>1+$AB$7*COS(AL67)</f>
        <v>0.9332678218505327</v>
      </c>
      <c r="AJ67" s="177">
        <f>SIN(AL67+RADIANS($AB$9))</f>
        <v>0.89928314114458852</v>
      </c>
      <c r="AK67" s="177">
        <f>$AB$7*SIN(AL67)</f>
        <v>-0.18215545542405567</v>
      </c>
      <c r="AL67" s="177">
        <f>2*ATAN(AM67)</f>
        <v>-1.921959664981163</v>
      </c>
      <c r="AM67" s="177">
        <f>SQRT((1+$AB$7)/(1-$AB$7))*TAN(AN67/2)</f>
        <v>-1.4313405585902794</v>
      </c>
      <c r="AN67" s="177">
        <f>$AU67+$AB$7*SIN(AO67)</f>
        <v>10.834152820410123</v>
      </c>
      <c r="AO67" s="177">
        <f>$AU67+$AB$7*SIN(AP67)</f>
        <v>10.834152820484626</v>
      </c>
      <c r="AP67" s="177">
        <f>$AU67+$AB$7*SIN(AQ67)</f>
        <v>10.834152818095127</v>
      </c>
      <c r="AQ67" s="177">
        <f>$AU67+$AB$7*SIN(AR67)</f>
        <v>10.834152894733107</v>
      </c>
      <c r="AR67" s="177">
        <f>$AU67+$AB$7*SIN(AS67)</f>
        <v>10.834150436752953</v>
      </c>
      <c r="AS67" s="177">
        <f>$AU67+$AB$7*SIN(AT67)</f>
        <v>10.834229289093583</v>
      </c>
      <c r="AT67" s="177">
        <f>$AU67+$AB$7*SIN(AU67)</f>
        <v>10.831718446757371</v>
      </c>
      <c r="AU67" s="177">
        <f>RADIANS($AB$9)+$AB$18*(F67-AB$15)</f>
        <v>11.025625172681702</v>
      </c>
      <c r="AW67" s="177">
        <v>17500</v>
      </c>
      <c r="AX67" s="177">
        <f t="shared" si="12"/>
        <v>-8.4955892506214339E-2</v>
      </c>
      <c r="AY67" s="177">
        <f t="shared" si="13"/>
        <v>-7.3811299717921136E-2</v>
      </c>
      <c r="AZ67" s="177">
        <f t="shared" si="14"/>
        <v>-1.11445927882932E-2</v>
      </c>
      <c r="BA67" s="177">
        <f t="shared" si="15"/>
        <v>1.0153121954387532</v>
      </c>
      <c r="BB67" s="177">
        <f t="shared" si="16"/>
        <v>-0.74861969607804779</v>
      </c>
      <c r="BC67" s="177">
        <f t="shared" si="17"/>
        <v>1.4917829814151715</v>
      </c>
      <c r="BD67" s="177">
        <f t="shared" si="18"/>
        <v>0.92395150845017227</v>
      </c>
      <c r="BE67" s="177">
        <f t="shared" si="11"/>
        <v>32.714566133859968</v>
      </c>
      <c r="BF67" s="177">
        <f t="shared" si="11"/>
        <v>32.714566129014401</v>
      </c>
      <c r="BG67" s="177">
        <f t="shared" si="11"/>
        <v>32.714566036093991</v>
      </c>
      <c r="BH67" s="177">
        <f t="shared" si="11"/>
        <v>32.71456425422349</v>
      </c>
      <c r="BI67" s="177">
        <f t="shared" si="11"/>
        <v>32.714530086726427</v>
      </c>
      <c r="BJ67" s="177">
        <f t="shared" si="11"/>
        <v>32.713875729547546</v>
      </c>
      <c r="BK67" s="177">
        <f t="shared" si="11"/>
        <v>32.701626294125553</v>
      </c>
      <c r="BL67" s="177">
        <f t="shared" si="19"/>
        <v>32.527712094369377</v>
      </c>
    </row>
    <row r="68" spans="1:64" s="177" customFormat="1" ht="12.95" customHeight="1" x14ac:dyDescent="0.2">
      <c r="A68" s="177" t="s">
        <v>102</v>
      </c>
      <c r="C68" s="196">
        <v>40402.946799999998</v>
      </c>
      <c r="D68" s="196">
        <v>5.0000000000000001E-3</v>
      </c>
      <c r="E68" s="177">
        <f>(C68-C$7)/C$8</f>
        <v>-23752.855196128028</v>
      </c>
      <c r="F68" s="177">
        <f>ROUND(2*E68,0)/2</f>
        <v>-23753</v>
      </c>
      <c r="G68" s="177">
        <f>C68-(C$7+C$8*F68)</f>
        <v>9.953529999620514E-2</v>
      </c>
      <c r="J68" s="177">
        <f>G68</f>
        <v>9.953529999620514E-2</v>
      </c>
      <c r="O68" s="177">
        <f ca="1">+C$11+C$12*F68</f>
        <v>0.22129287244451318</v>
      </c>
      <c r="Q68" s="198">
        <f>C68-15018.5</f>
        <v>25384.446799999998</v>
      </c>
      <c r="S68" s="178">
        <f>S$17</f>
        <v>1</v>
      </c>
      <c r="Z68" s="177">
        <f>F68</f>
        <v>-23753</v>
      </c>
      <c r="AA68" s="177">
        <f>AB$3+AB$4*Z68+AB$5*Z68^2+AH68</f>
        <v>0.11621023375561434</v>
      </c>
      <c r="AB68" s="177">
        <f>IF(S68&lt;&gt;0,G68-AH68,-9999)</f>
        <v>8.9456139828491044E-2</v>
      </c>
      <c r="AC68" s="177">
        <f>+G68-P68</f>
        <v>9.953529999620514E-2</v>
      </c>
      <c r="AD68" s="177">
        <f>IF(S68&lt;&gt;0,G68-AA68,-9999)</f>
        <v>-1.6674933759409205E-2</v>
      </c>
      <c r="AE68" s="177">
        <f>+(G68-AA68)^2*S68</f>
        <v>2.7805341588068482E-4</v>
      </c>
      <c r="AF68" s="177">
        <f>IF(S68&lt;&gt;0,G68-P68,-9999)</f>
        <v>9.953529999620514E-2</v>
      </c>
      <c r="AG68" s="178"/>
      <c r="AH68" s="177">
        <f>$AB$6*($AB$11/AI68*AJ68+$AB$12)</f>
        <v>1.00791601677141E-2</v>
      </c>
      <c r="AI68" s="177">
        <f>1+$AB$7*COS(AL68)</f>
        <v>0.93884064455003191</v>
      </c>
      <c r="AJ68" s="177">
        <f>SIN(AL68+RADIANS($AB$9))</f>
        <v>0.88556031122593026</v>
      </c>
      <c r="AK68" s="177">
        <f>$AB$7*SIN(AL68)</f>
        <v>-0.18410140353148269</v>
      </c>
      <c r="AL68" s="177">
        <f>2*ATAN(AM68)</f>
        <v>-1.8915307866725497</v>
      </c>
      <c r="AM68" s="177">
        <f>SQRT((1+$AB$7)/(1-$AB$7))*TAN(AN68/2)</f>
        <v>-1.3859409201831656</v>
      </c>
      <c r="AN68" s="177">
        <f>$AU68+$AB$7*SIN(AO68)</f>
        <v>10.86604312638406</v>
      </c>
      <c r="AO68" s="177">
        <f>$AU68+$AB$7*SIN(AP68)</f>
        <v>10.866043126396701</v>
      </c>
      <c r="AP68" s="177">
        <f>$AU68+$AB$7*SIN(AQ68)</f>
        <v>10.866043125892292</v>
      </c>
      <c r="AQ68" s="177">
        <f>$AU68+$AB$7*SIN(AR68)</f>
        <v>10.866043146021813</v>
      </c>
      <c r="AR68" s="177">
        <f>$AU68+$AB$7*SIN(AS68)</f>
        <v>10.866042342710223</v>
      </c>
      <c r="AS68" s="177">
        <f>$AU68+$AB$7*SIN(AT68)</f>
        <v>10.866074404425138</v>
      </c>
      <c r="AT68" s="177">
        <f>$AU68+$AB$7*SIN(AU68)</f>
        <v>10.864800829161524</v>
      </c>
      <c r="AU68" s="177">
        <f>RADIANS($AB$9)+$AB$18*(F68-AB$15)</f>
        <v>11.058412264270101</v>
      </c>
      <c r="AW68" s="177">
        <v>18000</v>
      </c>
      <c r="AX68" s="177">
        <f t="shared" si="12"/>
        <v>-8.4526286580864363E-2</v>
      </c>
      <c r="AY68" s="177">
        <f t="shared" si="13"/>
        <v>-7.5547471361580645E-2</v>
      </c>
      <c r="AZ68" s="177">
        <f t="shared" si="14"/>
        <v>-8.9788152192837103E-3</v>
      </c>
      <c r="BA68" s="177">
        <f t="shared" si="15"/>
        <v>0.96326385583548335</v>
      </c>
      <c r="BB68" s="177">
        <f t="shared" si="16"/>
        <v>-0.54504837177419818</v>
      </c>
      <c r="BC68" s="177">
        <f t="shared" si="17"/>
        <v>1.7613138899657741</v>
      </c>
      <c r="BD68" s="177">
        <f t="shared" si="18"/>
        <v>1.2112836526399926</v>
      </c>
      <c r="BE68" s="177">
        <f t="shared" si="11"/>
        <v>32.981919181904239</v>
      </c>
      <c r="BF68" s="177">
        <f t="shared" si="11"/>
        <v>32.981919181904239</v>
      </c>
      <c r="BG68" s="177">
        <f t="shared" si="11"/>
        <v>32.981919181904239</v>
      </c>
      <c r="BH68" s="177">
        <f t="shared" si="11"/>
        <v>32.981919181899919</v>
      </c>
      <c r="BI68" s="177">
        <f t="shared" si="11"/>
        <v>32.981919177267955</v>
      </c>
      <c r="BJ68" s="177">
        <f t="shared" si="11"/>
        <v>32.981914209295795</v>
      </c>
      <c r="BK68" s="177">
        <f t="shared" si="11"/>
        <v>32.978100724171647</v>
      </c>
      <c r="BL68" s="177">
        <f t="shared" si="19"/>
        <v>32.787927106975722</v>
      </c>
    </row>
    <row r="69" spans="1:64" s="177" customFormat="1" ht="12.95" customHeight="1" x14ac:dyDescent="0.2">
      <c r="A69" s="144" t="s">
        <v>103</v>
      </c>
      <c r="B69" s="145" t="s">
        <v>95</v>
      </c>
      <c r="C69" s="146">
        <v>40713.639000000003</v>
      </c>
      <c r="D69" s="196"/>
      <c r="E69" s="70">
        <f>(C69-C$7)/C$8</f>
        <v>-23300.860440969995</v>
      </c>
      <c r="F69" s="177">
        <f>ROUND(2*E69,0)/2</f>
        <v>-23301</v>
      </c>
      <c r="G69" s="197">
        <f>C69-(C$7+C$8*F69)</f>
        <v>9.5930100003897678E-2</v>
      </c>
      <c r="J69" s="177">
        <f>G69</f>
        <v>9.5930100003897678E-2</v>
      </c>
      <c r="O69" s="177">
        <f ca="1">+C$11+C$12*F69</f>
        <v>0.217073516069164</v>
      </c>
      <c r="Q69" s="198">
        <f>C69-15018.5</f>
        <v>25695.139000000003</v>
      </c>
      <c r="S69" s="178">
        <f>S$17</f>
        <v>1</v>
      </c>
      <c r="Z69" s="177">
        <f>F69</f>
        <v>-23301</v>
      </c>
      <c r="AA69" s="177">
        <f>AB$3+AB$4*Z69+AB$5*Z69^2+AH69</f>
        <v>0.11165906574595592</v>
      </c>
      <c r="AB69" s="177">
        <f>IF(S69&lt;&gt;0,G69-AH69,-9999)</f>
        <v>8.8037597361224462E-2</v>
      </c>
      <c r="AC69" s="177">
        <f>+G69-P69</f>
        <v>9.5930100003897678E-2</v>
      </c>
      <c r="AD69" s="177">
        <f>IF(S69&lt;&gt;0,G69-AA69,-9999)</f>
        <v>-1.5728965742058246E-2</v>
      </c>
      <c r="AE69" s="177">
        <f>+(G69-AA69)^2*S69</f>
        <v>2.4740036331484191E-4</v>
      </c>
      <c r="AF69" s="177">
        <f>IF(S69&lt;&gt;0,G69-P69,-9999)</f>
        <v>9.5930100003897678E-2</v>
      </c>
      <c r="AG69" s="178"/>
      <c r="AH69" s="177">
        <f>$AB$6*($AB$11/AI69*AJ69+$AB$12)</f>
        <v>7.8925026426732141E-3</v>
      </c>
      <c r="AI69" s="177">
        <f>1+$AB$7*COS(AL69)</f>
        <v>0.98236803963922914</v>
      </c>
      <c r="AJ69" s="177">
        <f>SIN(AL69+RADIANS($AB$9))</f>
        <v>0.75652246195804485</v>
      </c>
      <c r="AK69" s="177">
        <f>$AB$7*SIN(AL69)</f>
        <v>-0.19319137536430961</v>
      </c>
      <c r="AL69" s="177">
        <f>2*ATAN(AM69)</f>
        <v>-1.6618109885389343</v>
      </c>
      <c r="AM69" s="177">
        <f>SQRT((1+$AB$7)/(1-$AB$7))*TAN(AN69/2)</f>
        <v>-1.0954229873314223</v>
      </c>
      <c r="AN69" s="177">
        <f>$AU69+$AB$7*SIN(AO69)</f>
        <v>11.100723775550799</v>
      </c>
      <c r="AO69" s="177">
        <f>$AU69+$AB$7*SIN(AP69)</f>
        <v>11.100723775577379</v>
      </c>
      <c r="AP69" s="177">
        <f>$AU69+$AB$7*SIN(AQ69)</f>
        <v>11.100723776882864</v>
      </c>
      <c r="AQ69" s="177">
        <f>$AU69+$AB$7*SIN(AR69)</f>
        <v>11.100723841000322</v>
      </c>
      <c r="AR69" s="177">
        <f>$AU69+$AB$7*SIN(AS69)</f>
        <v>11.100726990009818</v>
      </c>
      <c r="AS69" s="177">
        <f>$AU69+$AB$7*SIN(AT69)</f>
        <v>11.100881532292206</v>
      </c>
      <c r="AT69" s="177">
        <f>$AU69+$AB$7*SIN(AU69)</f>
        <v>11.108206623193658</v>
      </c>
      <c r="AU69" s="177">
        <f>RADIANS($AB$9)+$AB$18*(F69-AB$15)</f>
        <v>11.293646635666239</v>
      </c>
      <c r="AW69" s="177">
        <v>18500</v>
      </c>
      <c r="AX69" s="177">
        <f t="shared" si="12"/>
        <v>-8.3597867991361846E-2</v>
      </c>
      <c r="AY69" s="177">
        <f t="shared" si="13"/>
        <v>-7.7272990131975389E-2</v>
      </c>
      <c r="AZ69" s="177">
        <f t="shared" si="14"/>
        <v>-6.3248778593864557E-3</v>
      </c>
      <c r="BA69" s="177">
        <f t="shared" si="15"/>
        <v>0.91838980749063892</v>
      </c>
      <c r="BB69" s="177">
        <f t="shared" si="16"/>
        <v>-0.32665839935277002</v>
      </c>
      <c r="BC69" s="177">
        <f t="shared" si="17"/>
        <v>2.0049948459680014</v>
      </c>
      <c r="BD69" s="177">
        <f t="shared" si="18"/>
        <v>1.5659961165462315</v>
      </c>
      <c r="BE69" s="177">
        <f t="shared" si="11"/>
        <v>33.236133856162169</v>
      </c>
      <c r="BF69" s="177">
        <f t="shared" si="11"/>
        <v>33.236133854659506</v>
      </c>
      <c r="BG69" s="177">
        <f t="shared" si="11"/>
        <v>33.236133886040733</v>
      </c>
      <c r="BH69" s="177">
        <f t="shared" si="11"/>
        <v>33.236133230683812</v>
      </c>
      <c r="BI69" s="177">
        <f t="shared" si="11"/>
        <v>33.23614691662538</v>
      </c>
      <c r="BJ69" s="177">
        <f t="shared" si="11"/>
        <v>33.235860957704759</v>
      </c>
      <c r="BK69" s="177">
        <f t="shared" si="11"/>
        <v>33.241770642951032</v>
      </c>
      <c r="BL69" s="177">
        <f t="shared" si="19"/>
        <v>33.048142119582074</v>
      </c>
    </row>
    <row r="70" spans="1:64" s="177" customFormat="1" ht="12.95" customHeight="1" x14ac:dyDescent="0.2">
      <c r="A70" s="144" t="s">
        <v>104</v>
      </c>
      <c r="B70" s="145" t="s">
        <v>95</v>
      </c>
      <c r="C70" s="146">
        <v>40719.817000000003</v>
      </c>
      <c r="D70" s="196"/>
      <c r="E70" s="70">
        <f>(C70-C$7)/C$8</f>
        <v>-23291.872691688339</v>
      </c>
      <c r="F70" s="177">
        <f>ROUND(2*E70,0)/2</f>
        <v>-23292</v>
      </c>
      <c r="G70" s="197">
        <f>C70-(C$7+C$8*F70)</f>
        <v>8.7509199998748954E-2</v>
      </c>
      <c r="I70" s="177">
        <f>G70</f>
        <v>8.7509199998748954E-2</v>
      </c>
      <c r="O70" s="177">
        <f ca="1">+C$11+C$12*F70</f>
        <v>0.21698950233602651</v>
      </c>
      <c r="Q70" s="198">
        <f>C70-15018.5</f>
        <v>25701.317000000003</v>
      </c>
      <c r="S70" s="178">
        <f>S$16</f>
        <v>0.1</v>
      </c>
      <c r="Z70" s="177">
        <f>F70</f>
        <v>-23292</v>
      </c>
      <c r="AA70" s="177">
        <f>AB$3+AB$4*Z70+AB$5*Z70^2+AH70</f>
        <v>0.11156255042567512</v>
      </c>
      <c r="AB70" s="177">
        <f>IF(S70&lt;&gt;0,G70-AH70,-9999)</f>
        <v>7.9666220112921987E-2</v>
      </c>
      <c r="AC70" s="177">
        <f>+G70-P70</f>
        <v>8.7509199998748954E-2</v>
      </c>
      <c r="AD70" s="177">
        <f>IF(S70&lt;&gt;0,G70-AA70,-9999)</f>
        <v>-2.4053350426926162E-2</v>
      </c>
      <c r="AE70" s="177">
        <f>+(G70-AA70)^2*S70</f>
        <v>5.7856366676050908E-5</v>
      </c>
      <c r="AF70" s="177">
        <f>IF(S70&lt;&gt;0,G70-P70,-9999)</f>
        <v>8.7509199998748954E-2</v>
      </c>
      <c r="AG70" s="178"/>
      <c r="AH70" s="177">
        <f>$AB$6*($AB$11/AI70*AJ70+$AB$12)</f>
        <v>7.842979885826969E-3</v>
      </c>
      <c r="AI70" s="177">
        <f>1+$AB$7*COS(AL70)</f>
        <v>0.9832940865114369</v>
      </c>
      <c r="AJ70" s="177">
        <f>SIN(AL70+RADIANS($AB$9))</f>
        <v>0.75337971975307905</v>
      </c>
      <c r="AK70" s="177">
        <f>$AB$7*SIN(AL70)</f>
        <v>-0.1932736557211821</v>
      </c>
      <c r="AL70" s="177">
        <f>2*ATAN(AM70)</f>
        <v>-1.6570186009988184</v>
      </c>
      <c r="AM70" s="177">
        <f>SQRT((1+$AB$7)/(1-$AB$7))*TAN(AN70/2)</f>
        <v>-1.0901652678417173</v>
      </c>
      <c r="AN70" s="177">
        <f>$AU70+$AB$7*SIN(AO70)</f>
        <v>11.105507248088225</v>
      </c>
      <c r="AO70" s="177">
        <f>$AU70+$AB$7*SIN(AP70)</f>
        <v>11.105507248122093</v>
      </c>
      <c r="AP70" s="177">
        <f>$AU70+$AB$7*SIN(AQ70)</f>
        <v>11.105507249713348</v>
      </c>
      <c r="AQ70" s="177">
        <f>$AU70+$AB$7*SIN(AR70)</f>
        <v>11.105507324478268</v>
      </c>
      <c r="AR70" s="177">
        <f>$AU70+$AB$7*SIN(AS70)</f>
        <v>11.105510837241246</v>
      </c>
      <c r="AS70" s="177">
        <f>$AU70+$AB$7*SIN(AT70)</f>
        <v>11.105675755448177</v>
      </c>
      <c r="AT70" s="177">
        <f>$AU70+$AB$7*SIN(AU70)</f>
        <v>11.113159375492923</v>
      </c>
      <c r="AU70" s="177">
        <f>RADIANS($AB$9)+$AB$18*(F70-AB$15)</f>
        <v>11.298330505893153</v>
      </c>
      <c r="AW70" s="177">
        <v>19000</v>
      </c>
      <c r="AX70" s="177">
        <f t="shared" si="12"/>
        <v>-8.2391239240308889E-2</v>
      </c>
      <c r="AY70" s="177">
        <f t="shared" si="13"/>
        <v>-7.8987856029105311E-2</v>
      </c>
      <c r="AZ70" s="177">
        <f t="shared" si="14"/>
        <v>-3.4033832112035779E-3</v>
      </c>
      <c r="BA70" s="177">
        <f t="shared" si="15"/>
        <v>0.88149937762804165</v>
      </c>
      <c r="BB70" s="177">
        <f t="shared" si="16"/>
        <v>-0.1096151735096217</v>
      </c>
      <c r="BC70" s="177">
        <f t="shared" si="17"/>
        <v>2.2279248164064285</v>
      </c>
      <c r="BD70" s="177">
        <f t="shared" si="18"/>
        <v>2.0345396718258564</v>
      </c>
      <c r="BE70" s="177">
        <f t="shared" si="11"/>
        <v>33.479289777909564</v>
      </c>
      <c r="BF70" s="177">
        <f t="shared" si="11"/>
        <v>33.479289683851974</v>
      </c>
      <c r="BG70" s="177">
        <f t="shared" si="11"/>
        <v>33.479290709138219</v>
      </c>
      <c r="BH70" s="177">
        <f t="shared" ref="BH70:BK71" si="20">$BL70+$AB$7*SIN(BI70)</f>
        <v>33.479279532775266</v>
      </c>
      <c r="BI70" s="177">
        <f t="shared" si="20"/>
        <v>33.479401350672731</v>
      </c>
      <c r="BJ70" s="177">
        <f t="shared" si="20"/>
        <v>33.478072088745577</v>
      </c>
      <c r="BK70" s="177">
        <f t="shared" si="20"/>
        <v>33.492403429421543</v>
      </c>
      <c r="BL70" s="177">
        <f t="shared" si="19"/>
        <v>33.308357132188419</v>
      </c>
    </row>
    <row r="71" spans="1:64" s="177" customFormat="1" ht="12.95" customHeight="1" x14ac:dyDescent="0.2">
      <c r="A71" s="177" t="s">
        <v>105</v>
      </c>
      <c r="C71" s="196">
        <v>40751.436000000002</v>
      </c>
      <c r="D71" s="196"/>
      <c r="E71" s="177">
        <f>(C71-C$7)/C$8</f>
        <v>-23245.873396684019</v>
      </c>
      <c r="F71" s="177">
        <f>ROUND(2*E71,0)/2</f>
        <v>-23246</v>
      </c>
      <c r="G71" s="177">
        <f>C71-(C$7+C$8*F71)</f>
        <v>8.7024599997675978E-2</v>
      </c>
      <c r="I71" s="177">
        <f>+G71</f>
        <v>8.7024599997675978E-2</v>
      </c>
      <c r="O71" s="177">
        <f ca="1">+C$11+C$12*F71</f>
        <v>0.21656009881110158</v>
      </c>
      <c r="Q71" s="198">
        <f>C71-15018.5</f>
        <v>25732.936000000002</v>
      </c>
      <c r="S71" s="178">
        <f>S$16</f>
        <v>0.1</v>
      </c>
      <c r="Z71" s="177">
        <f>F71</f>
        <v>-23246</v>
      </c>
      <c r="AA71" s="177">
        <f>AB$3+AB$4*Z71+AB$5*Z71^2+AH71</f>
        <v>0.11106577900812606</v>
      </c>
      <c r="AB71" s="177">
        <f>IF(S71&lt;&gt;0,G71-AH71,-9999)</f>
        <v>7.9438261219826889E-2</v>
      </c>
      <c r="AC71" s="177">
        <f>+G71-P71</f>
        <v>8.7024599997675978E-2</v>
      </c>
      <c r="AD71" s="177">
        <f>IF(S71&lt;&gt;0,G71-AA71,-9999)</f>
        <v>-2.4041179010450081E-2</v>
      </c>
      <c r="AE71" s="177">
        <f>+(G71-AA71)^2*S71</f>
        <v>5.7797828821250559E-5</v>
      </c>
      <c r="AF71" s="177">
        <f>IF(S71&lt;&gt;0,G71-P71,-9999)</f>
        <v>8.7024599997675978E-2</v>
      </c>
      <c r="AG71" s="178"/>
      <c r="AH71" s="177">
        <f>$AB$6*($AB$11/AI71*AJ71+$AB$12)</f>
        <v>7.5863387778490957E-3</v>
      </c>
      <c r="AI71" s="177">
        <f>1+$AB$7*COS(AL71)</f>
        <v>0.98806022603532306</v>
      </c>
      <c r="AJ71" s="177">
        <f>SIN(AL71+RADIANS($AB$9))</f>
        <v>0.73695224627145262</v>
      </c>
      <c r="AK71" s="177">
        <f>$AB$7*SIN(AL71)</f>
        <v>-0.1936265357304876</v>
      </c>
      <c r="AL71" s="177">
        <f>2*ATAN(AM71)</f>
        <v>-1.6323822810378956</v>
      </c>
      <c r="AM71" s="177">
        <f>SQRT((1+$AB$7)/(1-$AB$7))*TAN(AN71/2)</f>
        <v>-1.0635633507319868</v>
      </c>
      <c r="AN71" s="177">
        <f>$AU71+$AB$7*SIN(AO71)</f>
        <v>11.130026797880946</v>
      </c>
      <c r="AO71" s="177">
        <f>$AU71+$AB$7*SIN(AP71)</f>
        <v>11.130026797982699</v>
      </c>
      <c r="AP71" s="177">
        <f>$AU71+$AB$7*SIN(AQ71)</f>
        <v>11.130026801895614</v>
      </c>
      <c r="AQ71" s="177">
        <f>$AU71+$AB$7*SIN(AR71)</f>
        <v>11.13002695236618</v>
      </c>
      <c r="AR71" s="177">
        <f>$AU71+$AB$7*SIN(AS71)</f>
        <v>11.130032738562091</v>
      </c>
      <c r="AS71" s="177">
        <f>$AU71+$AB$7*SIN(AT71)</f>
        <v>11.13025505353372</v>
      </c>
      <c r="AT71" s="177">
        <f>$AU71+$AB$7*SIN(AU71)</f>
        <v>11.138536756749955</v>
      </c>
      <c r="AU71" s="177">
        <f>RADIANS($AB$9)+$AB$18*(F71-AB$15)</f>
        <v>11.322270287052937</v>
      </c>
      <c r="AW71" s="177">
        <f>AW70+500</f>
        <v>19500</v>
      </c>
      <c r="AX71" s="177">
        <f t="shared" si="12"/>
        <v>-8.1089452877864676E-2</v>
      </c>
      <c r="AY71" s="177">
        <f t="shared" si="13"/>
        <v>-8.0692069052970467E-2</v>
      </c>
      <c r="AZ71" s="177">
        <f t="shared" si="14"/>
        <v>-3.9738382489421556E-4</v>
      </c>
      <c r="BA71" s="177">
        <f t="shared" si="15"/>
        <v>0.85247492822563231</v>
      </c>
      <c r="BB71" s="177">
        <f t="shared" si="16"/>
        <v>9.6905740114908281E-2</v>
      </c>
      <c r="BC71" s="177">
        <f t="shared" si="17"/>
        <v>2.4348187524445799</v>
      </c>
      <c r="BD71" s="177">
        <f t="shared" si="18"/>
        <v>2.7109711038313598</v>
      </c>
      <c r="BE71" s="177">
        <f>$BL71+$AB$7*SIN(BF71)</f>
        <v>33.713542534371044</v>
      </c>
      <c r="BF71" s="177">
        <f>$BL71+$AB$7*SIN(BG71)</f>
        <v>33.713541841325551</v>
      </c>
      <c r="BG71" s="177">
        <f>$BL71+$AB$7*SIN(BH71)</f>
        <v>33.713547217571893</v>
      </c>
      <c r="BH71" s="177">
        <f t="shared" si="20"/>
        <v>33.713505510908405</v>
      </c>
      <c r="BI71" s="177">
        <f t="shared" si="20"/>
        <v>33.713829002451959</v>
      </c>
      <c r="BJ71" s="177">
        <f t="shared" si="20"/>
        <v>33.711316795137733</v>
      </c>
      <c r="BK71" s="177">
        <f t="shared" si="20"/>
        <v>33.730644260997011</v>
      </c>
      <c r="BL71" s="177">
        <f t="shared" si="19"/>
        <v>33.568572144794764</v>
      </c>
    </row>
    <row r="72" spans="1:64" s="177" customFormat="1" ht="12.95" customHeight="1" x14ac:dyDescent="0.2">
      <c r="A72" s="177" t="s">
        <v>105</v>
      </c>
      <c r="C72" s="196">
        <v>40751.442999999999</v>
      </c>
      <c r="D72" s="196"/>
      <c r="E72" s="177">
        <f>(C72-C$7)/C$8</f>
        <v>-23245.863213089822</v>
      </c>
      <c r="F72" s="177">
        <f>ROUND(2*E72,0)/2</f>
        <v>-23246</v>
      </c>
      <c r="G72" s="177">
        <f>C72-(C$7+C$8*F72)</f>
        <v>9.4024599995464087E-2</v>
      </c>
      <c r="I72" s="177">
        <f>+G72</f>
        <v>9.4024599995464087E-2</v>
      </c>
      <c r="O72" s="177">
        <f ca="1">+C$11+C$12*F72</f>
        <v>0.21656009881110158</v>
      </c>
      <c r="Q72" s="198">
        <f>C72-15018.5</f>
        <v>25732.942999999999</v>
      </c>
      <c r="S72" s="178">
        <f>S$16</f>
        <v>0.1</v>
      </c>
      <c r="Z72" s="177">
        <f>F72</f>
        <v>-23246</v>
      </c>
      <c r="AA72" s="177">
        <f>AB$3+AB$4*Z72+AB$5*Z72^2+AH72</f>
        <v>0.11106577900812606</v>
      </c>
      <c r="AB72" s="177">
        <f>IF(S72&lt;&gt;0,G72-AH72,-9999)</f>
        <v>8.6438261217614998E-2</v>
      </c>
      <c r="AC72" s="177">
        <f>+G72-P72</f>
        <v>9.4024599995464087E-2</v>
      </c>
      <c r="AD72" s="177">
        <f>IF(S72&lt;&gt;0,G72-AA72,-9999)</f>
        <v>-1.7041179012661972E-2</v>
      </c>
      <c r="AE72" s="177">
        <f>+(G72-AA72)^2*S72</f>
        <v>2.9040178214159091E-5</v>
      </c>
      <c r="AF72" s="177">
        <f>IF(S72&lt;&gt;0,G72-P72,-9999)</f>
        <v>9.4024599995464087E-2</v>
      </c>
      <c r="AG72" s="178"/>
      <c r="AH72" s="177">
        <f>$AB$6*($AB$11/AI72*AJ72+$AB$12)</f>
        <v>7.5863387778490957E-3</v>
      </c>
      <c r="AI72" s="177">
        <f>1+$AB$7*COS(AL72)</f>
        <v>0.98806022603532306</v>
      </c>
      <c r="AJ72" s="177">
        <f>SIN(AL72+RADIANS($AB$9))</f>
        <v>0.73695224627145262</v>
      </c>
      <c r="AK72" s="177">
        <f>$AB$7*SIN(AL72)</f>
        <v>-0.1936265357304876</v>
      </c>
      <c r="AL72" s="177">
        <f>2*ATAN(AM72)</f>
        <v>-1.6323822810378956</v>
      </c>
      <c r="AM72" s="177">
        <f>SQRT((1+$AB$7)/(1-$AB$7))*TAN(AN72/2)</f>
        <v>-1.0635633507319868</v>
      </c>
      <c r="AN72" s="177">
        <f>$AU72+$AB$7*SIN(AO72)</f>
        <v>11.130026797880946</v>
      </c>
      <c r="AO72" s="177">
        <f>$AU72+$AB$7*SIN(AP72)</f>
        <v>11.130026797982699</v>
      </c>
      <c r="AP72" s="177">
        <f>$AU72+$AB$7*SIN(AQ72)</f>
        <v>11.130026801895614</v>
      </c>
      <c r="AQ72" s="177">
        <f>$AU72+$AB$7*SIN(AR72)</f>
        <v>11.13002695236618</v>
      </c>
      <c r="AR72" s="177">
        <f>$AU72+$AB$7*SIN(AS72)</f>
        <v>11.130032738562091</v>
      </c>
      <c r="AS72" s="177">
        <f>$AU72+$AB$7*SIN(AT72)</f>
        <v>11.13025505353372</v>
      </c>
      <c r="AT72" s="177">
        <f>$AU72+$AB$7*SIN(AU72)</f>
        <v>11.138536756749955</v>
      </c>
      <c r="AU72" s="177">
        <f>RADIANS($AB$9)+$AB$18*(F72-AB$15)</f>
        <v>11.322270287052937</v>
      </c>
      <c r="AW72" s="177">
        <f t="shared" ref="AW72:AW81" si="21">AW71+500</f>
        <v>20000</v>
      </c>
      <c r="AX72" s="177">
        <f t="shared" ref="AX72:AX81" si="22">AB$3+AB$4*AW72+AB$5*AW72^2+AZ72</f>
        <v>-7.9842399628146668E-2</v>
      </c>
      <c r="AY72" s="177">
        <f t="shared" ref="AY72:AY81" si="23">AB$3+AB$4*AW72+AB$5*AW72^2</f>
        <v>-8.2385629203570829E-2</v>
      </c>
      <c r="AZ72" s="177">
        <f t="shared" ref="AZ72:AZ81" si="24">$AB$6*($AB$11/BA72*BB72+$AB$12)</f>
        <v>2.5432295754241551E-3</v>
      </c>
      <c r="BA72" s="177">
        <f t="shared" ref="BA72:BA81" si="25">1+$AB$7*COS(BC72)</f>
        <v>0.83086173283148435</v>
      </c>
      <c r="BB72" s="177">
        <f t="shared" ref="BB72:BB81" si="26">SIN(BC72+RADIANS($AB$9))</f>
        <v>0.28791422977923109</v>
      </c>
      <c r="BC72" s="177">
        <f t="shared" ref="BC72:BC81" si="27">2*ATAN(BD72)</f>
        <v>2.6298088263256671</v>
      </c>
      <c r="BD72" s="177">
        <f t="shared" ref="BD72:BD81" si="28">SQRT((1+$AB$7)/(1-$AB$7))*TAN(BE72/2)</f>
        <v>3.8222279667879984</v>
      </c>
      <c r="BE72" s="177">
        <f t="shared" ref="BE72:BG72" si="29">$BL72+$AB$7*SIN(BF72)</f>
        <v>33.940960913008297</v>
      </c>
      <c r="BF72" s="177">
        <f t="shared" si="29"/>
        <v>33.940958945778888</v>
      </c>
      <c r="BG72" s="177">
        <f t="shared" si="29"/>
        <v>33.940971374943253</v>
      </c>
      <c r="BH72" s="177">
        <f t="shared" ref="BH72:BH81" si="30">$BL72+$AB$7*SIN(BI72)</f>
        <v>33.940892844323116</v>
      </c>
      <c r="BI72" s="177">
        <f t="shared" ref="BI72:BI81" si="31">$BL72+$AB$7*SIN(BJ72)</f>
        <v>33.94138894734661</v>
      </c>
      <c r="BJ72" s="177">
        <f t="shared" ref="BJ72:BJ81" si="32">$BL72+$AB$7*SIN(BK72)</f>
        <v>33.938251967463991</v>
      </c>
      <c r="BK72" s="177">
        <f t="shared" ref="BK72:BK81" si="33">$BL72+$AB$7*SIN(BL72)</f>
        <v>33.957972673339292</v>
      </c>
      <c r="BL72" s="177">
        <f t="shared" ref="BL72:BL81" si="34">RADIANS($AB$9)+$AB$18*(AW72-AB$15)</f>
        <v>33.828787157401116</v>
      </c>
    </row>
    <row r="73" spans="1:64" s="177" customFormat="1" ht="12.95" customHeight="1" x14ac:dyDescent="0.2">
      <c r="A73" s="177" t="s">
        <v>105</v>
      </c>
      <c r="C73" s="196">
        <v>40751.445</v>
      </c>
      <c r="D73" s="196"/>
      <c r="E73" s="177">
        <f>(C73-C$7)/C$8</f>
        <v>-23245.860303491478</v>
      </c>
      <c r="F73" s="177">
        <f>ROUND(2*E73,0)/2</f>
        <v>-23246</v>
      </c>
      <c r="G73" s="177">
        <f>C73-(C$7+C$8*F73)</f>
        <v>9.602459999587154E-2</v>
      </c>
      <c r="I73" s="177">
        <f>+G73</f>
        <v>9.602459999587154E-2</v>
      </c>
      <c r="O73" s="177">
        <f ca="1">+C$11+C$12*F73</f>
        <v>0.21656009881110158</v>
      </c>
      <c r="Q73" s="198">
        <f>C73-15018.5</f>
        <v>25732.945</v>
      </c>
      <c r="S73" s="178">
        <f>S$16</f>
        <v>0.1</v>
      </c>
      <c r="Z73" s="177">
        <f>F73</f>
        <v>-23246</v>
      </c>
      <c r="AA73" s="177">
        <f>AB$3+AB$4*Z73+AB$5*Z73^2+AH73</f>
        <v>0.11106577900812606</v>
      </c>
      <c r="AB73" s="177">
        <f>IF(S73&lt;&gt;0,G73-AH73,-9999)</f>
        <v>8.8438261218022451E-2</v>
      </c>
      <c r="AC73" s="177">
        <f>+G73-P73</f>
        <v>9.602459999587154E-2</v>
      </c>
      <c r="AD73" s="177">
        <f>IF(S73&lt;&gt;0,G73-AA73,-9999)</f>
        <v>-1.5041179012254519E-2</v>
      </c>
      <c r="AE73" s="177">
        <f>+(G73-AA73)^2*S73</f>
        <v>2.2623706607868585E-5</v>
      </c>
      <c r="AF73" s="177">
        <f>IF(S73&lt;&gt;0,G73-P73,-9999)</f>
        <v>9.602459999587154E-2</v>
      </c>
      <c r="AG73" s="178"/>
      <c r="AH73" s="177">
        <f>$AB$6*($AB$11/AI73*AJ73+$AB$12)</f>
        <v>7.5863387778490957E-3</v>
      </c>
      <c r="AI73" s="177">
        <f>1+$AB$7*COS(AL73)</f>
        <v>0.98806022603532306</v>
      </c>
      <c r="AJ73" s="177">
        <f>SIN(AL73+RADIANS($AB$9))</f>
        <v>0.73695224627145262</v>
      </c>
      <c r="AK73" s="177">
        <f>$AB$7*SIN(AL73)</f>
        <v>-0.1936265357304876</v>
      </c>
      <c r="AL73" s="177">
        <f>2*ATAN(AM73)</f>
        <v>-1.6323822810378956</v>
      </c>
      <c r="AM73" s="177">
        <f>SQRT((1+$AB$7)/(1-$AB$7))*TAN(AN73/2)</f>
        <v>-1.0635633507319868</v>
      </c>
      <c r="AN73" s="177">
        <f>$AU73+$AB$7*SIN(AO73)</f>
        <v>11.130026797880946</v>
      </c>
      <c r="AO73" s="177">
        <f>$AU73+$AB$7*SIN(AP73)</f>
        <v>11.130026797982699</v>
      </c>
      <c r="AP73" s="177">
        <f>$AU73+$AB$7*SIN(AQ73)</f>
        <v>11.130026801895614</v>
      </c>
      <c r="AQ73" s="177">
        <f>$AU73+$AB$7*SIN(AR73)</f>
        <v>11.13002695236618</v>
      </c>
      <c r="AR73" s="177">
        <f>$AU73+$AB$7*SIN(AS73)</f>
        <v>11.130032738562091</v>
      </c>
      <c r="AS73" s="177">
        <f>$AU73+$AB$7*SIN(AT73)</f>
        <v>11.13025505353372</v>
      </c>
      <c r="AT73" s="177">
        <f>$AU73+$AB$7*SIN(AU73)</f>
        <v>11.138536756749955</v>
      </c>
      <c r="AU73" s="177">
        <f>RADIANS($AB$9)+$AB$18*(F73-AB$15)</f>
        <v>11.322270287052937</v>
      </c>
      <c r="AW73" s="177">
        <f t="shared" si="21"/>
        <v>20500</v>
      </c>
      <c r="AX73" s="177">
        <f t="shared" si="22"/>
        <v>-7.8773771354444078E-2</v>
      </c>
      <c r="AY73" s="177">
        <f t="shared" si="23"/>
        <v>-8.4068536480906383E-2</v>
      </c>
      <c r="AZ73" s="177">
        <f t="shared" si="24"/>
        <v>5.2947651264623023E-3</v>
      </c>
      <c r="BA73" s="177">
        <f t="shared" si="25"/>
        <v>0.81616785196306485</v>
      </c>
      <c r="BB73" s="177">
        <f t="shared" si="26"/>
        <v>0.46064677216358452</v>
      </c>
      <c r="BC73" s="177">
        <f t="shared" si="27"/>
        <v>2.8164844482631155</v>
      </c>
      <c r="BD73" s="177">
        <f t="shared" si="28"/>
        <v>6.0975175845981298</v>
      </c>
      <c r="BE73" s="177">
        <f t="shared" ref="BE73:BG73" si="35">$BL73+$AB$7*SIN(BF73)</f>
        <v>34.163481025517164</v>
      </c>
      <c r="BF73" s="177">
        <f t="shared" si="35"/>
        <v>34.163478165444687</v>
      </c>
      <c r="BG73" s="177">
        <f t="shared" si="35"/>
        <v>34.163494132069282</v>
      </c>
      <c r="BH73" s="177">
        <f t="shared" si="30"/>
        <v>34.163404995524445</v>
      </c>
      <c r="BI73" s="177">
        <f t="shared" si="31"/>
        <v>34.163902574030708</v>
      </c>
      <c r="BJ73" s="177">
        <f t="shared" si="32"/>
        <v>34.161123668603295</v>
      </c>
      <c r="BK73" s="177">
        <f t="shared" si="33"/>
        <v>34.176602942275991</v>
      </c>
      <c r="BL73" s="177">
        <f t="shared" si="34"/>
        <v>34.089002170007461</v>
      </c>
    </row>
    <row r="74" spans="1:64" s="177" customFormat="1" ht="12.95" customHeight="1" x14ac:dyDescent="0.2">
      <c r="A74" s="177" t="s">
        <v>102</v>
      </c>
      <c r="C74" s="196">
        <v>40768.627999999997</v>
      </c>
      <c r="D74" s="196">
        <v>5.0000000000000001E-3</v>
      </c>
      <c r="E74" s="177">
        <f>(C74-C$7)/C$8</f>
        <v>-23220.862489327239</v>
      </c>
      <c r="F74" s="177">
        <f>ROUND(2*E74,0)/2</f>
        <v>-23221</v>
      </c>
      <c r="G74" s="177">
        <f>C74-(C$7+C$8*F74)</f>
        <v>9.4522099992900621E-2</v>
      </c>
      <c r="J74" s="177">
        <f>G74</f>
        <v>9.4522099992900621E-2</v>
      </c>
      <c r="O74" s="177">
        <f ca="1">+C$11+C$12*F74</f>
        <v>0.21632672733016414</v>
      </c>
      <c r="Q74" s="198">
        <f>C74-15018.5</f>
        <v>25750.127999999997</v>
      </c>
      <c r="S74" s="178">
        <f>S$17</f>
        <v>1</v>
      </c>
      <c r="Z74" s="177">
        <f>F74</f>
        <v>-23221</v>
      </c>
      <c r="AA74" s="177">
        <f>AB$3+AB$4*Z74+AB$5*Z74^2+AH74</f>
        <v>0.11079337725550831</v>
      </c>
      <c r="AB74" s="177">
        <f>IF(S74&lt;&gt;0,G74-AH74,-9999)</f>
        <v>8.7077695182341555E-2</v>
      </c>
      <c r="AC74" s="177">
        <f>+G74-P74</f>
        <v>9.4522099992900621E-2</v>
      </c>
      <c r="AD74" s="177">
        <f>IF(S74&lt;&gt;0,G74-AA74,-9999)</f>
        <v>-1.6271277262607686E-2</v>
      </c>
      <c r="AE74" s="177">
        <f>+(G74-AA74)^2*S74</f>
        <v>2.6475446375665387E-4</v>
      </c>
      <c r="AF74" s="177">
        <f>IF(S74&lt;&gt;0,G74-P74,-9999)</f>
        <v>9.4522099992900621E-2</v>
      </c>
      <c r="AG74" s="178"/>
      <c r="AH74" s="177">
        <f>$AB$6*($AB$11/AI74*AJ74+$AB$12)</f>
        <v>7.4444048105590695E-3</v>
      </c>
      <c r="AI74" s="177">
        <f>1+$AB$7*COS(AL74)</f>
        <v>0.99067321636949324</v>
      </c>
      <c r="AJ74" s="177">
        <f>SIN(AL74+RADIANS($AB$9))</f>
        <v>0.72776711034597952</v>
      </c>
      <c r="AK74" s="177">
        <f>$AB$7*SIN(AL74)</f>
        <v>-0.19376997870781501</v>
      </c>
      <c r="AL74" s="177">
        <f>2*ATAN(AM74)</f>
        <v>-1.6188924812497145</v>
      </c>
      <c r="AM74" s="177">
        <f>SQRT((1+$AB$7)/(1-$AB$7))*TAN(AN74/2)</f>
        <v>-1.0492910106810773</v>
      </c>
      <c r="AN74" s="177">
        <f>$AU74+$AB$7*SIN(AO74)</f>
        <v>11.1434025653845</v>
      </c>
      <c r="AO74" s="177">
        <f>$AU74+$AB$7*SIN(AP74)</f>
        <v>11.143402565555629</v>
      </c>
      <c r="AP74" s="177">
        <f>$AU74+$AB$7*SIN(AQ74)</f>
        <v>11.143402571544669</v>
      </c>
      <c r="AQ74" s="177">
        <f>$AU74+$AB$7*SIN(AR74)</f>
        <v>11.143402781145651</v>
      </c>
      <c r="AR74" s="177">
        <f>$AU74+$AB$7*SIN(AS74)</f>
        <v>11.143410116454648</v>
      </c>
      <c r="AS74" s="177">
        <f>$AU74+$AB$7*SIN(AT74)</f>
        <v>11.143666599698445</v>
      </c>
      <c r="AT74" s="177">
        <f>$AU74+$AB$7*SIN(AU74)</f>
        <v>11.152373030039174</v>
      </c>
      <c r="AU74" s="177">
        <f>RADIANS($AB$9)+$AB$18*(F74-AB$15)</f>
        <v>11.335281037683256</v>
      </c>
      <c r="AW74" s="177">
        <f t="shared" si="21"/>
        <v>21000</v>
      </c>
      <c r="AX74" s="177">
        <f t="shared" si="22"/>
        <v>-7.7987735415708956E-2</v>
      </c>
      <c r="AY74" s="177">
        <f t="shared" si="23"/>
        <v>-8.5740790884977172E-2</v>
      </c>
      <c r="AZ74" s="177">
        <f t="shared" si="24"/>
        <v>7.7530554692682154E-3</v>
      </c>
      <c r="BA74" s="177">
        <f t="shared" si="25"/>
        <v>0.80800169590240434</v>
      </c>
      <c r="BB74" s="177">
        <f t="shared" si="26"/>
        <v>0.61332086739276226</v>
      </c>
      <c r="BC74" s="177">
        <f t="shared" si="27"/>
        <v>2.9980189744390877</v>
      </c>
      <c r="BD74" s="177">
        <f t="shared" si="28"/>
        <v>13.906192722984235</v>
      </c>
      <c r="BE74" s="177">
        <f t="shared" ref="BE74:BG74" si="36">$BL74+$AB$7*SIN(BF74)</f>
        <v>34.382917458465627</v>
      </c>
      <c r="BF74" s="177">
        <f t="shared" si="36"/>
        <v>34.382915512224479</v>
      </c>
      <c r="BG74" s="177">
        <f t="shared" si="36"/>
        <v>34.382925699574344</v>
      </c>
      <c r="BH74" s="177">
        <f t="shared" si="30"/>
        <v>34.382872374994157</v>
      </c>
      <c r="BI74" s="177">
        <f t="shared" si="31"/>
        <v>34.383151491180733</v>
      </c>
      <c r="BJ74" s="177">
        <f t="shared" si="32"/>
        <v>34.381690364176443</v>
      </c>
      <c r="BK74" s="177">
        <f t="shared" si="33"/>
        <v>34.389334995192897</v>
      </c>
      <c r="BL74" s="177">
        <f t="shared" si="34"/>
        <v>34.349217182613806</v>
      </c>
    </row>
    <row r="75" spans="1:64" s="177" customFormat="1" ht="12.95" customHeight="1" x14ac:dyDescent="0.2">
      <c r="A75" s="144" t="s">
        <v>106</v>
      </c>
      <c r="B75" s="145" t="s">
        <v>95</v>
      </c>
      <c r="C75" s="146">
        <v>41012.642</v>
      </c>
      <c r="D75" s="196"/>
      <c r="E75" s="70">
        <f>(C75-C$7)/C$8</f>
        <v>-22865.871124287714</v>
      </c>
      <c r="F75" s="177">
        <f>ROUND(2*E75,0)/2</f>
        <v>-22866</v>
      </c>
      <c r="G75" s="197">
        <f>C75-(C$7+C$8*F75)</f>
        <v>8.8586599995323922E-2</v>
      </c>
      <c r="J75" s="177">
        <f>G75</f>
        <v>8.8586599995323922E-2</v>
      </c>
      <c r="O75" s="177">
        <f ca="1">+C$11+C$12*F75</f>
        <v>0.21301285230085226</v>
      </c>
      <c r="Q75" s="198">
        <f>C75-15018.5</f>
        <v>25994.142</v>
      </c>
      <c r="S75" s="178">
        <f>S$17</f>
        <v>1</v>
      </c>
      <c r="Z75" s="177">
        <f>F75</f>
        <v>-22866</v>
      </c>
      <c r="AA75" s="177">
        <f>AB$3+AB$4*Z75+AB$5*Z75^2+AH75</f>
        <v>0.1067503730596439</v>
      </c>
      <c r="AB75" s="177">
        <f>IF(S75&lt;&gt;0,G75-AH75,-9999)</f>
        <v>8.3335430974182348E-2</v>
      </c>
      <c r="AC75" s="177">
        <f>+G75-P75</f>
        <v>8.8586599995323922E-2</v>
      </c>
      <c r="AD75" s="177">
        <f>IF(S75&lt;&gt;0,G75-AA75,-9999)</f>
        <v>-1.8163773064319974E-2</v>
      </c>
      <c r="AE75" s="177">
        <f>+(G75-AA75)^2*S75</f>
        <v>3.2992265193211584E-4</v>
      </c>
      <c r="AF75" s="177">
        <f>IF(S75&lt;&gt;0,G75-P75,-9999)</f>
        <v>8.8586599995323922E-2</v>
      </c>
      <c r="AG75" s="178"/>
      <c r="AH75" s="177">
        <f>$AB$6*($AB$11/AI75*AJ75+$AB$12)</f>
        <v>5.2511690211415737E-3</v>
      </c>
      <c r="AI75" s="177">
        <f>1+$AB$7*COS(AL75)</f>
        <v>1.0292704609479115</v>
      </c>
      <c r="AJ75" s="177">
        <f>SIN(AL75+RADIANS($AB$9))</f>
        <v>0.57736915996050731</v>
      </c>
      <c r="AK75" s="177">
        <f>$AB$7*SIN(AL75)</f>
        <v>-0.19177339142126615</v>
      </c>
      <c r="AL75" s="177">
        <f>2*ATAN(AM75)</f>
        <v>-1.4193348001793056</v>
      </c>
      <c r="AM75" s="177">
        <f>SQRT((1+$AB$7)/(1-$AB$7))*TAN(AN75/2)</f>
        <v>-0.85895050923779581</v>
      </c>
      <c r="AN75" s="177">
        <f>$AU75+$AB$7*SIN(AO75)</f>
        <v>11.337253550969516</v>
      </c>
      <c r="AO75" s="177">
        <f>$AU75+$AB$7*SIN(AP75)</f>
        <v>11.337253567453006</v>
      </c>
      <c r="AP75" s="177">
        <f>$AU75+$AB$7*SIN(AQ75)</f>
        <v>11.337253821038695</v>
      </c>
      <c r="AQ75" s="177">
        <f>$AU75+$AB$7*SIN(AR75)</f>
        <v>11.33725772223498</v>
      </c>
      <c r="AR75" s="177">
        <f>$AU75+$AB$7*SIN(AS75)</f>
        <v>11.337317733369996</v>
      </c>
      <c r="AS75" s="177">
        <f>$AU75+$AB$7*SIN(AT75)</f>
        <v>11.338239597441529</v>
      </c>
      <c r="AT75" s="177">
        <f>$AU75+$AB$7*SIN(AU75)</f>
        <v>11.352113234449716</v>
      </c>
      <c r="AU75" s="177">
        <f>RADIANS($AB$9)+$AB$18*(F75-AB$15)</f>
        <v>11.52003369663376</v>
      </c>
      <c r="AW75" s="177">
        <f t="shared" si="21"/>
        <v>21500</v>
      </c>
      <c r="AX75" s="177">
        <f t="shared" si="22"/>
        <v>-7.7574399321020088E-2</v>
      </c>
      <c r="AY75" s="177">
        <f t="shared" si="23"/>
        <v>-8.7402392415783153E-2</v>
      </c>
      <c r="AZ75" s="177">
        <f t="shared" si="24"/>
        <v>9.8279930947630708E-3</v>
      </c>
      <c r="BA75" s="177">
        <f t="shared" si="25"/>
        <v>0.80612947629912735</v>
      </c>
      <c r="BB75" s="177">
        <f t="shared" si="26"/>
        <v>0.74434805609332022</v>
      </c>
      <c r="BC75" s="177">
        <f t="shared" si="27"/>
        <v>-3.1058665674738442</v>
      </c>
      <c r="BD75" s="177">
        <f t="shared" si="28"/>
        <v>-55.975548607427342</v>
      </c>
      <c r="BE75" s="177">
        <f t="shared" ref="BE75:BG75" si="37">$BL75+$AB$7*SIN(BF75)</f>
        <v>34.600999765007252</v>
      </c>
      <c r="BF75" s="177">
        <f t="shared" si="37"/>
        <v>34.601000298442607</v>
      </c>
      <c r="BG75" s="177">
        <f t="shared" si="37"/>
        <v>34.600997546093986</v>
      </c>
      <c r="BH75" s="177">
        <f t="shared" si="30"/>
        <v>34.601011747298934</v>
      </c>
      <c r="BI75" s="177">
        <f t="shared" si="31"/>
        <v>34.600938473891183</v>
      </c>
      <c r="BJ75" s="177">
        <f t="shared" si="32"/>
        <v>34.601316542370235</v>
      </c>
      <c r="BK75" s="177">
        <f t="shared" si="33"/>
        <v>34.599365890132489</v>
      </c>
      <c r="BL75" s="177">
        <f t="shared" si="34"/>
        <v>34.609432195220158</v>
      </c>
    </row>
    <row r="76" spans="1:64" s="177" customFormat="1" ht="12.95" customHeight="1" x14ac:dyDescent="0.2">
      <c r="A76" s="144" t="s">
        <v>106</v>
      </c>
      <c r="B76" s="145" t="s">
        <v>95</v>
      </c>
      <c r="C76" s="146">
        <v>41025.692999999999</v>
      </c>
      <c r="D76" s="196"/>
      <c r="E76" s="70">
        <f>(C76-C$7)/C$8</f>
        <v>-22846.884540300198</v>
      </c>
      <c r="F76" s="177">
        <f>ROUND(2*E76,0)/2</f>
        <v>-22847</v>
      </c>
      <c r="G76" s="197">
        <f>C76-(C$7+C$8*F76)</f>
        <v>7.9364699995494448E-2</v>
      </c>
      <c r="J76" s="177">
        <f>G76</f>
        <v>7.9364699995494448E-2</v>
      </c>
      <c r="O76" s="177">
        <f ca="1">+C$11+C$12*F76</f>
        <v>0.2128354899753398</v>
      </c>
      <c r="Q76" s="198">
        <f>C76-15018.5</f>
        <v>26007.192999999999</v>
      </c>
      <c r="S76" s="178">
        <f>S$17</f>
        <v>1</v>
      </c>
      <c r="Z76" s="177">
        <f>F76</f>
        <v>-22847</v>
      </c>
      <c r="AA76" s="177">
        <f>AB$3+AB$4*Z76+AB$5*Z76^2+AH76</f>
        <v>0.10652529574498339</v>
      </c>
      <c r="AB76" s="177">
        <f>IF(S76&lt;&gt;0,G76-AH76,-9999)</f>
        <v>7.4239757998289094E-2</v>
      </c>
      <c r="AC76" s="177">
        <f>+G76-P76</f>
        <v>7.9364699995494448E-2</v>
      </c>
      <c r="AD76" s="177">
        <f>IF(S76&lt;&gt;0,G76-AA76,-9999)</f>
        <v>-2.7160595749488939E-2</v>
      </c>
      <c r="AE76" s="177">
        <f>+(G76-AA76)^2*S76</f>
        <v>7.3769796146715659E-4</v>
      </c>
      <c r="AF76" s="177">
        <f>IF(S76&lt;&gt;0,G76-P76,-9999)</f>
        <v>7.9364699995494448E-2</v>
      </c>
      <c r="AG76" s="178"/>
      <c r="AH76" s="177">
        <f>$AB$6*($AB$11/AI76*AJ76+$AB$12)</f>
        <v>5.1249419972053583E-3</v>
      </c>
      <c r="AI76" s="177">
        <f>1+$AB$7*COS(AL76)</f>
        <v>1.0314009211136155</v>
      </c>
      <c r="AJ76" s="177">
        <f>SIN(AL76+RADIANS($AB$9))</f>
        <v>0.56825524365479507</v>
      </c>
      <c r="AK76" s="177">
        <f>$AB$7*SIN(AL76)</f>
        <v>-0.19143608775393911</v>
      </c>
      <c r="AL76" s="177">
        <f>2*ATAN(AM76)</f>
        <v>-1.4082158778546223</v>
      </c>
      <c r="AM76" s="177">
        <f>SQRT((1+$AB$7)/(1-$AB$7))*TAN(AN76/2)</f>
        <v>-0.84933511733085587</v>
      </c>
      <c r="AN76" s="177">
        <f>$AU76+$AB$7*SIN(AO76)</f>
        <v>11.347840093762121</v>
      </c>
      <c r="AO76" s="177">
        <f>$AU76+$AB$7*SIN(AP76)</f>
        <v>11.347840113145876</v>
      </c>
      <c r="AP76" s="177">
        <f>$AU76+$AB$7*SIN(AQ76)</f>
        <v>11.347840402745303</v>
      </c>
      <c r="AQ76" s="177">
        <f>$AU76+$AB$7*SIN(AR76)</f>
        <v>11.34784472942513</v>
      </c>
      <c r="AR76" s="177">
        <f>$AU76+$AB$7*SIN(AS76)</f>
        <v>11.347909364920863</v>
      </c>
      <c r="AS76" s="177">
        <f>$AU76+$AB$7*SIN(AT76)</f>
        <v>11.348873593962733</v>
      </c>
      <c r="AT76" s="177">
        <f>$AU76+$AB$7*SIN(AU76)</f>
        <v>11.362970152291398</v>
      </c>
      <c r="AU76" s="177">
        <f>RADIANS($AB$9)+$AB$18*(F76-AB$15)</f>
        <v>11.529921867112803</v>
      </c>
      <c r="AW76" s="177">
        <f t="shared" si="21"/>
        <v>22000</v>
      </c>
      <c r="AX76" s="177">
        <f t="shared" si="22"/>
        <v>-7.7613898014604707E-2</v>
      </c>
      <c r="AY76" s="177">
        <f t="shared" si="23"/>
        <v>-8.9053341073324355E-2</v>
      </c>
      <c r="AZ76" s="177">
        <f t="shared" si="24"/>
        <v>1.1439443058719644E-2</v>
      </c>
      <c r="BA76" s="177">
        <f t="shared" si="25"/>
        <v>0.81049616742565667</v>
      </c>
      <c r="BB76" s="177">
        <f t="shared" si="26"/>
        <v>0.8518000484375895</v>
      </c>
      <c r="BC76" s="177">
        <f t="shared" si="27"/>
        <v>-2.9260127746924476</v>
      </c>
      <c r="BD76" s="177">
        <f t="shared" si="28"/>
        <v>-9.2413458210197561</v>
      </c>
      <c r="BE76" s="177">
        <f t="shared" ref="BE76:BG76" si="38">$BL76+$AB$7*SIN(BF76)</f>
        <v>34.819418567803602</v>
      </c>
      <c r="BF76" s="177">
        <f t="shared" si="38"/>
        <v>34.819421133458349</v>
      </c>
      <c r="BG76" s="177">
        <f t="shared" si="38"/>
        <v>34.819407441152968</v>
      </c>
      <c r="BH76" s="177">
        <f t="shared" si="30"/>
        <v>34.819480514398336</v>
      </c>
      <c r="BI76" s="177">
        <f t="shared" si="31"/>
        <v>34.819090552858604</v>
      </c>
      <c r="BJ76" s="177">
        <f t="shared" si="32"/>
        <v>34.82117208829861</v>
      </c>
      <c r="BK76" s="177">
        <f t="shared" si="33"/>
        <v>34.810074555831285</v>
      </c>
      <c r="BL76" s="177">
        <f t="shared" si="34"/>
        <v>34.869647207826503</v>
      </c>
    </row>
    <row r="77" spans="1:64" s="177" customFormat="1" ht="12.95" customHeight="1" x14ac:dyDescent="0.2">
      <c r="A77" s="177" t="s">
        <v>107</v>
      </c>
      <c r="C77" s="196">
        <v>41042.203999999998</v>
      </c>
      <c r="D77" s="196"/>
      <c r="E77" s="177">
        <f>(C77-C$7)/C$8</f>
        <v>-22822.864351179214</v>
      </c>
      <c r="F77" s="177">
        <f>ROUND(2*E77,0)/2</f>
        <v>-22823</v>
      </c>
      <c r="G77" s="177">
        <f>C77-(C$7+C$8*F77)</f>
        <v>9.3242299997655209E-2</v>
      </c>
      <c r="I77" s="177">
        <f>+G77</f>
        <v>9.3242299997655209E-2</v>
      </c>
      <c r="O77" s="177">
        <f ca="1">+C$11+C$12*F77</f>
        <v>0.21261145335363985</v>
      </c>
      <c r="Q77" s="198">
        <f>C77-15018.5</f>
        <v>26023.703999999998</v>
      </c>
      <c r="S77" s="178">
        <f>S$16</f>
        <v>0.1</v>
      </c>
      <c r="Z77" s="177">
        <f>F77</f>
        <v>-22823</v>
      </c>
      <c r="AA77" s="177">
        <f>AB$3+AB$4*Z77+AB$5*Z77^2+AH77</f>
        <v>0.10623981378738799</v>
      </c>
      <c r="AB77" s="177">
        <f>IF(S77&lt;&gt;0,G77-AH77,-9999)</f>
        <v>8.8277998420450254E-2</v>
      </c>
      <c r="AC77" s="177">
        <f>+G77-P77</f>
        <v>9.3242299997655209E-2</v>
      </c>
      <c r="AD77" s="177">
        <f>IF(S77&lt;&gt;0,G77-AA77,-9999)</f>
        <v>-1.2997513789732781E-2</v>
      </c>
      <c r="AE77" s="177">
        <f>+(G77-AA77)^2*S77</f>
        <v>1.6893536471429382E-5</v>
      </c>
      <c r="AF77" s="177">
        <f>IF(S77&lt;&gt;0,G77-P77,-9999)</f>
        <v>9.3242299997655209E-2</v>
      </c>
      <c r="AG77" s="178"/>
      <c r="AH77" s="177">
        <f>$AB$6*($AB$11/AI77*AJ77+$AB$12)</f>
        <v>4.96430157720496E-3</v>
      </c>
      <c r="AI77" s="177">
        <f>1+$AB$7*COS(AL77)</f>
        <v>1.0340990310967444</v>
      </c>
      <c r="AJ77" s="177">
        <f>SIN(AL77+RADIANS($AB$9))</f>
        <v>0.55658791011223552</v>
      </c>
      <c r="AK77" s="177">
        <f>$AB$7*SIN(AL77)</f>
        <v>-0.19097395010728724</v>
      </c>
      <c r="AL77" s="177">
        <f>2*ATAN(AM77)</f>
        <v>-1.3941050285248509</v>
      </c>
      <c r="AM77" s="177">
        <f>SQRT((1+$AB$7)/(1-$AB$7))*TAN(AN77/2)</f>
        <v>-0.83726226525081238</v>
      </c>
      <c r="AN77" s="177">
        <f>$AU77+$AB$7*SIN(AO77)</f>
        <v>11.361243900634587</v>
      </c>
      <c r="AO77" s="177">
        <f>$AU77+$AB$7*SIN(AP77)</f>
        <v>11.361243924250179</v>
      </c>
      <c r="AP77" s="177">
        <f>$AU77+$AB$7*SIN(AQ77)</f>
        <v>11.361244264691926</v>
      </c>
      <c r="AQ77" s="177">
        <f>$AU77+$AB$7*SIN(AR77)</f>
        <v>11.361249172457535</v>
      </c>
      <c r="AR77" s="177">
        <f>$AU77+$AB$7*SIN(AS77)</f>
        <v>11.361319915203737</v>
      </c>
      <c r="AS77" s="177">
        <f>$AU77+$AB$7*SIN(AT77)</f>
        <v>11.362338185334027</v>
      </c>
      <c r="AT77" s="177">
        <f>$AU77+$AB$7*SIN(AU77)</f>
        <v>11.376707474260852</v>
      </c>
      <c r="AU77" s="177">
        <f>RADIANS($AB$9)+$AB$18*(F77-AB$15)</f>
        <v>11.542412187717908</v>
      </c>
      <c r="AW77" s="177">
        <f t="shared" si="21"/>
        <v>22500</v>
      </c>
      <c r="AX77" s="177">
        <f t="shared" si="22"/>
        <v>-7.8179097700948316E-2</v>
      </c>
      <c r="AY77" s="177">
        <f t="shared" si="23"/>
        <v>-9.0693636857600762E-2</v>
      </c>
      <c r="AZ77" s="177">
        <f t="shared" si="24"/>
        <v>1.2514539156652443E-2</v>
      </c>
      <c r="BA77" s="177">
        <f t="shared" si="25"/>
        <v>0.82122930846504771</v>
      </c>
      <c r="BB77" s="177">
        <f t="shared" si="26"/>
        <v>0.93299161382824436</v>
      </c>
      <c r="BC77" s="177">
        <f t="shared" si="27"/>
        <v>-2.7427869634630304</v>
      </c>
      <c r="BD77" s="177">
        <f t="shared" si="28"/>
        <v>-4.9483291061575052</v>
      </c>
      <c r="BE77" s="177">
        <f t="shared" ref="BE77:BG77" si="39">$BL77+$AB$7*SIN(BF77)</f>
        <v>35.039874240163968</v>
      </c>
      <c r="BF77" s="177">
        <f t="shared" si="39"/>
        <v>35.039876898496317</v>
      </c>
      <c r="BG77" s="177">
        <f t="shared" si="39"/>
        <v>35.039861430573552</v>
      </c>
      <c r="BH77" s="177">
        <f t="shared" si="30"/>
        <v>35.039951434858978</v>
      </c>
      <c r="BI77" s="177">
        <f t="shared" si="31"/>
        <v>35.039427780058119</v>
      </c>
      <c r="BJ77" s="177">
        <f t="shared" si="32"/>
        <v>35.042476479165984</v>
      </c>
      <c r="BK77" s="177">
        <f t="shared" si="33"/>
        <v>35.024794286287161</v>
      </c>
      <c r="BL77" s="177">
        <f t="shared" si="34"/>
        <v>35.129862220432848</v>
      </c>
    </row>
    <row r="78" spans="1:64" s="177" customFormat="1" ht="12.95" customHeight="1" x14ac:dyDescent="0.2">
      <c r="A78" s="144" t="s">
        <v>106</v>
      </c>
      <c r="B78" s="145" t="s">
        <v>95</v>
      </c>
      <c r="C78" s="146">
        <v>41045.637999999999</v>
      </c>
      <c r="D78" s="196"/>
      <c r="E78" s="70">
        <f>(C78-C$7)/C$8</f>
        <v>-22817.868570824212</v>
      </c>
      <c r="F78" s="177">
        <f>ROUND(2*E78,0)/2</f>
        <v>-22818</v>
      </c>
      <c r="G78" s="197">
        <f>C78-(C$7+C$8*F78)</f>
        <v>9.0341799994348548E-2</v>
      </c>
      <c r="J78" s="177">
        <f>G78</f>
        <v>9.0341799994348548E-2</v>
      </c>
      <c r="O78" s="177">
        <f ca="1">+C$11+C$12*F78</f>
        <v>0.21256477905745236</v>
      </c>
      <c r="Q78" s="198">
        <f>C78-15018.5</f>
        <v>26027.137999999999</v>
      </c>
      <c r="S78" s="178">
        <f>S$17</f>
        <v>1</v>
      </c>
      <c r="Z78" s="177">
        <f>F78</f>
        <v>-22818</v>
      </c>
      <c r="AA78" s="177">
        <f>AB$3+AB$4*Z78+AB$5*Z78^2+AH78</f>
        <v>0.10618017517903129</v>
      </c>
      <c r="AB78" s="177">
        <f>IF(S78&lt;&gt;0,G78-AH78,-9999)</f>
        <v>8.5411131461167925E-2</v>
      </c>
      <c r="AC78" s="177">
        <f>+G78-P78</f>
        <v>9.0341799994348548E-2</v>
      </c>
      <c r="AD78" s="177">
        <f>IF(S78&lt;&gt;0,G78-AA78,-9999)</f>
        <v>-1.5838375184682743E-2</v>
      </c>
      <c r="AE78" s="177">
        <f>+(G78-AA78)^2*S78</f>
        <v>2.5085412849077413E-4</v>
      </c>
      <c r="AF78" s="177">
        <f>IF(S78&lt;&gt;0,G78-P78,-9999)</f>
        <v>9.0341799994348548E-2</v>
      </c>
      <c r="AG78" s="178"/>
      <c r="AH78" s="177">
        <f>$AB$6*($AB$11/AI78*AJ78+$AB$12)</f>
        <v>4.930668533180629E-3</v>
      </c>
      <c r="AI78" s="177">
        <f>1+$AB$7*COS(AL78)</f>
        <v>1.0346620741993606</v>
      </c>
      <c r="AJ78" s="177">
        <f>SIN(AL78+RADIANS($AB$9))</f>
        <v>0.55413545384914986</v>
      </c>
      <c r="AK78" s="177">
        <f>$AB$7*SIN(AL78)</f>
        <v>-0.19087255998051525</v>
      </c>
      <c r="AL78" s="177">
        <f>2*ATAN(AM78)</f>
        <v>-1.3911559760669641</v>
      </c>
      <c r="AM78" s="177">
        <f>SQRT((1+$AB$7)/(1-$AB$7))*TAN(AN78/2)</f>
        <v>-0.83475717507205682</v>
      </c>
      <c r="AN78" s="177">
        <f>$AU78+$AB$7*SIN(AO78)</f>
        <v>11.364040770975258</v>
      </c>
      <c r="AO78" s="177">
        <f>$AU78+$AB$7*SIN(AP78)</f>
        <v>11.364040795558639</v>
      </c>
      <c r="AP78" s="177">
        <f>$AU78+$AB$7*SIN(AQ78)</f>
        <v>11.364041147383427</v>
      </c>
      <c r="AQ78" s="177">
        <f>$AU78+$AB$7*SIN(AR78)</f>
        <v>11.364046182484982</v>
      </c>
      <c r="AR78" s="177">
        <f>$AU78+$AB$7*SIN(AS78)</f>
        <v>11.364118234591594</v>
      </c>
      <c r="AS78" s="177">
        <f>$AU78+$AB$7*SIN(AT78)</f>
        <v>11.365147828951915</v>
      </c>
      <c r="AT78" s="177">
        <f>$AU78+$AB$7*SIN(AU78)</f>
        <v>11.379572676681567</v>
      </c>
      <c r="AU78" s="177">
        <f>RADIANS($AB$9)+$AB$18*(F78-AB$15)</f>
        <v>11.54501433784397</v>
      </c>
      <c r="AW78" s="177">
        <f t="shared" si="21"/>
        <v>23000</v>
      </c>
      <c r="AX78" s="177">
        <f t="shared" si="22"/>
        <v>-7.9336802268766951E-2</v>
      </c>
      <c r="AY78" s="177">
        <f t="shared" si="23"/>
        <v>-9.2323279768612376E-2</v>
      </c>
      <c r="AZ78" s="177">
        <f t="shared" si="24"/>
        <v>1.2986477499845429E-2</v>
      </c>
      <c r="BA78" s="177">
        <f t="shared" si="25"/>
        <v>0.83862956751364826</v>
      </c>
      <c r="BB78" s="177">
        <f t="shared" si="26"/>
        <v>0.98409939657339884</v>
      </c>
      <c r="BC78" s="177">
        <f t="shared" si="27"/>
        <v>-2.5531943547544582</v>
      </c>
      <c r="BD78" s="177">
        <f t="shared" si="28"/>
        <v>-3.3004211418157281</v>
      </c>
      <c r="BE78" s="177">
        <f t="shared" ref="BE78:BG78" si="40">$BL78+$AB$7*SIN(BF78)</f>
        <v>35.264125046008239</v>
      </c>
      <c r="BF78" s="177">
        <f t="shared" si="40"/>
        <v>35.264126462319204</v>
      </c>
      <c r="BG78" s="177">
        <f t="shared" si="40"/>
        <v>35.264116863247878</v>
      </c>
      <c r="BH78" s="177">
        <f t="shared" si="30"/>
        <v>35.264181922654856</v>
      </c>
      <c r="BI78" s="177">
        <f t="shared" si="31"/>
        <v>35.263741041708229</v>
      </c>
      <c r="BJ78" s="177">
        <f t="shared" si="32"/>
        <v>35.266731969072083</v>
      </c>
      <c r="BK78" s="177">
        <f t="shared" si="33"/>
        <v>35.246588307942723</v>
      </c>
      <c r="BL78" s="177">
        <f t="shared" si="34"/>
        <v>35.390077233039193</v>
      </c>
    </row>
    <row r="79" spans="1:64" s="177" customFormat="1" ht="12.95" customHeight="1" x14ac:dyDescent="0.2">
      <c r="A79" s="144" t="s">
        <v>106</v>
      </c>
      <c r="B79" s="145" t="s">
        <v>95</v>
      </c>
      <c r="C79" s="146">
        <v>41056.629999999997</v>
      </c>
      <c r="D79" s="196"/>
      <c r="E79" s="70">
        <f>(C79-C$7)/C$8</f>
        <v>-22801.877418330856</v>
      </c>
      <c r="F79" s="177">
        <f>ROUND(2*E79,0)/2</f>
        <v>-22802</v>
      </c>
      <c r="G79" s="197">
        <f>C79-(C$7+C$8*F79)</f>
        <v>8.4260199997515883E-2</v>
      </c>
      <c r="J79" s="177">
        <f>G79</f>
        <v>8.4260199997515883E-2</v>
      </c>
      <c r="O79" s="177">
        <f ca="1">+C$11+C$12*F79</f>
        <v>0.21241542130965238</v>
      </c>
      <c r="Q79" s="198">
        <f>C79-15018.5</f>
        <v>26038.129999999997</v>
      </c>
      <c r="S79" s="178">
        <f>S$17</f>
        <v>1</v>
      </c>
      <c r="Z79" s="177">
        <f>F79</f>
        <v>-22802</v>
      </c>
      <c r="AA79" s="177">
        <f>AB$3+AB$4*Z79+AB$5*Z79^2+AH79</f>
        <v>0.10598895727133441</v>
      </c>
      <c r="AB79" s="177">
        <f>IF(S79&lt;&gt;0,G79-AH79,-9999)</f>
        <v>7.9437538724899365E-2</v>
      </c>
      <c r="AC79" s="177">
        <f>+G79-P79</f>
        <v>8.4260199997515883E-2</v>
      </c>
      <c r="AD79" s="177">
        <f>IF(S79&lt;&gt;0,G79-AA79,-9999)</f>
        <v>-2.1728757273818525E-2</v>
      </c>
      <c r="AE79" s="177">
        <f>+(G79-AA79)^2*S79</f>
        <v>4.7213889266452144E-4</v>
      </c>
      <c r="AF79" s="177">
        <f>IF(S79&lt;&gt;0,G79-P79,-9999)</f>
        <v>8.4260199997515883E-2</v>
      </c>
      <c r="AG79" s="178"/>
      <c r="AH79" s="177">
        <f>$AB$6*($AB$11/AI79*AJ79+$AB$12)</f>
        <v>4.8226612726165125E-3</v>
      </c>
      <c r="AI79" s="177">
        <f>1+$AB$7*COS(AL79)</f>
        <v>1.0364658785572411</v>
      </c>
      <c r="AJ79" s="177">
        <f>SIN(AL79+RADIANS($AB$9))</f>
        <v>0.54623721789622826</v>
      </c>
      <c r="AK79" s="177">
        <f>$AB$7*SIN(AL79)</f>
        <v>-0.1905361730547927</v>
      </c>
      <c r="AL79" s="177">
        <f>2*ATAN(AM79)</f>
        <v>-1.3816974044424701</v>
      </c>
      <c r="AM79" s="177">
        <f>SQRT((1+$AB$7)/(1-$AB$7))*TAN(AN79/2)</f>
        <v>-0.82676392668454335</v>
      </c>
      <c r="AN79" s="177">
        <f>$AU79+$AB$7*SIN(AO79)</f>
        <v>11.373000993660948</v>
      </c>
      <c r="AO79" s="177">
        <f>$AU79+$AB$7*SIN(AP79)</f>
        <v>11.373001021555122</v>
      </c>
      <c r="AP79" s="177">
        <f>$AU79+$AB$7*SIN(AQ79)</f>
        <v>11.37300141172344</v>
      </c>
      <c r="AQ79" s="177">
        <f>$AU79+$AB$7*SIN(AR79)</f>
        <v>11.37300686914215</v>
      </c>
      <c r="AR79" s="177">
        <f>$AU79+$AB$7*SIN(AS79)</f>
        <v>11.373083196065515</v>
      </c>
      <c r="AS79" s="177">
        <f>$AU79+$AB$7*SIN(AT79)</f>
        <v>11.374149161603951</v>
      </c>
      <c r="AT79" s="177">
        <f>$AU79+$AB$7*SIN(AU79)</f>
        <v>11.388748843584265</v>
      </c>
      <c r="AU79" s="177">
        <f>RADIANS($AB$9)+$AB$18*(F79-AB$15)</f>
        <v>11.553341218247374</v>
      </c>
      <c r="AW79" s="177">
        <f t="shared" si="21"/>
        <v>23500</v>
      </c>
      <c r="AX79" s="177">
        <f t="shared" si="22"/>
        <v>-8.1147087491214576E-2</v>
      </c>
      <c r="AY79" s="177">
        <f t="shared" si="23"/>
        <v>-9.394226980635921E-2</v>
      </c>
      <c r="AZ79" s="177">
        <f t="shared" si="24"/>
        <v>1.2795182315144633E-2</v>
      </c>
      <c r="BA79" s="177">
        <f t="shared" si="25"/>
        <v>0.86313862483905879</v>
      </c>
      <c r="BB79" s="177">
        <f t="shared" si="26"/>
        <v>0.99978544626417054</v>
      </c>
      <c r="BC79" s="177">
        <f t="shared" si="27"/>
        <v>-2.353913001945116</v>
      </c>
      <c r="BD79" s="177">
        <f t="shared" si="28"/>
        <v>-2.4064454642292543</v>
      </c>
      <c r="BE79" s="177">
        <f t="shared" ref="BE79:BG79" si="41">$BL79+$AB$7*SIN(BF79)</f>
        <v>35.494030623637734</v>
      </c>
      <c r="BF79" s="177">
        <f t="shared" si="41"/>
        <v>35.494030985024267</v>
      </c>
      <c r="BG79" s="177">
        <f t="shared" si="41"/>
        <v>35.494027841481348</v>
      </c>
      <c r="BH79" s="177">
        <f t="shared" si="30"/>
        <v>35.494055186232004</v>
      </c>
      <c r="BI79" s="177">
        <f t="shared" si="31"/>
        <v>35.49381735634968</v>
      </c>
      <c r="BJ79" s="177">
        <f t="shared" si="32"/>
        <v>35.495888453482848</v>
      </c>
      <c r="BK79" s="177">
        <f t="shared" si="33"/>
        <v>35.478043530689895</v>
      </c>
      <c r="BL79" s="177">
        <f t="shared" si="34"/>
        <v>35.650292245645545</v>
      </c>
    </row>
    <row r="80" spans="1:64" s="177" customFormat="1" ht="12.95" customHeight="1" x14ac:dyDescent="0.2">
      <c r="A80" s="177" t="s">
        <v>107</v>
      </c>
      <c r="C80" s="196">
        <v>41061.451000000001</v>
      </c>
      <c r="D80" s="196"/>
      <c r="E80" s="177">
        <f>(C80-C$7)/C$8</f>
        <v>-22794.863831524948</v>
      </c>
      <c r="F80" s="177">
        <f>ROUND(2*E80,0)/2</f>
        <v>-22795</v>
      </c>
      <c r="G80" s="177">
        <f>C80-(C$7+C$8*F80)</f>
        <v>9.3599499996344093E-2</v>
      </c>
      <c r="I80" s="177">
        <f>+G80</f>
        <v>9.3599499996344093E-2</v>
      </c>
      <c r="O80" s="177">
        <f ca="1">+C$11+C$12*F80</f>
        <v>0.21235007729498989</v>
      </c>
      <c r="Q80" s="198">
        <f>C80-15018.5</f>
        <v>26042.951000000001</v>
      </c>
      <c r="S80" s="178">
        <f>S$16</f>
        <v>0.1</v>
      </c>
      <c r="Z80" s="177">
        <f>F80</f>
        <v>-22795</v>
      </c>
      <c r="AA80" s="177">
        <f>AB$3+AB$4*Z80+AB$5*Z80^2+AH80</f>
        <v>0.10590512121214672</v>
      </c>
      <c r="AB80" s="177">
        <f>IF(S80&lt;&gt;0,G80-AH80,-9999)</f>
        <v>8.8824273555019845E-2</v>
      </c>
      <c r="AC80" s="177">
        <f>+G80-P80</f>
        <v>9.3599499996344093E-2</v>
      </c>
      <c r="AD80" s="177">
        <f>IF(S80&lt;&gt;0,G80-AA80,-9999)</f>
        <v>-1.2305621215802628E-2</v>
      </c>
      <c r="AE80" s="177">
        <f>+(G80-AA80)^2*S80</f>
        <v>1.5142831350681178E-5</v>
      </c>
      <c r="AF80" s="177">
        <f>IF(S80&lt;&gt;0,G80-P80,-9999)</f>
        <v>9.3599499996344093E-2</v>
      </c>
      <c r="AG80" s="178"/>
      <c r="AH80" s="177">
        <f>$AB$6*($AB$11/AI80*AJ80+$AB$12)</f>
        <v>4.7752264413242545E-3</v>
      </c>
      <c r="AI80" s="177">
        <f>1+$AB$7*COS(AL80)</f>
        <v>1.0372560013945489</v>
      </c>
      <c r="AJ80" s="177">
        <f>SIN(AL80+RADIANS($AB$9))</f>
        <v>0.54275761909113907</v>
      </c>
      <c r="AK80" s="177">
        <f>$AB$7*SIN(AL80)</f>
        <v>-0.19038325530730568</v>
      </c>
      <c r="AL80" s="177">
        <f>2*ATAN(AM80)</f>
        <v>-1.3775489066484103</v>
      </c>
      <c r="AM80" s="177">
        <f>SQRT((1+$AB$7)/(1-$AB$7))*TAN(AN80/2)</f>
        <v>-0.82327782199080679</v>
      </c>
      <c r="AN80" s="177">
        <f>$AU80+$AB$7*SIN(AO80)</f>
        <v>11.376926001516052</v>
      </c>
      <c r="AO80" s="177">
        <f>$AU80+$AB$7*SIN(AP80)</f>
        <v>11.376926030965544</v>
      </c>
      <c r="AP80" s="177">
        <f>$AU80+$AB$7*SIN(AQ80)</f>
        <v>11.376926438853504</v>
      </c>
      <c r="AQ80" s="177">
        <f>$AU80+$AB$7*SIN(AR80)</f>
        <v>11.376932088231921</v>
      </c>
      <c r="AR80" s="177">
        <f>$AU80+$AB$7*SIN(AS80)</f>
        <v>11.377010325742535</v>
      </c>
      <c r="AS80" s="177">
        <f>$AU80+$AB$7*SIN(AT80)</f>
        <v>11.3780922621372</v>
      </c>
      <c r="AT80" s="177">
        <f>$AU80+$AB$7*SIN(AU80)</f>
        <v>11.392767008727084</v>
      </c>
      <c r="AU80" s="177">
        <f>RADIANS($AB$9)+$AB$18*(F80-AB$15)</f>
        <v>11.556984228423863</v>
      </c>
      <c r="AW80" s="177">
        <f t="shared" si="21"/>
        <v>24000</v>
      </c>
      <c r="AX80" s="177">
        <f t="shared" si="22"/>
        <v>-8.3659939872829769E-2</v>
      </c>
      <c r="AY80" s="177">
        <f t="shared" si="23"/>
        <v>-9.5550606970841237E-2</v>
      </c>
      <c r="AZ80" s="177">
        <f t="shared" si="24"/>
        <v>1.1890667098011468E-2</v>
      </c>
      <c r="BA80" s="177">
        <f t="shared" si="25"/>
        <v>0.89525679368946975</v>
      </c>
      <c r="BB80" s="177">
        <f t="shared" si="26"/>
        <v>0.97286739618285412</v>
      </c>
      <c r="BC80" s="177">
        <f t="shared" si="27"/>
        <v>-2.1411493929624492</v>
      </c>
      <c r="BD80" s="177">
        <f t="shared" si="28"/>
        <v>-1.8295238689760169</v>
      </c>
      <c r="BE80" s="177">
        <f t="shared" ref="BE80:BG80" si="42">$BL80+$AB$7*SIN(BF80)</f>
        <v>35.731580928960668</v>
      </c>
      <c r="BF80" s="177">
        <f t="shared" si="42"/>
        <v>35.731580955946193</v>
      </c>
      <c r="BG80" s="177">
        <f t="shared" si="42"/>
        <v>35.731580595952572</v>
      </c>
      <c r="BH80" s="177">
        <f t="shared" si="30"/>
        <v>35.731585398383579</v>
      </c>
      <c r="BI80" s="177">
        <f t="shared" si="31"/>
        <v>35.731521336935444</v>
      </c>
      <c r="BJ80" s="177">
        <f t="shared" si="32"/>
        <v>35.732376684676545</v>
      </c>
      <c r="BK80" s="177">
        <f t="shared" si="33"/>
        <v>35.721096369572507</v>
      </c>
      <c r="BL80" s="177">
        <f t="shared" si="34"/>
        <v>35.91050725825189</v>
      </c>
    </row>
    <row r="81" spans="1:64" s="177" customFormat="1" ht="12.95" customHeight="1" x14ac:dyDescent="0.2">
      <c r="A81" s="177" t="s">
        <v>107</v>
      </c>
      <c r="C81" s="196">
        <v>41070.381000000001</v>
      </c>
      <c r="D81" s="196"/>
      <c r="E81" s="177">
        <f>(C81-C$7)/C$8</f>
        <v>-22781.872474923264</v>
      </c>
      <c r="F81" s="177">
        <f>ROUND(2*E81,0)/2</f>
        <v>-22782</v>
      </c>
      <c r="G81" s="177">
        <f>C81-(C$7+C$8*F81)</f>
        <v>8.7658199998259079E-2</v>
      </c>
      <c r="I81" s="177">
        <f>+G81</f>
        <v>8.7658199998259079E-2</v>
      </c>
      <c r="O81" s="177">
        <f ca="1">+C$11+C$12*F81</f>
        <v>0.21222872412490243</v>
      </c>
      <c r="Q81" s="198">
        <f>C81-15018.5</f>
        <v>26051.881000000001</v>
      </c>
      <c r="S81" s="178">
        <f>S$16</f>
        <v>0.1</v>
      </c>
      <c r="Z81" s="177">
        <f>F81</f>
        <v>-22782</v>
      </c>
      <c r="AA81" s="177">
        <f>AB$3+AB$4*Z81+AB$5*Z81^2+AH81</f>
        <v>0.10574914029156532</v>
      </c>
      <c r="AB81" s="177">
        <f>IF(S81&lt;&gt;0,G81-AH81,-9999)</f>
        <v>8.2971357736633167E-2</v>
      </c>
      <c r="AC81" s="177">
        <f>+G81-P81</f>
        <v>8.7658199998259079E-2</v>
      </c>
      <c r="AD81" s="177">
        <f>IF(S81&lt;&gt;0,G81-AA81,-9999)</f>
        <v>-1.809094029330624E-2</v>
      </c>
      <c r="AE81" s="177">
        <f>+(G81-AA81)^2*S81</f>
        <v>3.2728212069597129E-5</v>
      </c>
      <c r="AF81" s="177">
        <f>IF(S81&lt;&gt;0,G81-P81,-9999)</f>
        <v>8.7658199998259079E-2</v>
      </c>
      <c r="AG81" s="178"/>
      <c r="AH81" s="177">
        <f>$AB$6*($AB$11/AI81*AJ81+$AB$12)</f>
        <v>4.6868422616259129E-3</v>
      </c>
      <c r="AI81" s="177">
        <f>1+$AB$7*COS(AL81)</f>
        <v>1.0387248533101923</v>
      </c>
      <c r="AJ81" s="177">
        <f>SIN(AL81+RADIANS($AB$9))</f>
        <v>0.53625659595443986</v>
      </c>
      <c r="AK81" s="177">
        <f>$AB$7*SIN(AL81)</f>
        <v>-0.1900899241870054</v>
      </c>
      <c r="AL81" s="177">
        <f>2*ATAN(AM81)</f>
        <v>-1.3698277599419908</v>
      </c>
      <c r="AM81" s="177">
        <f>SQRT((1+$AB$7)/(1-$AB$7))*TAN(AN81/2)</f>
        <v>-0.81682109412871895</v>
      </c>
      <c r="AN81" s="177">
        <f>$AU81+$AB$7*SIN(AO81)</f>
        <v>11.384223241543802</v>
      </c>
      <c r="AO81" s="177">
        <f>$AU81+$AB$7*SIN(AP81)</f>
        <v>11.384223274063549</v>
      </c>
      <c r="AP81" s="177">
        <f>$AU81+$AB$7*SIN(AQ81)</f>
        <v>11.384223716437143</v>
      </c>
      <c r="AQ81" s="177">
        <f>$AU81+$AB$7*SIN(AR81)</f>
        <v>11.384229734099252</v>
      </c>
      <c r="AR81" s="177">
        <f>$AU81+$AB$7*SIN(AS81)</f>
        <v>11.384311584311474</v>
      </c>
      <c r="AS81" s="177">
        <f>$AU81+$AB$7*SIN(AT81)</f>
        <v>11.385423263646301</v>
      </c>
      <c r="AT81" s="177">
        <f>$AU81+$AB$7*SIN(AU81)</f>
        <v>11.400235093734423</v>
      </c>
      <c r="AU81" s="177">
        <f>RADIANS($AB$9)+$AB$18*(F81-AB$15)</f>
        <v>11.563749818751628</v>
      </c>
      <c r="AW81" s="177">
        <f t="shared" si="21"/>
        <v>24500</v>
      </c>
      <c r="AX81" s="177">
        <f t="shared" si="22"/>
        <v>-8.6907691490805086E-2</v>
      </c>
      <c r="AY81" s="177">
        <f t="shared" si="23"/>
        <v>-9.7148291262058484E-2</v>
      </c>
      <c r="AZ81" s="177">
        <f t="shared" si="24"/>
        <v>1.0240599771253403E-2</v>
      </c>
      <c r="BA81" s="177">
        <f t="shared" si="25"/>
        <v>0.93535319929674299</v>
      </c>
      <c r="BB81" s="177">
        <f t="shared" si="26"/>
        <v>0.89422778473533648</v>
      </c>
      <c r="BC81" s="177">
        <f t="shared" si="27"/>
        <v>-1.9105349853987037</v>
      </c>
      <c r="BD81" s="177">
        <f t="shared" si="28"/>
        <v>-1.4140661963355892</v>
      </c>
      <c r="BE81" s="177">
        <f t="shared" ref="BE81:BG81" si="43">$BL81+$AB$7*SIN(BF81)</f>
        <v>35.978889690924738</v>
      </c>
      <c r="BF81" s="177">
        <f t="shared" si="43"/>
        <v>35.978889690966078</v>
      </c>
      <c r="BG81" s="177">
        <f t="shared" si="43"/>
        <v>35.978889689534554</v>
      </c>
      <c r="BH81" s="177">
        <f t="shared" si="30"/>
        <v>35.978889739102577</v>
      </c>
      <c r="BI81" s="177">
        <f t="shared" si="31"/>
        <v>35.978888022767869</v>
      </c>
      <c r="BJ81" s="177">
        <f t="shared" si="32"/>
        <v>35.978947463701175</v>
      </c>
      <c r="BK81" s="177">
        <f t="shared" si="33"/>
        <v>35.976902364723053</v>
      </c>
      <c r="BL81" s="177">
        <f t="shared" si="34"/>
        <v>36.170722270858242</v>
      </c>
    </row>
    <row r="82" spans="1:64" s="177" customFormat="1" ht="12.95" customHeight="1" x14ac:dyDescent="0.2">
      <c r="A82" s="177" t="s">
        <v>107</v>
      </c>
      <c r="C82" s="196">
        <v>41070.381999999998</v>
      </c>
      <c r="D82" s="196"/>
      <c r="E82" s="177">
        <f>(C82-C$7)/C$8</f>
        <v>-22781.871020124097</v>
      </c>
      <c r="F82" s="177">
        <f>ROUND(2*E82,0)/2</f>
        <v>-22782</v>
      </c>
      <c r="G82" s="177">
        <f>C82-(C$7+C$8*F82)</f>
        <v>8.8658199994824827E-2</v>
      </c>
      <c r="I82" s="177">
        <f>+G82</f>
        <v>8.8658199994824827E-2</v>
      </c>
      <c r="O82" s="177">
        <f ca="1">+C$11+C$12*F82</f>
        <v>0.21222872412490243</v>
      </c>
      <c r="Q82" s="198">
        <f>C82-15018.5</f>
        <v>26051.881999999998</v>
      </c>
      <c r="S82" s="178">
        <f>S$16</f>
        <v>0.1</v>
      </c>
      <c r="Z82" s="177">
        <f>F82</f>
        <v>-22782</v>
      </c>
      <c r="AA82" s="177">
        <f>AB$3+AB$4*Z82+AB$5*Z82^2+AH82</f>
        <v>0.10574914029156532</v>
      </c>
      <c r="AB82" s="177">
        <f>IF(S82&lt;&gt;0,G82-AH82,-9999)</f>
        <v>8.3971357733198915E-2</v>
      </c>
      <c r="AC82" s="177">
        <f>+G82-P82</f>
        <v>8.8658199994824827E-2</v>
      </c>
      <c r="AD82" s="177">
        <f>IF(S82&lt;&gt;0,G82-AA82,-9999)</f>
        <v>-1.7090940296740492E-2</v>
      </c>
      <c r="AE82" s="177">
        <f>+(G82-AA82)^2*S82</f>
        <v>2.92100240226748E-5</v>
      </c>
      <c r="AF82" s="177">
        <f>IF(S82&lt;&gt;0,G82-P82,-9999)</f>
        <v>8.8658199994824827E-2</v>
      </c>
      <c r="AG82" s="178"/>
      <c r="AH82" s="177">
        <f>$AB$6*($AB$11/AI82*AJ82+$AB$12)</f>
        <v>4.6868422616259129E-3</v>
      </c>
      <c r="AI82" s="177">
        <f>1+$AB$7*COS(AL82)</f>
        <v>1.0387248533101923</v>
      </c>
      <c r="AJ82" s="177">
        <f>SIN(AL82+RADIANS($AB$9))</f>
        <v>0.53625659595443986</v>
      </c>
      <c r="AK82" s="177">
        <f>$AB$7*SIN(AL82)</f>
        <v>-0.1900899241870054</v>
      </c>
      <c r="AL82" s="177">
        <f>2*ATAN(AM82)</f>
        <v>-1.3698277599419908</v>
      </c>
      <c r="AM82" s="177">
        <f>SQRT((1+$AB$7)/(1-$AB$7))*TAN(AN82/2)</f>
        <v>-0.81682109412871895</v>
      </c>
      <c r="AN82" s="177">
        <f>$AU82+$AB$7*SIN(AO82)</f>
        <v>11.384223241543802</v>
      </c>
      <c r="AO82" s="177">
        <f>$AU82+$AB$7*SIN(AP82)</f>
        <v>11.384223274063549</v>
      </c>
      <c r="AP82" s="177">
        <f>$AU82+$AB$7*SIN(AQ82)</f>
        <v>11.384223716437143</v>
      </c>
      <c r="AQ82" s="177">
        <f>$AU82+$AB$7*SIN(AR82)</f>
        <v>11.384229734099252</v>
      </c>
      <c r="AR82" s="177">
        <f>$AU82+$AB$7*SIN(AS82)</f>
        <v>11.384311584311474</v>
      </c>
      <c r="AS82" s="177">
        <f>$AU82+$AB$7*SIN(AT82)</f>
        <v>11.385423263646301</v>
      </c>
      <c r="AT82" s="177">
        <f>$AU82+$AB$7*SIN(AU82)</f>
        <v>11.400235093734423</v>
      </c>
      <c r="AU82" s="177">
        <f>RADIANS($AB$9)+$AB$18*(F82-AB$15)</f>
        <v>11.563749818751628</v>
      </c>
    </row>
    <row r="83" spans="1:64" s="177" customFormat="1" ht="12.95" customHeight="1" x14ac:dyDescent="0.2">
      <c r="A83" s="177" t="s">
        <v>108</v>
      </c>
      <c r="C83" s="196">
        <v>41074.508000000002</v>
      </c>
      <c r="D83" s="196"/>
      <c r="E83" s="177">
        <f>(C83-C$7)/C$8</f>
        <v>-22775.868518742398</v>
      </c>
      <c r="F83" s="177">
        <f>ROUND(2*E83,0)/2</f>
        <v>-22776</v>
      </c>
      <c r="G83" s="177">
        <f>C83-(C$7+C$8*F83)</f>
        <v>9.0377599997736979E-2</v>
      </c>
      <c r="I83" s="177">
        <f>G83</f>
        <v>9.0377599997736979E-2</v>
      </c>
      <c r="O83" s="177">
        <f ca="1">+C$11+C$12*F83</f>
        <v>0.21217271496947743</v>
      </c>
      <c r="Q83" s="198">
        <f>C83-15018.5</f>
        <v>26056.008000000002</v>
      </c>
      <c r="S83" s="178">
        <f>S$16</f>
        <v>0.1</v>
      </c>
      <c r="Z83" s="177">
        <f>F83</f>
        <v>-22776</v>
      </c>
      <c r="AA83" s="177">
        <f>AB$3+AB$4*Z83+AB$5*Z83^2+AH83</f>
        <v>0.10567702474966917</v>
      </c>
      <c r="AB83" s="177">
        <f>IF(S83&lt;&gt;0,G83-AH83,-9999)</f>
        <v>8.573167721107014E-2</v>
      </c>
      <c r="AC83" s="177">
        <f>+G83-P83</f>
        <v>9.0377599997736979E-2</v>
      </c>
      <c r="AD83" s="177">
        <f>IF(S83&lt;&gt;0,G83-AA83,-9999)</f>
        <v>-1.5299424751932189E-2</v>
      </c>
      <c r="AE83" s="177">
        <f>+(G83-AA83)^2*S83</f>
        <v>2.3407239774003534E-5</v>
      </c>
      <c r="AF83" s="177">
        <f>IF(S83&lt;&gt;0,G83-P83,-9999)</f>
        <v>9.0377599997736979E-2</v>
      </c>
      <c r="AG83" s="178"/>
      <c r="AH83" s="177">
        <f>$AB$6*($AB$11/AI83*AJ83+$AB$12)</f>
        <v>4.6459227866668456E-3</v>
      </c>
      <c r="AI83" s="177">
        <f>1+$AB$7*COS(AL83)</f>
        <v>1.0394034128161118</v>
      </c>
      <c r="AJ83" s="177">
        <f>SIN(AL83+RADIANS($AB$9))</f>
        <v>0.53323907725394681</v>
      </c>
      <c r="AK83" s="177">
        <f>$AB$7*SIN(AL83)</f>
        <v>-0.18995042669012474</v>
      </c>
      <c r="AL83" s="177">
        <f>2*ATAN(AM83)</f>
        <v>-1.366256777106746</v>
      </c>
      <c r="AM83" s="177">
        <f>SQRT((1+$AB$7)/(1-$AB$7))*TAN(AN83/2)</f>
        <v>-0.81384866064842865</v>
      </c>
      <c r="AN83" s="177">
        <f>$AU83+$AB$7*SIN(AO83)</f>
        <v>11.387594682738403</v>
      </c>
      <c r="AO83" s="177">
        <f>$AU83+$AB$7*SIN(AP83)</f>
        <v>11.387594716757901</v>
      </c>
      <c r="AP83" s="177">
        <f>$AU83+$AB$7*SIN(AQ83)</f>
        <v>11.38759517575636</v>
      </c>
      <c r="AQ83" s="177">
        <f>$AU83+$AB$7*SIN(AR83)</f>
        <v>11.387601368613614</v>
      </c>
      <c r="AR83" s="177">
        <f>$AU83+$AB$7*SIN(AS83)</f>
        <v>11.387684914251782</v>
      </c>
      <c r="AS83" s="177">
        <f>$AU83+$AB$7*SIN(AT83)</f>
        <v>11.388810353685153</v>
      </c>
      <c r="AT83" s="177">
        <f>$AU83+$AB$7*SIN(AU83)</f>
        <v>11.403684428538865</v>
      </c>
      <c r="AU83" s="177">
        <f>RADIANS($AB$9)+$AB$18*(F83-AB$15)</f>
        <v>11.566872398902904</v>
      </c>
    </row>
    <row r="84" spans="1:64" s="177" customFormat="1" ht="12.95" customHeight="1" x14ac:dyDescent="0.2">
      <c r="A84" s="144" t="s">
        <v>106</v>
      </c>
      <c r="B84" s="145" t="s">
        <v>95</v>
      </c>
      <c r="C84" s="146">
        <v>41080.69</v>
      </c>
      <c r="D84" s="196"/>
      <c r="E84" s="70">
        <f>(C84-C$7)/C$8</f>
        <v>-22766.874950264053</v>
      </c>
      <c r="F84" s="177">
        <f>ROUND(2*E84,0)/2</f>
        <v>-22767</v>
      </c>
      <c r="G84" s="197">
        <f>C84-(C$7+C$8*F84)</f>
        <v>8.595670000067912E-2</v>
      </c>
      <c r="J84" s="177">
        <f>G84</f>
        <v>8.595670000067912E-2</v>
      </c>
      <c r="O84" s="177">
        <f ca="1">+C$11+C$12*F84</f>
        <v>0.21208870123633994</v>
      </c>
      <c r="Q84" s="198">
        <f>C84-15018.5</f>
        <v>26062.190000000002</v>
      </c>
      <c r="S84" s="178">
        <f>S$17</f>
        <v>1</v>
      </c>
      <c r="Z84" s="177">
        <f>F84</f>
        <v>-22767</v>
      </c>
      <c r="AA84" s="177">
        <f>AB$3+AB$4*Z84+AB$5*Z84^2+AH84</f>
        <v>0.10556870519050408</v>
      </c>
      <c r="AB84" s="177">
        <f>IF(S84&lt;&gt;0,G84-AH84,-9999)</f>
        <v>8.1372305549047522E-2</v>
      </c>
      <c r="AC84" s="177">
        <f>+G84-P84</f>
        <v>8.595670000067912E-2</v>
      </c>
      <c r="AD84" s="177">
        <f>IF(S84&lt;&gt;0,G84-AA84,-9999)</f>
        <v>-1.9612005189824963E-2</v>
      </c>
      <c r="AE84" s="177">
        <f>+(G84-AA84)^2*S84</f>
        <v>3.846307475657213E-4</v>
      </c>
      <c r="AF84" s="177">
        <f>IF(S84&lt;&gt;0,G84-P84,-9999)</f>
        <v>8.595670000067912E-2</v>
      </c>
      <c r="AG84" s="178"/>
      <c r="AH84" s="177">
        <f>$AB$6*($AB$11/AI84*AJ84+$AB$12)</f>
        <v>4.5843944516316022E-3</v>
      </c>
      <c r="AI84" s="177">
        <f>1+$AB$7*COS(AL84)</f>
        <v>1.0404219678586499</v>
      </c>
      <c r="AJ84" s="177">
        <f>SIN(AL84+RADIANS($AB$9))</f>
        <v>0.52869263262283939</v>
      </c>
      <c r="AK84" s="177">
        <f>$AB$7*SIN(AL84)</f>
        <v>-0.18973628555379604</v>
      </c>
      <c r="AL84" s="177">
        <f>2*ATAN(AM84)</f>
        <v>-1.3608915506377812</v>
      </c>
      <c r="AM84" s="177">
        <f>SQRT((1+$AB$7)/(1-$AB$7))*TAN(AN84/2)</f>
        <v>-0.80939892367227129</v>
      </c>
      <c r="AN84" s="177">
        <f>$AU84+$AB$7*SIN(AO84)</f>
        <v>11.392655974314668</v>
      </c>
      <c r="AO84" s="177">
        <f>$AU84+$AB$7*SIN(AP84)</f>
        <v>11.392656010685615</v>
      </c>
      <c r="AP84" s="177">
        <f>$AU84+$AB$7*SIN(AQ84)</f>
        <v>11.392656495481452</v>
      </c>
      <c r="AQ84" s="177">
        <f>$AU84+$AB$7*SIN(AR84)</f>
        <v>11.392662957371211</v>
      </c>
      <c r="AR84" s="177">
        <f>$AU84+$AB$7*SIN(AS84)</f>
        <v>11.392749079007181</v>
      </c>
      <c r="AS84" s="177">
        <f>$AU84+$AB$7*SIN(AT84)</f>
        <v>11.393895192428516</v>
      </c>
      <c r="AT84" s="177">
        <f>$AU84+$AB$7*SIN(AU84)</f>
        <v>11.408861413178386</v>
      </c>
      <c r="AU84" s="177">
        <f>RADIANS($AB$9)+$AB$18*(F84-AB$15)</f>
        <v>11.571556269129818</v>
      </c>
    </row>
    <row r="85" spans="1:64" s="177" customFormat="1" ht="12.95" customHeight="1" x14ac:dyDescent="0.2">
      <c r="A85" s="177" t="s">
        <v>102</v>
      </c>
      <c r="C85" s="196">
        <v>41133.616199999997</v>
      </c>
      <c r="D85" s="196">
        <v>5.0000000000000001E-3</v>
      </c>
      <c r="E85" s="177">
        <f>(C85-C$7)/C$8</f>
        <v>-22689.87795835231</v>
      </c>
      <c r="F85" s="177">
        <f>ROUND(2*E85,0)/2</f>
        <v>-22690</v>
      </c>
      <c r="G85" s="177">
        <f>C85-(C$7+C$8*F85)</f>
        <v>8.3888999994087499E-2</v>
      </c>
      <c r="J85" s="177">
        <f>G85</f>
        <v>8.3888999994087499E-2</v>
      </c>
      <c r="O85" s="177">
        <f ca="1">+C$11+C$12*F85</f>
        <v>0.21136991707505259</v>
      </c>
      <c r="Q85" s="198">
        <f>C85-15018.5</f>
        <v>26115.116199999997</v>
      </c>
      <c r="S85" s="178">
        <f>S$17</f>
        <v>1</v>
      </c>
      <c r="Z85" s="177">
        <f>F85</f>
        <v>-22690</v>
      </c>
      <c r="AA85" s="177">
        <f>AB$3+AB$4*Z85+AB$5*Z85^2+AH85</f>
        <v>0.10463496543813533</v>
      </c>
      <c r="AB85" s="177">
        <f>IF(S85&lt;&gt;0,G85-AH85,-9999)</f>
        <v>7.9838161463922863E-2</v>
      </c>
      <c r="AC85" s="177">
        <f>+G85-P85</f>
        <v>8.3888999994087499E-2</v>
      </c>
      <c r="AD85" s="177">
        <f>IF(S85&lt;&gt;0,G85-AA85,-9999)</f>
        <v>-2.0745965444047831E-2</v>
      </c>
      <c r="AE85" s="177">
        <f>+(G85-AA85)^2*S85</f>
        <v>4.3039508220562672E-4</v>
      </c>
      <c r="AF85" s="177">
        <f>IF(S85&lt;&gt;0,G85-P85,-9999)</f>
        <v>8.3888999994087499E-2</v>
      </c>
      <c r="AG85" s="178"/>
      <c r="AH85" s="177">
        <f>$AB$6*($AB$11/AI85*AJ85+$AB$12)</f>
        <v>4.0508385301646337E-3</v>
      </c>
      <c r="AI85" s="177">
        <f>1+$AB$7*COS(AL85)</f>
        <v>1.0491667507933675</v>
      </c>
      <c r="AJ85" s="177">
        <f>SIN(AL85+RADIANS($AB$9))</f>
        <v>0.48881005681743978</v>
      </c>
      <c r="AK85" s="177">
        <f>$AB$7*SIN(AL85)</f>
        <v>-0.18766039581579344</v>
      </c>
      <c r="AL85" s="177">
        <f>2*ATAN(AM85)</f>
        <v>-1.3145571825047462</v>
      </c>
      <c r="AM85" s="177">
        <f>SQRT((1+$AB$7)/(1-$AB$7))*TAN(AN85/2)</f>
        <v>-0.77175347384571114</v>
      </c>
      <c r="AN85" s="177">
        <f>$AU85+$AB$7*SIN(AO85)</f>
        <v>11.436161238617451</v>
      </c>
      <c r="AO85" s="177">
        <f>$AU85+$AB$7*SIN(AP85)</f>
        <v>11.436161300753405</v>
      </c>
      <c r="AP85" s="177">
        <f>$AU85+$AB$7*SIN(AQ85)</f>
        <v>11.436162051796122</v>
      </c>
      <c r="AQ85" s="177">
        <f>$AU85+$AB$7*SIN(AR85)</f>
        <v>11.436171129620561</v>
      </c>
      <c r="AR85" s="177">
        <f>$AU85+$AB$7*SIN(AS85)</f>
        <v>11.436280839116026</v>
      </c>
      <c r="AS85" s="177">
        <f>$AU85+$AB$7*SIN(AT85)</f>
        <v>11.437604714712592</v>
      </c>
      <c r="AT85" s="177">
        <f>$AU85+$AB$7*SIN(AU85)</f>
        <v>11.453298158504182</v>
      </c>
      <c r="AU85" s="177">
        <f>RADIANS($AB$9)+$AB$18*(F85-AB$15)</f>
        <v>11.611629381071197</v>
      </c>
    </row>
    <row r="86" spans="1:64" s="177" customFormat="1" ht="12.95" customHeight="1" x14ac:dyDescent="0.2">
      <c r="A86" s="177" t="s">
        <v>109</v>
      </c>
      <c r="C86" s="196">
        <v>41389.309000000001</v>
      </c>
      <c r="D86" s="196"/>
      <c r="E86" s="177">
        <f>(C86-C$7)/C$8</f>
        <v>-22317.896284748425</v>
      </c>
      <c r="F86" s="177">
        <f>ROUND(2*E86,0)/2</f>
        <v>-22318</v>
      </c>
      <c r="G86" s="177">
        <f>C86-(C$7+C$8*F86)</f>
        <v>7.1291799999016803E-2</v>
      </c>
      <c r="I86" s="177">
        <f>G86</f>
        <v>7.1291799999016803E-2</v>
      </c>
      <c r="O86" s="177">
        <f ca="1">+C$11+C$12*F86</f>
        <v>0.20789734943870325</v>
      </c>
      <c r="Q86" s="198">
        <f>C86-15018.5</f>
        <v>26370.809000000001</v>
      </c>
      <c r="S86" s="178">
        <f>S$16</f>
        <v>0.1</v>
      </c>
      <c r="Z86" s="177">
        <f>F86</f>
        <v>-22318</v>
      </c>
      <c r="AA86" s="177">
        <f>AB$3+AB$4*Z86+AB$5*Z86^2+AH86</f>
        <v>9.9971480696687445E-2</v>
      </c>
      <c r="AB86" s="177">
        <f>IF(S86&lt;&gt;0,G86-AH86,-9999)</f>
        <v>6.9974649215940876E-2</v>
      </c>
      <c r="AC86" s="177">
        <f>+G86-P86</f>
        <v>7.1291799999016803E-2</v>
      </c>
      <c r="AD86" s="177">
        <f>IF(S86&lt;&gt;0,G86-AA86,-9999)</f>
        <v>-2.8679680697670643E-2</v>
      </c>
      <c r="AE86" s="177">
        <f>+(G86-AA86)^2*S86</f>
        <v>8.2252408492034209E-5</v>
      </c>
      <c r="AF86" s="177">
        <f>IF(S86&lt;&gt;0,G86-P86,-9999)</f>
        <v>7.1291799999016803E-2</v>
      </c>
      <c r="AG86" s="178"/>
      <c r="AH86" s="177">
        <f>$AB$6*($AB$11/AI86*AJ86+$AB$12)</f>
        <v>1.3171507830759207E-3</v>
      </c>
      <c r="AI86" s="177">
        <f>1+$AB$7*COS(AL86)</f>
        <v>1.0915072465044668</v>
      </c>
      <c r="AJ86" s="177">
        <f>SIN(AL86+RADIANS($AB$9))</f>
        <v>0.27226470310626888</v>
      </c>
      <c r="AK86" s="177">
        <f>$AB$7*SIN(AL86)</f>
        <v>-0.17105618193590114</v>
      </c>
      <c r="AL86" s="177">
        <f>2*ATAN(AM86)</f>
        <v>-1.0795778225216934</v>
      </c>
      <c r="AM86" s="177">
        <f>SQRT((1+$AB$7)/(1-$AB$7))*TAN(AN86/2)</f>
        <v>-0.59914272318672923</v>
      </c>
      <c r="AN86" s="177">
        <f>$AU86+$AB$7*SIN(AO86)</f>
        <v>11.651491007847801</v>
      </c>
      <c r="AO86" s="177">
        <f>$AU86+$AB$7*SIN(AP86)</f>
        <v>11.65149142123509</v>
      </c>
      <c r="AP86" s="177">
        <f>$AU86+$AB$7*SIN(AQ86)</f>
        <v>11.651494915197622</v>
      </c>
      <c r="AQ86" s="177">
        <f>$AU86+$AB$7*SIN(AR86)</f>
        <v>11.651524445646606</v>
      </c>
      <c r="AR86" s="177">
        <f>$AU86+$AB$7*SIN(AS86)</f>
        <v>11.651773987346038</v>
      </c>
      <c r="AS86" s="177">
        <f>$AU86+$AB$7*SIN(AT86)</f>
        <v>11.653879475541759</v>
      </c>
      <c r="AT86" s="177">
        <f>$AU86+$AB$7*SIN(AU86)</f>
        <v>11.671422117194584</v>
      </c>
      <c r="AU86" s="177">
        <f>RADIANS($AB$9)+$AB$18*(F86-AB$15)</f>
        <v>11.805229350450318</v>
      </c>
    </row>
    <row r="87" spans="1:64" s="177" customFormat="1" ht="12.95" customHeight="1" x14ac:dyDescent="0.2">
      <c r="A87" s="177" t="s">
        <v>109</v>
      </c>
      <c r="C87" s="196">
        <v>41391.392999999996</v>
      </c>
      <c r="D87" s="196"/>
      <c r="E87" s="177">
        <f>(C87-C$7)/C$8</f>
        <v>-22314.864483274981</v>
      </c>
      <c r="F87" s="177">
        <f>ROUND(2*E87,0)/2</f>
        <v>-22315</v>
      </c>
      <c r="G87" s="177">
        <f>C87-(C$7+C$8*F87)</f>
        <v>9.3151499997475185E-2</v>
      </c>
      <c r="I87" s="177">
        <f>G87</f>
        <v>9.3151499997475185E-2</v>
      </c>
      <c r="O87" s="177">
        <f ca="1">+C$11+C$12*F87</f>
        <v>0.20786934486099076</v>
      </c>
      <c r="Q87" s="198">
        <f>C87-15018.5</f>
        <v>26372.892999999996</v>
      </c>
      <c r="S87" s="178">
        <f>S$16</f>
        <v>0.1</v>
      </c>
      <c r="Z87" s="177">
        <f>F87</f>
        <v>-22315</v>
      </c>
      <c r="AA87" s="177">
        <f>AB$3+AB$4*Z87+AB$5*Z87^2+AH87</f>
        <v>9.993302846832626E-2</v>
      </c>
      <c r="AB87" s="177">
        <f>IF(S87&lt;&gt;0,G87-AH87,-9999)</f>
        <v>9.1857262532738515E-2</v>
      </c>
      <c r="AC87" s="177">
        <f>+G87-P87</f>
        <v>9.3151499997475185E-2</v>
      </c>
      <c r="AD87" s="177">
        <f>IF(S87&lt;&gt;0,G87-AA87,-9999)</f>
        <v>-6.7815284708510754E-3</v>
      </c>
      <c r="AE87" s="177">
        <f>+(G87-AA87)^2*S87</f>
        <v>4.598912840096373E-6</v>
      </c>
      <c r="AF87" s="177">
        <f>IF(S87&lt;&gt;0,G87-P87,-9999)</f>
        <v>9.3151499997475185E-2</v>
      </c>
      <c r="AG87" s="178"/>
      <c r="AH87" s="177">
        <f>$AB$6*($AB$11/AI87*AJ87+$AB$12)</f>
        <v>1.294237464736676E-3</v>
      </c>
      <c r="AI87" s="177">
        <f>1+$AB$7*COS(AL87)</f>
        <v>1.0918442000643309</v>
      </c>
      <c r="AJ87" s="177">
        <f>SIN(AL87+RADIANS($AB$9))</f>
        <v>0.27036774902117272</v>
      </c>
      <c r="AK87" s="177">
        <f>$AB$7*SIN(AL87)</f>
        <v>-0.17087549987011166</v>
      </c>
      <c r="AL87" s="177">
        <f>2*ATAN(AM87)</f>
        <v>-1.0776069408004494</v>
      </c>
      <c r="AM87" s="177">
        <f>SQRT((1+$AB$7)/(1-$AB$7))*TAN(AN87/2)</f>
        <v>-0.59780432642938386</v>
      </c>
      <c r="AN87" s="177">
        <f>$AU87+$AB$7*SIN(AO87)</f>
        <v>11.653262083378854</v>
      </c>
      <c r="AO87" s="177">
        <f>$AU87+$AB$7*SIN(AP87)</f>
        <v>11.653262501598071</v>
      </c>
      <c r="AP87" s="177">
        <f>$AU87+$AB$7*SIN(AQ87)</f>
        <v>11.653266028289554</v>
      </c>
      <c r="AQ87" s="177">
        <f>$AU87+$AB$7*SIN(AR87)</f>
        <v>11.653295766963629</v>
      </c>
      <c r="AR87" s="177">
        <f>$AU87+$AB$7*SIN(AS87)</f>
        <v>11.65354649153768</v>
      </c>
      <c r="AS87" s="177">
        <f>$AU87+$AB$7*SIN(AT87)</f>
        <v>11.655657108693827</v>
      </c>
      <c r="AT87" s="177">
        <f>$AU87+$AB$7*SIN(AU87)</f>
        <v>11.673202871329103</v>
      </c>
      <c r="AU87" s="177">
        <f>RADIANS($AB$9)+$AB$18*(F87-AB$15)</f>
        <v>11.806790640525955</v>
      </c>
    </row>
    <row r="88" spans="1:64" s="177" customFormat="1" ht="12.95" customHeight="1" x14ac:dyDescent="0.2">
      <c r="A88" s="144" t="s">
        <v>110</v>
      </c>
      <c r="B88" s="145" t="s">
        <v>95</v>
      </c>
      <c r="C88" s="146">
        <v>41742.620999999999</v>
      </c>
      <c r="D88" s="196"/>
      <c r="E88" s="70">
        <f>(C88-C$7)/C$8</f>
        <v>-21803.898279860012</v>
      </c>
      <c r="F88" s="177">
        <f>ROUND(2*E88,0)/2</f>
        <v>-21804</v>
      </c>
      <c r="G88" s="197">
        <f>C88-(C$7+C$8*F88)</f>
        <v>6.9920399997499771E-2</v>
      </c>
      <c r="J88" s="177">
        <f>G88</f>
        <v>6.9920399997499771E-2</v>
      </c>
      <c r="O88" s="177">
        <f ca="1">+C$11+C$12*F88</f>
        <v>0.20309923179062916</v>
      </c>
      <c r="Q88" s="198">
        <f>C88-15018.5</f>
        <v>26724.120999999999</v>
      </c>
      <c r="S88" s="178">
        <f>S$17</f>
        <v>1</v>
      </c>
      <c r="Z88" s="177">
        <f>F88</f>
        <v>-21804</v>
      </c>
      <c r="AA88" s="177">
        <f>AB$3+AB$4*Z88+AB$5*Z88^2+AH88</f>
        <v>9.3291653074730196E-2</v>
      </c>
      <c r="AB88" s="177">
        <f>IF(S88&lt;&gt;0,G88-AH88,-9999)</f>
        <v>7.2626339625507491E-2</v>
      </c>
      <c r="AC88" s="177">
        <f>+G88-P88</f>
        <v>6.9920399997499771E-2</v>
      </c>
      <c r="AD88" s="177">
        <f>IF(S88&lt;&gt;0,G88-AA88,-9999)</f>
        <v>-2.3371253077230425E-2</v>
      </c>
      <c r="AE88" s="177">
        <f>+(G88-AA88)^2*S88</f>
        <v>5.4621547039995257E-4</v>
      </c>
      <c r="AF88" s="177">
        <f>IF(S88&lt;&gt;0,G88-P88,-9999)</f>
        <v>6.9920399997499771E-2</v>
      </c>
      <c r="AG88" s="178"/>
      <c r="AH88" s="177">
        <f>$AB$6*($AB$11/AI88*AJ88+$AB$12)</f>
        <v>-2.7059396280077145E-3</v>
      </c>
      <c r="AI88" s="177">
        <f>1+$AB$7*COS(AL88)</f>
        <v>1.1452581910238899</v>
      </c>
      <c r="AJ88" s="177">
        <f>SIN(AL88+RADIANS($AB$9))</f>
        <v>-7.9165467383380039E-2</v>
      </c>
      <c r="AK88" s="177">
        <f>$AB$7*SIN(AL88)</f>
        <v>-0.1285840249867162</v>
      </c>
      <c r="AL88" s="177">
        <f>2*ATAN(AM88)</f>
        <v>-0.72458356289171244</v>
      </c>
      <c r="AM88" s="177">
        <f>SQRT((1+$AB$7)/(1-$AB$7))*TAN(AN88/2)</f>
        <v>-0.37902159423468146</v>
      </c>
      <c r="AN88" s="177">
        <f>$AU88+$AB$7*SIN(AO88)</f>
        <v>11.962588427901169</v>
      </c>
      <c r="AO88" s="177">
        <f>$AU88+$AB$7*SIN(AP88)</f>
        <v>11.962590029976328</v>
      </c>
      <c r="AP88" s="177">
        <f>$AU88+$AB$7*SIN(AQ88)</f>
        <v>11.962600062025176</v>
      </c>
      <c r="AQ88" s="177">
        <f>$AU88+$AB$7*SIN(AR88)</f>
        <v>11.962662880224034</v>
      </c>
      <c r="AR88" s="177">
        <f>$AU88+$AB$7*SIN(AS88)</f>
        <v>11.963056170344927</v>
      </c>
      <c r="AS88" s="177">
        <f>$AU88+$AB$7*SIN(AT88)</f>
        <v>11.965516052427272</v>
      </c>
      <c r="AT88" s="177">
        <f>$AU88+$AB$7*SIN(AU88)</f>
        <v>11.980809154325037</v>
      </c>
      <c r="AU88" s="177">
        <f>RADIANS($AB$9)+$AB$18*(F88-AB$15)</f>
        <v>12.072730383409642</v>
      </c>
    </row>
    <row r="89" spans="1:64" s="177" customFormat="1" ht="12.95" customHeight="1" x14ac:dyDescent="0.2">
      <c r="A89" s="144" t="s">
        <v>110</v>
      </c>
      <c r="B89" s="145" t="s">
        <v>95</v>
      </c>
      <c r="C89" s="146">
        <v>41753.620999999999</v>
      </c>
      <c r="D89" s="196"/>
      <c r="E89" s="70">
        <f>(C89-C$7)/C$8</f>
        <v>-21787.895488973281</v>
      </c>
      <c r="F89" s="177">
        <f>ROUND(2*E89,0)/2</f>
        <v>-21788</v>
      </c>
      <c r="G89" s="197">
        <f>C89-(C$7+C$8*F89)</f>
        <v>7.1838799995020963E-2</v>
      </c>
      <c r="J89" s="177">
        <f>G89</f>
        <v>7.1838799995020963E-2</v>
      </c>
      <c r="O89" s="177">
        <f ca="1">+C$11+C$12*F89</f>
        <v>0.20294987404282919</v>
      </c>
      <c r="Q89" s="198">
        <f>C89-15018.5</f>
        <v>26735.120999999999</v>
      </c>
      <c r="S89" s="178">
        <f>S$17</f>
        <v>1</v>
      </c>
      <c r="Z89" s="177">
        <f>F89</f>
        <v>-21788</v>
      </c>
      <c r="AA89" s="177">
        <f>AB$3+AB$4*Z89+AB$5*Z89^2+AH89</f>
        <v>9.3083154319773237E-2</v>
      </c>
      <c r="AB89" s="177">
        <f>IF(S89&lt;&gt;0,G89-AH89,-9999)</f>
        <v>7.467071905971627E-2</v>
      </c>
      <c r="AC89" s="177">
        <f>+G89-P89</f>
        <v>7.1838799995020963E-2</v>
      </c>
      <c r="AD89" s="177">
        <f>IF(S89&lt;&gt;0,G89-AA89,-9999)</f>
        <v>-2.1244354324752274E-2</v>
      </c>
      <c r="AE89" s="177">
        <f>+(G89-AA89)^2*S89</f>
        <v>4.5132259067562065E-4</v>
      </c>
      <c r="AF89" s="177">
        <f>IF(S89&lt;&gt;0,G89-P89,-9999)</f>
        <v>7.1838799995020963E-2</v>
      </c>
      <c r="AG89" s="178"/>
      <c r="AH89" s="177">
        <f>$AB$6*($AB$11/AI89*AJ89+$AB$12)</f>
        <v>-2.8319190646953112E-3</v>
      </c>
      <c r="AI89" s="177">
        <f>1+$AB$7*COS(AL89)</f>
        <v>1.1467378696969477</v>
      </c>
      <c r="AJ89" s="177">
        <f>SIN(AL89+RADIANS($AB$9))</f>
        <v>-9.0707074617145486E-2</v>
      </c>
      <c r="AK89" s="177">
        <f>$AB$7*SIN(AL89)</f>
        <v>-0.12689283328115478</v>
      </c>
      <c r="AL89" s="177">
        <f>2*ATAN(AM89)</f>
        <v>-0.71300003131080403</v>
      </c>
      <c r="AM89" s="177">
        <f>SQRT((1+$AB$7)/(1-$AB$7))*TAN(AN89/2)</f>
        <v>-0.37241223360356385</v>
      </c>
      <c r="AN89" s="177">
        <f>$AU89+$AB$7*SIN(AO89)</f>
        <v>11.972504204638639</v>
      </c>
      <c r="AO89" s="177">
        <f>$AU89+$AB$7*SIN(AP89)</f>
        <v>11.972505844535116</v>
      </c>
      <c r="AP89" s="177">
        <f>$AU89+$AB$7*SIN(AQ89)</f>
        <v>11.972516044165586</v>
      </c>
      <c r="AQ89" s="177">
        <f>$AU89+$AB$7*SIN(AR89)</f>
        <v>11.972579481021109</v>
      </c>
      <c r="AR89" s="177">
        <f>$AU89+$AB$7*SIN(AS89)</f>
        <v>11.972973967158403</v>
      </c>
      <c r="AS89" s="177">
        <f>$AU89+$AB$7*SIN(AT89)</f>
        <v>11.975424754823223</v>
      </c>
      <c r="AT89" s="177">
        <f>$AU89+$AB$7*SIN(AU89)</f>
        <v>11.990561719950971</v>
      </c>
      <c r="AU89" s="177">
        <f>RADIANS($AB$9)+$AB$18*(F89-AB$15)</f>
        <v>12.081057263813047</v>
      </c>
    </row>
    <row r="90" spans="1:64" s="177" customFormat="1" ht="12.95" customHeight="1" x14ac:dyDescent="0.2">
      <c r="A90" s="144" t="s">
        <v>110</v>
      </c>
      <c r="B90" s="145" t="s">
        <v>95</v>
      </c>
      <c r="C90" s="146">
        <v>41766.68</v>
      </c>
      <c r="D90" s="196"/>
      <c r="E90" s="70">
        <f>(C90-C$7)/C$8</f>
        <v>-21768.897266592387</v>
      </c>
      <c r="F90" s="177">
        <f>ROUND(2*E90,0)/2</f>
        <v>-21769</v>
      </c>
      <c r="G90" s="197">
        <f>C90-(C$7+C$8*F90)</f>
        <v>7.0616899996821303E-2</v>
      </c>
      <c r="J90" s="177">
        <f>G90</f>
        <v>7.0616899996821303E-2</v>
      </c>
      <c r="O90" s="177">
        <f ca="1">+C$11+C$12*F90</f>
        <v>0.20277251171731672</v>
      </c>
      <c r="Q90" s="198">
        <f>C90-15018.5</f>
        <v>26748.18</v>
      </c>
      <c r="S90" s="178">
        <f>S$17</f>
        <v>1</v>
      </c>
      <c r="Z90" s="177">
        <f>F90</f>
        <v>-21769</v>
      </c>
      <c r="AA90" s="177">
        <f>AB$3+AB$4*Z90+AB$5*Z90^2+AH90</f>
        <v>9.2835729671993938E-2</v>
      </c>
      <c r="AB90" s="177">
        <f>IF(S90&lt;&gt;0,G90-AH90,-9999)</f>
        <v>7.3598266187172454E-2</v>
      </c>
      <c r="AC90" s="177">
        <f>+G90-P90</f>
        <v>7.0616899996821303E-2</v>
      </c>
      <c r="AD90" s="177">
        <f>IF(S90&lt;&gt;0,G90-AA90,-9999)</f>
        <v>-2.2218829675172636E-2</v>
      </c>
      <c r="AE90" s="177">
        <f>+(G90-AA90)^2*S90</f>
        <v>4.9367639213433213E-4</v>
      </c>
      <c r="AF90" s="177">
        <f>IF(S90&lt;&gt;0,G90-P90,-9999)</f>
        <v>7.0616899996821303E-2</v>
      </c>
      <c r="AG90" s="178"/>
      <c r="AH90" s="177">
        <f>$AB$6*($AB$11/AI90*AJ90+$AB$12)</f>
        <v>-2.9813661903511559E-3</v>
      </c>
      <c r="AI90" s="177">
        <f>1+$AB$7*COS(AL90)</f>
        <v>1.1484742248596398</v>
      </c>
      <c r="AJ90" s="177">
        <f>SIN(AL90+RADIANS($AB$9))</f>
        <v>-0.10443523247686551</v>
      </c>
      <c r="AK90" s="177">
        <f>$AB$7*SIN(AL90)</f>
        <v>-0.12485671024677233</v>
      </c>
      <c r="AL90" s="177">
        <f>2*ATAN(AM90)</f>
        <v>-0.69920594369560662</v>
      </c>
      <c r="AM90" s="177">
        <f>SQRT((1+$AB$7)/(1-$AB$7))*TAN(AN90/2)</f>
        <v>-0.36457862951746428</v>
      </c>
      <c r="AN90" s="177">
        <f>$AU90+$AB$7*SIN(AO90)</f>
        <v>11.984295717562583</v>
      </c>
      <c r="AO90" s="177">
        <f>$AU90+$AB$7*SIN(AP90)</f>
        <v>11.984297401127259</v>
      </c>
      <c r="AP90" s="177">
        <f>$AU90+$AB$7*SIN(AQ90)</f>
        <v>11.984307790372712</v>
      </c>
      <c r="AQ90" s="177">
        <f>$AU90+$AB$7*SIN(AR90)</f>
        <v>11.98437190063631</v>
      </c>
      <c r="AR90" s="177">
        <f>$AU90+$AB$7*SIN(AS90)</f>
        <v>11.984767454336783</v>
      </c>
      <c r="AS90" s="177">
        <f>$AU90+$AB$7*SIN(AT90)</f>
        <v>11.987205710460396</v>
      </c>
      <c r="AT90" s="177">
        <f>$AU90+$AB$7*SIN(AU90)</f>
        <v>12.002151033267825</v>
      </c>
      <c r="AU90" s="177">
        <f>RADIANS($AB$9)+$AB$18*(F90-AB$15)</f>
        <v>12.090945434292088</v>
      </c>
    </row>
    <row r="91" spans="1:64" s="177" customFormat="1" ht="12.95" customHeight="1" x14ac:dyDescent="0.2">
      <c r="A91" s="177" t="s">
        <v>111</v>
      </c>
      <c r="C91" s="196">
        <v>41766.682999999997</v>
      </c>
      <c r="D91" s="196"/>
      <c r="E91" s="177">
        <f>(C91-C$7)/C$8</f>
        <v>-21768.892902194879</v>
      </c>
      <c r="F91" s="177">
        <f>ROUND(2*E91,0)/2</f>
        <v>-21769</v>
      </c>
      <c r="G91" s="177">
        <f>C91-(C$7+C$8*F91)</f>
        <v>7.3616899993794505E-2</v>
      </c>
      <c r="I91" s="177">
        <f>G91</f>
        <v>7.3616899993794505E-2</v>
      </c>
      <c r="O91" s="177">
        <f ca="1">+C$11+C$12*F91</f>
        <v>0.20277251171731672</v>
      </c>
      <c r="Q91" s="198">
        <f>C91-15018.5</f>
        <v>26748.182999999997</v>
      </c>
      <c r="S91" s="178">
        <f>S$16</f>
        <v>0.1</v>
      </c>
      <c r="Z91" s="177">
        <f>F91</f>
        <v>-21769</v>
      </c>
      <c r="AA91" s="177">
        <f>AB$3+AB$4*Z91+AB$5*Z91^2+AH91</f>
        <v>9.2835729671993938E-2</v>
      </c>
      <c r="AB91" s="177">
        <f>IF(S91&lt;&gt;0,G91-AH91,-9999)</f>
        <v>7.6598266184145655E-2</v>
      </c>
      <c r="AC91" s="177">
        <f>+G91-P91</f>
        <v>7.3616899993794505E-2</v>
      </c>
      <c r="AD91" s="177">
        <f>IF(S91&lt;&gt;0,G91-AA91,-9999)</f>
        <v>-1.9218829678199434E-2</v>
      </c>
      <c r="AE91" s="177">
        <f>+(G91-AA91)^2*S91</f>
        <v>3.6936341419963942E-5</v>
      </c>
      <c r="AF91" s="177">
        <f>IF(S91&lt;&gt;0,G91-P91,-9999)</f>
        <v>7.3616899993794505E-2</v>
      </c>
      <c r="AG91" s="178"/>
      <c r="AH91" s="177">
        <f>$AB$6*($AB$11/AI91*AJ91+$AB$12)</f>
        <v>-2.9813661903511559E-3</v>
      </c>
      <c r="AI91" s="177">
        <f>1+$AB$7*COS(AL91)</f>
        <v>1.1484742248596398</v>
      </c>
      <c r="AJ91" s="177">
        <f>SIN(AL91+RADIANS($AB$9))</f>
        <v>-0.10443523247686551</v>
      </c>
      <c r="AK91" s="177">
        <f>$AB$7*SIN(AL91)</f>
        <v>-0.12485671024677233</v>
      </c>
      <c r="AL91" s="177">
        <f>2*ATAN(AM91)</f>
        <v>-0.69920594369560662</v>
      </c>
      <c r="AM91" s="177">
        <f>SQRT((1+$AB$7)/(1-$AB$7))*TAN(AN91/2)</f>
        <v>-0.36457862951746428</v>
      </c>
      <c r="AN91" s="177">
        <f>$AU91+$AB$7*SIN(AO91)</f>
        <v>11.984295717562583</v>
      </c>
      <c r="AO91" s="177">
        <f>$AU91+$AB$7*SIN(AP91)</f>
        <v>11.984297401127259</v>
      </c>
      <c r="AP91" s="177">
        <f>$AU91+$AB$7*SIN(AQ91)</f>
        <v>11.984307790372712</v>
      </c>
      <c r="AQ91" s="177">
        <f>$AU91+$AB$7*SIN(AR91)</f>
        <v>11.98437190063631</v>
      </c>
      <c r="AR91" s="177">
        <f>$AU91+$AB$7*SIN(AS91)</f>
        <v>11.984767454336783</v>
      </c>
      <c r="AS91" s="177">
        <f>$AU91+$AB$7*SIN(AT91)</f>
        <v>11.987205710460396</v>
      </c>
      <c r="AT91" s="177">
        <f>$AU91+$AB$7*SIN(AU91)</f>
        <v>12.002151033267825</v>
      </c>
      <c r="AU91" s="177">
        <f>RADIANS($AB$9)+$AB$18*(F91-AB$15)</f>
        <v>12.090945434292088</v>
      </c>
    </row>
    <row r="92" spans="1:64" s="177" customFormat="1" ht="12.95" customHeight="1" x14ac:dyDescent="0.2">
      <c r="A92" s="177" t="s">
        <v>111</v>
      </c>
      <c r="C92" s="196">
        <v>41768.745000000003</v>
      </c>
      <c r="D92" s="196"/>
      <c r="E92" s="177">
        <f>(C92-C$7)/C$8</f>
        <v>-21765.893106303192</v>
      </c>
      <c r="F92" s="177">
        <f>ROUND(2*E92,0)/2</f>
        <v>-21766</v>
      </c>
      <c r="G92" s="177">
        <f>C92-(C$7+C$8*F92)</f>
        <v>7.3476600002322812E-2</v>
      </c>
      <c r="I92" s="177">
        <f>G92</f>
        <v>7.3476600002322812E-2</v>
      </c>
      <c r="O92" s="177">
        <f ca="1">+C$11+C$12*F92</f>
        <v>0.20274450713960424</v>
      </c>
      <c r="Q92" s="198">
        <f>C92-15018.5</f>
        <v>26750.245000000003</v>
      </c>
      <c r="S92" s="178">
        <f>S$16</f>
        <v>0.1</v>
      </c>
      <c r="Z92" s="177">
        <f>F92</f>
        <v>-21766</v>
      </c>
      <c r="AA92" s="177">
        <f>AB$3+AB$4*Z92+AB$5*Z92^2+AH92</f>
        <v>9.2796680816049373E-2</v>
      </c>
      <c r="AB92" s="177">
        <f>IF(S92&lt;&gt;0,G92-AH92,-9999)</f>
        <v>7.6481546319725674E-2</v>
      </c>
      <c r="AC92" s="177">
        <f>+G92-P92</f>
        <v>7.3476600002322812E-2</v>
      </c>
      <c r="AD92" s="177">
        <f>IF(S92&lt;&gt;0,G92-AA92,-9999)</f>
        <v>-1.9320080813726562E-2</v>
      </c>
      <c r="AE92" s="177">
        <f>+(G92-AA92)^2*S92</f>
        <v>3.7326552264892524E-5</v>
      </c>
      <c r="AF92" s="177">
        <f>IF(S92&lt;&gt;0,G92-P92,-9999)</f>
        <v>7.3476600002322812E-2</v>
      </c>
      <c r="AG92" s="178"/>
      <c r="AH92" s="177">
        <f>$AB$6*($AB$11/AI92*AJ92+$AB$12)</f>
        <v>-3.0049463174028688E-3</v>
      </c>
      <c r="AI92" s="177">
        <f>1+$AB$7*COS(AL92)</f>
        <v>1.1487462860860695</v>
      </c>
      <c r="AJ92" s="177">
        <f>SIN(AL92+RADIANS($AB$9))</f>
        <v>-0.10660487106326154</v>
      </c>
      <c r="AK92" s="177">
        <f>$AB$7*SIN(AL92)</f>
        <v>-0.12453246932795704</v>
      </c>
      <c r="AL92" s="177">
        <f>2*ATAN(AM92)</f>
        <v>-0.6970241239473064</v>
      </c>
      <c r="AM92" s="177">
        <f>SQRT((1+$AB$7)/(1-$AB$7))*TAN(AN92/2)</f>
        <v>-0.36334320941020526</v>
      </c>
      <c r="AN92" s="177">
        <f>$AU92+$AB$7*SIN(AO92)</f>
        <v>11.986159161540042</v>
      </c>
      <c r="AO92" s="177">
        <f>$AU92+$AB$7*SIN(AP92)</f>
        <v>11.986160851865119</v>
      </c>
      <c r="AP92" s="177">
        <f>$AU92+$AB$7*SIN(AQ92)</f>
        <v>11.98617127007009</v>
      </c>
      <c r="AQ92" s="177">
        <f>$AU92+$AB$7*SIN(AR92)</f>
        <v>11.986235480405645</v>
      </c>
      <c r="AR92" s="177">
        <f>$AU92+$AB$7*SIN(AS92)</f>
        <v>11.986631167192373</v>
      </c>
      <c r="AS92" s="177">
        <f>$AU92+$AB$7*SIN(AT92)</f>
        <v>11.989067272536332</v>
      </c>
      <c r="AT92" s="177">
        <f>$AU92+$AB$7*SIN(AU92)</f>
        <v>12.003981722758711</v>
      </c>
      <c r="AU92" s="177">
        <f>RADIANS($AB$9)+$AB$18*(F92-AB$15)</f>
        <v>12.092506724367723</v>
      </c>
    </row>
    <row r="93" spans="1:64" s="177" customFormat="1" ht="12.95" customHeight="1" x14ac:dyDescent="0.2">
      <c r="A93" s="177" t="s">
        <v>112</v>
      </c>
      <c r="C93" s="196">
        <v>41776.267</v>
      </c>
      <c r="D93" s="196" t="s">
        <v>52</v>
      </c>
      <c r="E93" s="177">
        <f>(C93-C$7)/C$8</f>
        <v>-21754.950106935015</v>
      </c>
      <c r="F93" s="177">
        <f>ROUND(2*E93,0)/2</f>
        <v>-21755</v>
      </c>
      <c r="G93" s="177">
        <f>C93-(C$7+C$8*F93)</f>
        <v>3.4295500001462642E-2</v>
      </c>
      <c r="O93" s="177">
        <f ca="1">+C$11+C$12*F93</f>
        <v>0.20264182368799175</v>
      </c>
      <c r="Q93" s="198">
        <f>C93-15018.5</f>
        <v>26757.767</v>
      </c>
      <c r="S93" s="178"/>
      <c r="U93" s="177">
        <f>G93</f>
        <v>3.4295500001462642E-2</v>
      </c>
      <c r="Z93" s="177">
        <f>F93</f>
        <v>-21755</v>
      </c>
      <c r="AA93" s="177">
        <f>AB$3+AB$4*Z93+AB$5*Z93^2+AH93</f>
        <v>9.2653547300108635E-2</v>
      </c>
      <c r="AB93" s="177">
        <f>IF(S93&lt;&gt;0,G93-AH93,-9999)</f>
        <v>-9999</v>
      </c>
      <c r="AC93" s="177">
        <f>+G93-P93</f>
        <v>3.4295500001462642E-2</v>
      </c>
      <c r="AD93" s="177">
        <f>IF(S93&lt;&gt;0,G93-AA93,-9999)</f>
        <v>-9999</v>
      </c>
      <c r="AE93" s="177">
        <f>+(G93-AA93)^2*S93</f>
        <v>0</v>
      </c>
      <c r="AF93" s="177">
        <f>IF(S93&lt;&gt;0,G93-P93,-9999)</f>
        <v>-9999</v>
      </c>
      <c r="AG93" s="178"/>
      <c r="AH93" s="177">
        <f>$AB$6*($AB$11/AI93*AJ93+$AB$12)</f>
        <v>-3.0913644418214302E-3</v>
      </c>
      <c r="AI93" s="177">
        <f>1+$AB$7*COS(AL93)</f>
        <v>1.1497388638354842</v>
      </c>
      <c r="AJ93" s="177">
        <f>SIN(AL93+RADIANS($AB$9))</f>
        <v>-0.11456455365651402</v>
      </c>
      <c r="AK93" s="177">
        <f>$AB$7*SIN(AL93)</f>
        <v>-0.12333720524876388</v>
      </c>
      <c r="AL93" s="177">
        <f>2*ATAN(AM93)</f>
        <v>-0.6890152987800483</v>
      </c>
      <c r="AM93" s="177">
        <f>SQRT((1+$AB$7)/(1-$AB$7))*TAN(AN93/2)</f>
        <v>-0.35881670289773876</v>
      </c>
      <c r="AN93" s="177">
        <f>$AU93+$AB$7*SIN(AO93)</f>
        <v>11.992995554437138</v>
      </c>
      <c r="AO93" s="177">
        <f>$AU93+$AB$7*SIN(AP93)</f>
        <v>11.992997269213824</v>
      </c>
      <c r="AP93" s="177">
        <f>$AU93+$AB$7*SIN(AQ93)</f>
        <v>11.993007791221377</v>
      </c>
      <c r="AQ93" s="177">
        <f>$AU93+$AB$7*SIN(AR93)</f>
        <v>11.993072353540304</v>
      </c>
      <c r="AR93" s="177">
        <f>$AU93+$AB$7*SIN(AS93)</f>
        <v>11.993468444622609</v>
      </c>
      <c r="AS93" s="177">
        <f>$AU93+$AB$7*SIN(AT93)</f>
        <v>11.995896261875501</v>
      </c>
      <c r="AT93" s="177">
        <f>$AU93+$AB$7*SIN(AU93)</f>
        <v>12.010696092102908</v>
      </c>
      <c r="AU93" s="177">
        <f>RADIANS($AB$9)+$AB$18*(F93-AB$15)</f>
        <v>12.098231454645063</v>
      </c>
    </row>
    <row r="94" spans="1:64" s="177" customFormat="1" ht="12.95" customHeight="1" x14ac:dyDescent="0.2">
      <c r="A94" s="177" t="s">
        <v>113</v>
      </c>
      <c r="C94" s="196">
        <v>41786.618999999999</v>
      </c>
      <c r="D94" s="196"/>
      <c r="E94" s="177">
        <f>(C94-C$7)/C$8</f>
        <v>-21739.890025911434</v>
      </c>
      <c r="F94" s="177">
        <f>ROUND(2*E94,0)/2</f>
        <v>-21740</v>
      </c>
      <c r="G94" s="177">
        <f>C94-(C$7+C$8*F94)</f>
        <v>7.5593999994453043E-2</v>
      </c>
      <c r="I94" s="177">
        <f>G94</f>
        <v>7.5593999994453043E-2</v>
      </c>
      <c r="O94" s="177">
        <f ca="1">+C$11+C$12*F94</f>
        <v>0.20250180079942928</v>
      </c>
      <c r="Q94" s="198">
        <f>C94-15018.5</f>
        <v>26768.118999999999</v>
      </c>
      <c r="S94" s="178">
        <f>S$16</f>
        <v>0.1</v>
      </c>
      <c r="Z94" s="177">
        <f>F94</f>
        <v>-21740</v>
      </c>
      <c r="AA94" s="177">
        <f>AB$3+AB$4*Z94+AB$5*Z94^2+AH94</f>
        <v>9.2458487857860511E-2</v>
      </c>
      <c r="AB94" s="177">
        <f>IF(S94&lt;&gt;0,G94-AH94,-9999)</f>
        <v>7.8803093017506237E-2</v>
      </c>
      <c r="AC94" s="177">
        <f>+G94-P94</f>
        <v>7.5593999994453043E-2</v>
      </c>
      <c r="AD94" s="177">
        <f>IF(S94&lt;&gt;0,G94-AA94,-9999)</f>
        <v>-1.6864487863407468E-2</v>
      </c>
      <c r="AE94" s="177">
        <f>+(G94-AA94)^2*S94</f>
        <v>2.8441095089501781E-5</v>
      </c>
      <c r="AF94" s="177">
        <f>IF(S94&lt;&gt;0,G94-P94,-9999)</f>
        <v>7.5593999994453043E-2</v>
      </c>
      <c r="AG94" s="178"/>
      <c r="AH94" s="177">
        <f>$AB$6*($AB$11/AI94*AJ94+$AB$12)</f>
        <v>-3.2090930230531892E-3</v>
      </c>
      <c r="AI94" s="177">
        <f>1+$AB$7*COS(AL94)</f>
        <v>1.1510795895469961</v>
      </c>
      <c r="AJ94" s="177">
        <f>SIN(AL94+RADIANS($AB$9))</f>
        <v>-0.12542874502054704</v>
      </c>
      <c r="AK94" s="177">
        <f>$AB$7*SIN(AL94)</f>
        <v>-0.12169121235170832</v>
      </c>
      <c r="AL94" s="177">
        <f>2*ATAN(AM94)</f>
        <v>-0.67807197763723648</v>
      </c>
      <c r="AM94" s="177">
        <f>SQRT((1+$AB$7)/(1-$AB$7))*TAN(AN94/2)</f>
        <v>-0.35265260975821627</v>
      </c>
      <c r="AN94" s="177">
        <f>$AU94+$AB$7*SIN(AO94)</f>
        <v>12.0023273765742</v>
      </c>
      <c r="AO94" s="177">
        <f>$AU94+$AB$7*SIN(AP94)</f>
        <v>12.002329123791524</v>
      </c>
      <c r="AP94" s="177">
        <f>$AU94+$AB$7*SIN(AQ94)</f>
        <v>12.002339781102442</v>
      </c>
      <c r="AQ94" s="177">
        <f>$AU94+$AB$7*SIN(AR94)</f>
        <v>12.002404784783755</v>
      </c>
      <c r="AR94" s="177">
        <f>$AU94+$AB$7*SIN(AS94)</f>
        <v>12.002801213319806</v>
      </c>
      <c r="AS94" s="177">
        <f>$AU94+$AB$7*SIN(AT94)</f>
        <v>12.005216710523975</v>
      </c>
      <c r="AT94" s="177">
        <f>$AU94+$AB$7*SIN(AU94)</f>
        <v>12.01985666713758</v>
      </c>
      <c r="AU94" s="177">
        <f>RADIANS($AB$9)+$AB$18*(F94-AB$15)</f>
        <v>12.106037905023253</v>
      </c>
    </row>
    <row r="95" spans="1:64" s="177" customFormat="1" ht="12.95" customHeight="1" x14ac:dyDescent="0.2">
      <c r="A95" s="144" t="s">
        <v>110</v>
      </c>
      <c r="B95" s="145" t="s">
        <v>95</v>
      </c>
      <c r="C95" s="146">
        <v>41788.678</v>
      </c>
      <c r="D95" s="196"/>
      <c r="E95" s="70">
        <f>(C95-C$7)/C$8</f>
        <v>-21736.89459441727</v>
      </c>
      <c r="F95" s="177">
        <f>ROUND(2*E95,0)/2</f>
        <v>-21737</v>
      </c>
      <c r="G95" s="197">
        <f>C95-(C$7+C$8*F95)</f>
        <v>7.2453699998732191E-2</v>
      </c>
      <c r="J95" s="177">
        <f>G95</f>
        <v>7.2453699998732191E-2</v>
      </c>
      <c r="O95" s="177">
        <f ca="1">+C$11+C$12*F95</f>
        <v>0.2024737962217168</v>
      </c>
      <c r="Q95" s="198">
        <f>C95-15018.5</f>
        <v>26770.178</v>
      </c>
      <c r="S95" s="178">
        <f>S$17</f>
        <v>1</v>
      </c>
      <c r="Z95" s="177">
        <f>F95</f>
        <v>-21737</v>
      </c>
      <c r="AA95" s="177">
        <f>AB$3+AB$4*Z95+AB$5*Z95^2+AH95</f>
        <v>9.2419493932396277E-2</v>
      </c>
      <c r="AB95" s="177">
        <f>IF(S95&lt;&gt;0,G95-AH95,-9999)</f>
        <v>7.5686321925556674E-2</v>
      </c>
      <c r="AC95" s="177">
        <f>+G95-P95</f>
        <v>7.2453699998732191E-2</v>
      </c>
      <c r="AD95" s="177">
        <f>IF(S95&lt;&gt;0,G95-AA95,-9999)</f>
        <v>-1.9965793933664086E-2</v>
      </c>
      <c r="AE95" s="177">
        <f>+(G95-AA95)^2*S95</f>
        <v>3.9863292740153762E-4</v>
      </c>
      <c r="AF95" s="177">
        <f>IF(S95&lt;&gt;0,G95-P95,-9999)</f>
        <v>7.2453699998732191E-2</v>
      </c>
      <c r="AG95" s="178"/>
      <c r="AH95" s="177">
        <f>$AB$6*($AB$11/AI95*AJ95+$AB$12)</f>
        <v>-3.2326219268244889E-3</v>
      </c>
      <c r="AI95" s="177">
        <f>1+$AB$7*COS(AL95)</f>
        <v>1.151345939286017</v>
      </c>
      <c r="AJ95" s="177">
        <f>SIN(AL95+RADIANS($AB$9))</f>
        <v>-0.12760285119172507</v>
      </c>
      <c r="AK95" s="177">
        <f>$AB$7*SIN(AL95)</f>
        <v>-0.12135979648528841</v>
      </c>
      <c r="AL95" s="177">
        <f>2*ATAN(AM95)</f>
        <v>-0.67588025966268439</v>
      </c>
      <c r="AM95" s="177">
        <f>SQRT((1+$AB$7)/(1-$AB$7))*TAN(AN95/2)</f>
        <v>-0.35142094100841897</v>
      </c>
      <c r="AN95" s="177">
        <f>$AU95+$AB$7*SIN(AO95)</f>
        <v>12.004195042666929</v>
      </c>
      <c r="AO95" s="177">
        <f>$AU95+$AB$7*SIN(AP95)</f>
        <v>12.004196796240464</v>
      </c>
      <c r="AP95" s="177">
        <f>$AU95+$AB$7*SIN(AQ95)</f>
        <v>12.004207479718069</v>
      </c>
      <c r="AQ95" s="177">
        <f>$AU95+$AB$7*SIN(AR95)</f>
        <v>12.004272566221495</v>
      </c>
      <c r="AR95" s="177">
        <f>$AU95+$AB$7*SIN(AS95)</f>
        <v>12.004669032380345</v>
      </c>
      <c r="AS95" s="177">
        <f>$AU95+$AB$7*SIN(AT95)</f>
        <v>12.007081924595656</v>
      </c>
      <c r="AT95" s="177">
        <f>$AU95+$AB$7*SIN(AU95)</f>
        <v>12.021689415020706</v>
      </c>
      <c r="AU95" s="177">
        <f>RADIANS($AB$9)+$AB$18*(F95-AB$15)</f>
        <v>12.107599195098892</v>
      </c>
    </row>
    <row r="96" spans="1:64" s="177" customFormat="1" ht="12.95" customHeight="1" x14ac:dyDescent="0.2">
      <c r="A96" s="144" t="s">
        <v>99</v>
      </c>
      <c r="B96" s="145" t="s">
        <v>95</v>
      </c>
      <c r="C96" s="146">
        <v>41802.427799999998</v>
      </c>
      <c r="D96" s="196"/>
      <c r="E96" s="70">
        <f>(C96-C$7)/C$8</f>
        <v>-21716.891396768693</v>
      </c>
      <c r="F96" s="177">
        <f>ROUND(2*E96,0)/2</f>
        <v>-21717</v>
      </c>
      <c r="G96" s="197">
        <f>C96-(C$7+C$8*F96)</f>
        <v>7.4651699993410148E-2</v>
      </c>
      <c r="J96" s="177">
        <f>G96</f>
        <v>7.4651699993410148E-2</v>
      </c>
      <c r="O96" s="177">
        <f ca="1">+C$11+C$12*F96</f>
        <v>0.20228709903696682</v>
      </c>
      <c r="Q96" s="198">
        <f>C96-15018.5</f>
        <v>26783.927799999998</v>
      </c>
      <c r="S96" s="178">
        <f>S$17</f>
        <v>1</v>
      </c>
      <c r="Z96" s="177">
        <f>F96</f>
        <v>-21717</v>
      </c>
      <c r="AA96" s="177">
        <f>AB$3+AB$4*Z96+AB$5*Z96^2+AH96</f>
        <v>9.2159698479363297E-2</v>
      </c>
      <c r="AB96" s="177">
        <f>IF(S96&lt;&gt;0,G96-AH96,-9999)</f>
        <v>7.8041027029291304E-2</v>
      </c>
      <c r="AC96" s="177">
        <f>+G96-P96</f>
        <v>7.4651699993410148E-2</v>
      </c>
      <c r="AD96" s="177">
        <f>IF(S96&lt;&gt;0,G96-AA96,-9999)</f>
        <v>-1.750799848595315E-2</v>
      </c>
      <c r="AE96" s="177">
        <f>+(G96-AA96)^2*S96</f>
        <v>3.0653001098413776E-4</v>
      </c>
      <c r="AF96" s="177">
        <f>IF(S96&lt;&gt;0,G96-P96,-9999)</f>
        <v>7.4651699993410148E-2</v>
      </c>
      <c r="AG96" s="178"/>
      <c r="AH96" s="177">
        <f>$AB$6*($AB$11/AI96*AJ96+$AB$12)</f>
        <v>-3.3893270358811615E-3</v>
      </c>
      <c r="AI96" s="177">
        <f>1+$AB$7*COS(AL96)</f>
        <v>1.1531060361928562</v>
      </c>
      <c r="AJ96" s="177">
        <f>SIN(AL96+RADIANS($AB$9))</f>
        <v>-0.14210625277246053</v>
      </c>
      <c r="AK96" s="177">
        <f>$AB$7*SIN(AL96)</f>
        <v>-0.11913158784566416</v>
      </c>
      <c r="AL96" s="177">
        <f>2*ATAN(AM96)</f>
        <v>-0.66124301611467595</v>
      </c>
      <c r="AM96" s="177">
        <f>SQRT((1+$AB$7)/(1-$AB$7))*TAN(AN96/2)</f>
        <v>-0.34321944090581757</v>
      </c>
      <c r="AN96" s="177">
        <f>$AU96+$AB$7*SIN(AO96)</f>
        <v>12.01665713242779</v>
      </c>
      <c r="AO96" s="177">
        <f>$AU96+$AB$7*SIN(AP96)</f>
        <v>12.016658927174621</v>
      </c>
      <c r="AP96" s="177">
        <f>$AU96+$AB$7*SIN(AQ96)</f>
        <v>12.016669777159398</v>
      </c>
      <c r="AQ96" s="177">
        <f>$AU96+$AB$7*SIN(AR96)</f>
        <v>12.016735368256175</v>
      </c>
      <c r="AR96" s="177">
        <f>$AU96+$AB$7*SIN(AS96)</f>
        <v>12.01713182810121</v>
      </c>
      <c r="AS96" s="177">
        <f>$AU96+$AB$7*SIN(AT96)</f>
        <v>12.019526153228556</v>
      </c>
      <c r="AT96" s="177">
        <f>$AU96+$AB$7*SIN(AU96)</f>
        <v>12.033913053986842</v>
      </c>
      <c r="AU96" s="177">
        <f>RADIANS($AB$9)+$AB$18*(F96-AB$15)</f>
        <v>12.118007795603148</v>
      </c>
    </row>
    <row r="97" spans="1:47" s="177" customFormat="1" ht="12.95" customHeight="1" x14ac:dyDescent="0.2">
      <c r="A97" s="177" t="s">
        <v>102</v>
      </c>
      <c r="C97" s="196">
        <v>41864.287900000003</v>
      </c>
      <c r="D97" s="196">
        <v>5.0000000000000001E-3</v>
      </c>
      <c r="E97" s="177">
        <f>(C97-C$7)/C$8</f>
        <v>-21626.897374538483</v>
      </c>
      <c r="F97" s="177">
        <f>ROUND(2*E97,0)/2</f>
        <v>-21627</v>
      </c>
      <c r="G97" s="177">
        <f>C97-(C$7+C$8*F97)</f>
        <v>7.0542699999350589E-2</v>
      </c>
      <c r="J97" s="177">
        <f>G97</f>
        <v>7.0542699999350589E-2</v>
      </c>
      <c r="O97" s="177">
        <f ca="1">+C$11+C$12*F97</f>
        <v>0.20144696170559198</v>
      </c>
      <c r="Q97" s="198">
        <f>C97-15018.5</f>
        <v>26845.787900000003</v>
      </c>
      <c r="S97" s="178">
        <f>S$17</f>
        <v>1</v>
      </c>
      <c r="Z97" s="177">
        <f>F97</f>
        <v>-21627</v>
      </c>
      <c r="AA97" s="177">
        <f>AB$3+AB$4*Z97+AB$5*Z97^2+AH97</f>
        <v>9.0994862816654837E-2</v>
      </c>
      <c r="AB97" s="177">
        <f>IF(S97&lt;&gt;0,G97-AH97,-9999)</f>
        <v>7.4633167076937457E-2</v>
      </c>
      <c r="AC97" s="177">
        <f>+G97-P97</f>
        <v>7.0542699999350589E-2</v>
      </c>
      <c r="AD97" s="177">
        <f>IF(S97&lt;&gt;0,G97-AA97,-9999)</f>
        <v>-2.0452162817304248E-2</v>
      </c>
      <c r="AE97" s="177">
        <f>+(G97-AA97)^2*S97</f>
        <v>4.1829096390552244E-4</v>
      </c>
      <c r="AF97" s="177">
        <f>IF(S97&lt;&gt;0,G97-P97,-9999)</f>
        <v>7.0542699999350589E-2</v>
      </c>
      <c r="AG97" s="178"/>
      <c r="AH97" s="177">
        <f>$AB$6*($AB$11/AI97*AJ97+$AB$12)</f>
        <v>-4.0904670775868618E-3</v>
      </c>
      <c r="AI97" s="177">
        <f>1+$AB$7*COS(AL97)</f>
        <v>1.1606739875147971</v>
      </c>
      <c r="AJ97" s="177">
        <f>SIN(AL97+RADIANS($AB$9))</f>
        <v>-0.20747832812372025</v>
      </c>
      <c r="AK97" s="177">
        <f>$AB$7*SIN(AL97)</f>
        <v>-0.10870907633409539</v>
      </c>
      <c r="AL97" s="177">
        <f>2*ATAN(AM97)</f>
        <v>-0.59483546813528143</v>
      </c>
      <c r="AM97" s="177">
        <f>SQRT((1+$AB$7)/(1-$AB$7))*TAN(AN97/2)</f>
        <v>-0.30650914142869579</v>
      </c>
      <c r="AN97" s="177">
        <f>$AU97+$AB$7*SIN(AO97)</f>
        <v>12.072965825992007</v>
      </c>
      <c r="AO97" s="177">
        <f>$AU97+$AB$7*SIN(AP97)</f>
        <v>12.072967775244937</v>
      </c>
      <c r="AP97" s="177">
        <f>$AU97+$AB$7*SIN(AQ97)</f>
        <v>12.072979183964495</v>
      </c>
      <c r="AQ97" s="177">
        <f>$AU97+$AB$7*SIN(AR97)</f>
        <v>12.073045956287345</v>
      </c>
      <c r="AR97" s="177">
        <f>$AU97+$AB$7*SIN(AS97)</f>
        <v>12.073436709592457</v>
      </c>
      <c r="AS97" s="177">
        <f>$AU97+$AB$7*SIN(AT97)</f>
        <v>12.075721767267172</v>
      </c>
      <c r="AT97" s="177">
        <f>$AU97+$AB$7*SIN(AU97)</f>
        <v>12.089029311828977</v>
      </c>
      <c r="AU97" s="177">
        <f>RADIANS($AB$9)+$AB$18*(F97-AB$15)</f>
        <v>12.16484649787229</v>
      </c>
    </row>
    <row r="98" spans="1:47" s="177" customFormat="1" ht="12.95" customHeight="1" x14ac:dyDescent="0.2">
      <c r="A98" s="177" t="s">
        <v>114</v>
      </c>
      <c r="C98" s="196">
        <v>41942.642</v>
      </c>
      <c r="D98" s="196"/>
      <c r="E98" s="177">
        <f>(C98-C$7)/C$8</f>
        <v>-21512.907894773216</v>
      </c>
      <c r="F98" s="177">
        <f>ROUND(2*E98,0)/2</f>
        <v>-21513</v>
      </c>
      <c r="G98" s="177">
        <f>C98-(C$7+C$8*F98)</f>
        <v>6.3311300000350457E-2</v>
      </c>
      <c r="I98" s="177">
        <f>+G98</f>
        <v>6.3311300000350457E-2</v>
      </c>
      <c r="O98" s="177">
        <f ca="1">+C$11+C$12*F98</f>
        <v>0.20038278775251719</v>
      </c>
      <c r="Q98" s="198">
        <f>C98-15018.5</f>
        <v>26924.142</v>
      </c>
      <c r="S98" s="178">
        <f>S$16</f>
        <v>0.1</v>
      </c>
      <c r="Z98" s="177">
        <f>F98</f>
        <v>-21513</v>
      </c>
      <c r="AA98" s="177">
        <f>AB$3+AB$4*Z98+AB$5*Z98^2+AH98</f>
        <v>8.9532744545680956E-2</v>
      </c>
      <c r="AB98" s="177">
        <f>IF(S98&lt;&gt;0,G98-AH98,-9999)</f>
        <v>6.8277033048749006E-2</v>
      </c>
      <c r="AC98" s="177">
        <f>+G98-P98</f>
        <v>6.3311300000350457E-2</v>
      </c>
      <c r="AD98" s="177">
        <f>IF(S98&lt;&gt;0,G98-AA98,-9999)</f>
        <v>-2.62214445453305E-2</v>
      </c>
      <c r="AE98" s="177">
        <f>+(G98-AA98)^2*S98</f>
        <v>6.8756415404384262E-5</v>
      </c>
      <c r="AF98" s="177">
        <f>IF(S98&lt;&gt;0,G98-P98,-9999)</f>
        <v>6.3311300000350457E-2</v>
      </c>
      <c r="AG98" s="178"/>
      <c r="AH98" s="177">
        <f>$AB$6*($AB$11/AI98*AJ98+$AB$12)</f>
        <v>-4.9657330483985499E-3</v>
      </c>
      <c r="AI98" s="177">
        <f>1+$AB$7*COS(AL98)</f>
        <v>1.1693521534108982</v>
      </c>
      <c r="AJ98" s="177">
        <f>SIN(AL98+RADIANS($AB$9))</f>
        <v>-0.29007381081268546</v>
      </c>
      <c r="AK98" s="177">
        <f>$AB$7*SIN(AL98)</f>
        <v>-9.4623684542555167E-2</v>
      </c>
      <c r="AL98" s="177">
        <f>2*ATAN(AM98)</f>
        <v>-0.50952799115597847</v>
      </c>
      <c r="AM98" s="177">
        <f>SQRT((1+$AB$7)/(1-$AB$7))*TAN(AN98/2)</f>
        <v>-0.26042274590868225</v>
      </c>
      <c r="AN98" s="177">
        <f>$AU98+$AB$7*SIN(AO98)</f>
        <v>12.144793393793734</v>
      </c>
      <c r="AO98" s="177">
        <f>$AU98+$AB$7*SIN(AP98)</f>
        <v>12.144795444846636</v>
      </c>
      <c r="AP98" s="177">
        <f>$AU98+$AB$7*SIN(AQ98)</f>
        <v>12.144807032081061</v>
      </c>
      <c r="AQ98" s="177">
        <f>$AU98+$AB$7*SIN(AR98)</f>
        <v>12.144872491963694</v>
      </c>
      <c r="AR98" s="177">
        <f>$AU98+$AB$7*SIN(AS98)</f>
        <v>12.145242259080883</v>
      </c>
      <c r="AS98" s="177">
        <f>$AU98+$AB$7*SIN(AT98)</f>
        <v>12.147329836967401</v>
      </c>
      <c r="AT98" s="177">
        <f>$AU98+$AB$7*SIN(AU98)</f>
        <v>12.159079618970274</v>
      </c>
      <c r="AU98" s="177">
        <f>RADIANS($AB$9)+$AB$18*(F98-AB$15)</f>
        <v>12.224175520746538</v>
      </c>
    </row>
    <row r="99" spans="1:47" s="177" customFormat="1" ht="12.95" customHeight="1" x14ac:dyDescent="0.2">
      <c r="A99" s="177" t="s">
        <v>115</v>
      </c>
      <c r="C99" s="196">
        <v>42096.623</v>
      </c>
      <c r="D99" s="196"/>
      <c r="E99" s="177">
        <f>(C99-C$7)/C$8</f>
        <v>-21288.896463543246</v>
      </c>
      <c r="F99" s="177">
        <f>ROUND(2*E99,0)/2</f>
        <v>-21289</v>
      </c>
      <c r="G99" s="177">
        <f>C99-(C$7+C$8*F99)</f>
        <v>7.1168899994518142E-2</v>
      </c>
      <c r="I99" s="177">
        <f>G99</f>
        <v>7.1168899994518142E-2</v>
      </c>
      <c r="O99" s="177">
        <f ca="1">+C$11+C$12*F99</f>
        <v>0.19829177928331759</v>
      </c>
      <c r="Q99" s="198">
        <f>C99-15018.5</f>
        <v>27078.123</v>
      </c>
      <c r="S99" s="178">
        <f>S$16</f>
        <v>0.1</v>
      </c>
      <c r="Z99" s="177">
        <f>F99</f>
        <v>-21289</v>
      </c>
      <c r="AA99" s="177">
        <f>AB$3+AB$4*Z99+AB$5*Z99^2+AH99</f>
        <v>8.6724573627075002E-2</v>
      </c>
      <c r="AB99" s="177">
        <f>IF(S99&lt;&gt;0,G99-AH99,-9999)</f>
        <v>7.7791303770657114E-2</v>
      </c>
      <c r="AC99" s="177">
        <f>+G99-P99</f>
        <v>7.1168899994518142E-2</v>
      </c>
      <c r="AD99" s="177">
        <f>IF(S99&lt;&gt;0,G99-AA99,-9999)</f>
        <v>-1.555567363255686E-2</v>
      </c>
      <c r="AE99" s="177">
        <f>+(G99-AA99)^2*S99</f>
        <v>2.4197898216262476E-5</v>
      </c>
      <c r="AF99" s="177">
        <f>IF(S99&lt;&gt;0,G99-P99,-9999)</f>
        <v>7.1168899994518142E-2</v>
      </c>
      <c r="AG99" s="178"/>
      <c r="AH99" s="177">
        <f>$AB$6*($AB$11/AI99*AJ99+$AB$12)</f>
        <v>-6.6224037761389671E-3</v>
      </c>
      <c r="AI99" s="177">
        <f>1+$AB$7*COS(AL99)</f>
        <v>1.1829801200800785</v>
      </c>
      <c r="AJ99" s="177">
        <f>SIN(AL99+RADIANS($AB$9))</f>
        <v>-0.44863958963994055</v>
      </c>
      <c r="AK99" s="177">
        <f>$AB$7*SIN(AL99)</f>
        <v>-6.443655171405005E-2</v>
      </c>
      <c r="AL99" s="177">
        <f>2*ATAN(AM99)</f>
        <v>-0.33858939938812732</v>
      </c>
      <c r="AM99" s="177">
        <f>SQRT((1+$AB$7)/(1-$AB$7))*TAN(AN99/2)</f>
        <v>-0.17093082721537473</v>
      </c>
      <c r="AN99" s="177">
        <f>$AU99+$AB$7*SIN(AO99)</f>
        <v>12.28731728724436</v>
      </c>
      <c r="AO99" s="177">
        <f>$AU99+$AB$7*SIN(AP99)</f>
        <v>12.287319132203391</v>
      </c>
      <c r="AP99" s="177">
        <f>$AU99+$AB$7*SIN(AQ99)</f>
        <v>12.287329025258526</v>
      </c>
      <c r="AQ99" s="177">
        <f>$AU99+$AB$7*SIN(AR99)</f>
        <v>12.287382073405233</v>
      </c>
      <c r="AR99" s="177">
        <f>$AU99+$AB$7*SIN(AS99)</f>
        <v>12.287666512321669</v>
      </c>
      <c r="AS99" s="177">
        <f>$AU99+$AB$7*SIN(AT99)</f>
        <v>12.289191251537792</v>
      </c>
      <c r="AT99" s="177">
        <f>$AU99+$AB$7*SIN(AU99)</f>
        <v>12.297353477387404</v>
      </c>
      <c r="AU99" s="177">
        <f>RADIANS($AB$9)+$AB$18*(F99-AB$15)</f>
        <v>12.340751846394181</v>
      </c>
    </row>
    <row r="100" spans="1:47" s="177" customFormat="1" ht="12.95" customHeight="1" x14ac:dyDescent="0.2">
      <c r="A100" s="177" t="s">
        <v>115</v>
      </c>
      <c r="C100" s="196">
        <v>42105.56</v>
      </c>
      <c r="D100" s="196"/>
      <c r="E100" s="177">
        <f>(C100-C$7)/C$8</f>
        <v>-21275.894923347365</v>
      </c>
      <c r="F100" s="177">
        <f>ROUND(2*E100,0)/2</f>
        <v>-21276</v>
      </c>
      <c r="G100" s="177">
        <f>C100-(C$7+C$8*F100)</f>
        <v>7.2227599994221237E-2</v>
      </c>
      <c r="I100" s="177">
        <f>G100</f>
        <v>7.2227599994221237E-2</v>
      </c>
      <c r="O100" s="177">
        <f ca="1">+C$11+C$12*F100</f>
        <v>0.1981704261132301</v>
      </c>
      <c r="Q100" s="198">
        <f>C100-15018.5</f>
        <v>27087.059999999998</v>
      </c>
      <c r="S100" s="178">
        <f>S$16</f>
        <v>0.1</v>
      </c>
      <c r="Z100" s="177">
        <f>F100</f>
        <v>-21276</v>
      </c>
      <c r="AA100" s="177">
        <f>AB$3+AB$4*Z100+AB$5*Z100^2+AH100</f>
        <v>8.6564949711812098E-2</v>
      </c>
      <c r="AB100" s="177">
        <f>IF(S100&lt;&gt;0,G100-AH100,-9999)</f>
        <v>7.8942865192551157E-2</v>
      </c>
      <c r="AC100" s="177">
        <f>+G100-P100</f>
        <v>7.2227599994221237E-2</v>
      </c>
      <c r="AD100" s="177">
        <f>IF(S100&lt;&gt;0,G100-AA100,-9999)</f>
        <v>-1.4337349717590861E-2</v>
      </c>
      <c r="AE100" s="177">
        <f>+(G100-AA100)^2*S100</f>
        <v>2.0555959692450274E-5</v>
      </c>
      <c r="AF100" s="177">
        <f>IF(S100&lt;&gt;0,G100-P100,-9999)</f>
        <v>7.2227599994221237E-2</v>
      </c>
      <c r="AG100" s="178"/>
      <c r="AH100" s="177">
        <f>$AB$6*($AB$11/AI100*AJ100+$AB$12)</f>
        <v>-6.7152651983299139E-3</v>
      </c>
      <c r="AI100" s="177">
        <f>1+$AB$7*COS(AL100)</f>
        <v>1.183617469796951</v>
      </c>
      <c r="AJ100" s="177">
        <f>SIN(AL100+RADIANS($AB$9))</f>
        <v>-0.45758458804710189</v>
      </c>
      <c r="AK100" s="177">
        <f>$AB$7*SIN(AL100)</f>
        <v>-6.259727092040987E-2</v>
      </c>
      <c r="AL100" s="177">
        <f>2*ATAN(AM100)</f>
        <v>-0.32855515250871486</v>
      </c>
      <c r="AM100" s="177">
        <f>SQRT((1+$AB$7)/(1-$AB$7))*TAN(AN100/2)</f>
        <v>-0.16577149798926777</v>
      </c>
      <c r="AN100" s="177">
        <f>$AU100+$AB$7*SIN(AO100)</f>
        <v>12.295636073929471</v>
      </c>
      <c r="AO100" s="177">
        <f>$AU100+$AB$7*SIN(AP100)</f>
        <v>12.295637888724604</v>
      </c>
      <c r="AP100" s="177">
        <f>$AU100+$AB$7*SIN(AQ100)</f>
        <v>12.295647597230747</v>
      </c>
      <c r="AQ100" s="177">
        <f>$AU100+$AB$7*SIN(AR100)</f>
        <v>12.295699533828705</v>
      </c>
      <c r="AR100" s="177">
        <f>$AU100+$AB$7*SIN(AS100)</f>
        <v>12.295977361003711</v>
      </c>
      <c r="AS100" s="177">
        <f>$AU100+$AB$7*SIN(AT100)</f>
        <v>12.297463193859004</v>
      </c>
      <c r="AT100" s="177">
        <f>$AU100+$AB$7*SIN(AU100)</f>
        <v>12.305399273424737</v>
      </c>
      <c r="AU100" s="177">
        <f>RADIANS($AB$9)+$AB$18*(F100-AB$15)</f>
        <v>12.347517436721944</v>
      </c>
    </row>
    <row r="101" spans="1:47" s="177" customFormat="1" ht="12.95" customHeight="1" x14ac:dyDescent="0.2">
      <c r="A101" s="177" t="s">
        <v>115</v>
      </c>
      <c r="C101" s="196">
        <v>42120.671000000002</v>
      </c>
      <c r="D101" s="196"/>
      <c r="E101" s="177">
        <f>(C101-C$7)/C$8</f>
        <v>-21253.911453066507</v>
      </c>
      <c r="F101" s="177">
        <f>ROUND(2*E101,0)/2</f>
        <v>-21254</v>
      </c>
      <c r="G101" s="177">
        <f>C101-(C$7+C$8*F101)</f>
        <v>6.0865399995236658E-2</v>
      </c>
      <c r="I101" s="177">
        <f>G101</f>
        <v>6.0865399995236658E-2</v>
      </c>
      <c r="O101" s="177">
        <f ca="1">+C$11+C$12*F101</f>
        <v>0.19796505921000515</v>
      </c>
      <c r="Q101" s="198">
        <f>C101-15018.5</f>
        <v>27102.171000000002</v>
      </c>
      <c r="S101" s="178">
        <f>S$16</f>
        <v>0.1</v>
      </c>
      <c r="Z101" s="177">
        <f>F101</f>
        <v>-21254</v>
      </c>
      <c r="AA101" s="177">
        <f>AB$3+AB$4*Z101+AB$5*Z101^2+AH101</f>
        <v>8.6295784990332441E-2</v>
      </c>
      <c r="AB101" s="177">
        <f>IF(S101&lt;&gt;0,G101-AH101,-9999)</f>
        <v>6.7736863639887748E-2</v>
      </c>
      <c r="AC101" s="177">
        <f>+G101-P101</f>
        <v>6.0865399995236658E-2</v>
      </c>
      <c r="AD101" s="177">
        <f>IF(S101&lt;&gt;0,G101-AA101,-9999)</f>
        <v>-2.5430384995095784E-2</v>
      </c>
      <c r="AE101" s="177">
        <f>+(G101-AA101)^2*S101</f>
        <v>6.467044809987928E-5</v>
      </c>
      <c r="AF101" s="177">
        <f>IF(S101&lt;&gt;0,G101-P101,-9999)</f>
        <v>6.0865399995236658E-2</v>
      </c>
      <c r="AG101" s="178"/>
      <c r="AH101" s="177">
        <f>$AB$6*($AB$11/AI101*AJ101+$AB$12)</f>
        <v>-6.8714636446510925E-3</v>
      </c>
      <c r="AI101" s="177">
        <f>1+$AB$7*COS(AL101)</f>
        <v>1.1846553470247294</v>
      </c>
      <c r="AJ101" s="177">
        <f>SIN(AL101+RADIANS($AB$9))</f>
        <v>-0.47263811323844002</v>
      </c>
      <c r="AK101" s="177">
        <f>$AB$7*SIN(AL101)</f>
        <v>-5.9465926012247622E-2</v>
      </c>
      <c r="AL101" s="177">
        <f>2*ATAN(AM101)</f>
        <v>-0.3115499905432208</v>
      </c>
      <c r="AM101" s="177">
        <f>SQRT((1+$AB$7)/(1-$AB$7))*TAN(AN101/2)</f>
        <v>-0.15704735079403909</v>
      </c>
      <c r="AN101" s="177">
        <f>$AU101+$AB$7*SIN(AO101)</f>
        <v>12.30972401806237</v>
      </c>
      <c r="AO101" s="177">
        <f>$AU101+$AB$7*SIN(AP101)</f>
        <v>12.30972577728159</v>
      </c>
      <c r="AP101" s="177">
        <f>$AU101+$AB$7*SIN(AQ101)</f>
        <v>12.309735152750514</v>
      </c>
      <c r="AQ101" s="177">
        <f>$AU101+$AB$7*SIN(AR101)</f>
        <v>12.309785117378114</v>
      </c>
      <c r="AR101" s="177">
        <f>$AU101+$AB$7*SIN(AS101)</f>
        <v>12.310051382511013</v>
      </c>
      <c r="AS101" s="177">
        <f>$AU101+$AB$7*SIN(AT101)</f>
        <v>12.311470015986085</v>
      </c>
      <c r="AT101" s="177">
        <f>$AU101+$AB$7*SIN(AU101)</f>
        <v>12.31901959700763</v>
      </c>
      <c r="AU101" s="177">
        <f>RADIANS($AB$9)+$AB$18*(F101-AB$15)</f>
        <v>12.358966897276623</v>
      </c>
    </row>
    <row r="102" spans="1:47" s="177" customFormat="1" ht="12.95" customHeight="1" x14ac:dyDescent="0.2">
      <c r="A102" s="177" t="s">
        <v>116</v>
      </c>
      <c r="C102" s="196">
        <v>42132.364000000001</v>
      </c>
      <c r="D102" s="196"/>
      <c r="E102" s="177">
        <f>(C102-C$7)/C$8</f>
        <v>-21236.900486353912</v>
      </c>
      <c r="F102" s="177">
        <f>ROUND(2*E102,0)/2</f>
        <v>-21237</v>
      </c>
      <c r="G102" s="177">
        <f>C102-(C$7+C$8*F102)</f>
        <v>6.8403700002818368E-2</v>
      </c>
      <c r="I102" s="177">
        <f>+G102</f>
        <v>6.8403700002818368E-2</v>
      </c>
      <c r="O102" s="177">
        <f ca="1">+C$11+C$12*F102</f>
        <v>0.19780636660296769</v>
      </c>
      <c r="Q102" s="198">
        <f>C102-15018.5</f>
        <v>27113.864000000001</v>
      </c>
      <c r="S102" s="178">
        <f>S$16</f>
        <v>0.1</v>
      </c>
      <c r="Z102" s="177">
        <f>F102</f>
        <v>-21237</v>
      </c>
      <c r="AA102" s="177">
        <f>AB$3+AB$4*Z102+AB$5*Z102^2+AH102</f>
        <v>8.6088649900726413E-2</v>
      </c>
      <c r="AB102" s="177">
        <f>IF(S102&lt;&gt;0,G102-AH102,-9999)</f>
        <v>7.5395020741072058E-2</v>
      </c>
      <c r="AC102" s="177">
        <f>+G102-P102</f>
        <v>6.8403700002818368E-2</v>
      </c>
      <c r="AD102" s="177">
        <f>IF(S102&lt;&gt;0,G102-AA102,-9999)</f>
        <v>-1.7684949897908045E-2</v>
      </c>
      <c r="AE102" s="177">
        <f>+(G102-AA102)^2*S102</f>
        <v>3.1275745289151779E-5</v>
      </c>
      <c r="AF102" s="177">
        <f>IF(S102&lt;&gt;0,G102-P102,-9999)</f>
        <v>6.8403700002818368E-2</v>
      </c>
      <c r="AG102" s="178"/>
      <c r="AH102" s="177">
        <f>$AB$6*($AB$11/AI102*AJ102+$AB$12)</f>
        <v>-6.9913207382536957E-3</v>
      </c>
      <c r="AI102" s="177">
        <f>1+$AB$7*COS(AL102)</f>
        <v>1.1854219260889709</v>
      </c>
      <c r="AJ102" s="177">
        <f>SIN(AL102+RADIANS($AB$9))</f>
        <v>-0.48419449062687481</v>
      </c>
      <c r="AK102" s="177">
        <f>$AB$7*SIN(AL102)</f>
        <v>-5.7030718624032674E-2</v>
      </c>
      <c r="AL102" s="177">
        <f>2*ATAN(AM102)</f>
        <v>-0.29838964583712241</v>
      </c>
      <c r="AM102" s="177">
        <f>SQRT((1+$AB$7)/(1-$AB$7))*TAN(AN102/2)</f>
        <v>-0.15031174926987506</v>
      </c>
      <c r="AN102" s="177">
        <f>$AU102+$AB$7*SIN(AO102)</f>
        <v>12.320618434527727</v>
      </c>
      <c r="AO102" s="177">
        <f>$AU102+$AB$7*SIN(AP102)</f>
        <v>12.32062014695202</v>
      </c>
      <c r="AP102" s="177">
        <f>$AU102+$AB$7*SIN(AQ102)</f>
        <v>12.320629247557555</v>
      </c>
      <c r="AQ102" s="177">
        <f>$AU102+$AB$7*SIN(AR102)</f>
        <v>12.320677611987186</v>
      </c>
      <c r="AR102" s="177">
        <f>$AU102+$AB$7*SIN(AS102)</f>
        <v>12.32093463098559</v>
      </c>
      <c r="AS102" s="177">
        <f>$AU102+$AB$7*SIN(AT102)</f>
        <v>12.322300208203311</v>
      </c>
      <c r="AT102" s="177">
        <f>$AU102+$AB$7*SIN(AU102)</f>
        <v>12.32954799396029</v>
      </c>
      <c r="AU102" s="177">
        <f>RADIANS($AB$9)+$AB$18*(F102-AB$15)</f>
        <v>12.367814207705241</v>
      </c>
    </row>
    <row r="103" spans="1:47" s="177" customFormat="1" ht="12.95" customHeight="1" x14ac:dyDescent="0.2">
      <c r="A103" s="177" t="s">
        <v>115</v>
      </c>
      <c r="C103" s="196">
        <v>42151.608</v>
      </c>
      <c r="D103" s="196"/>
      <c r="E103" s="177">
        <f>(C103-C$7)/C$8</f>
        <v>-21208.904331097165</v>
      </c>
      <c r="F103" s="177">
        <f>ROUND(2*E103,0)/2</f>
        <v>-21209</v>
      </c>
      <c r="G103" s="177">
        <f>C103-(C$7+C$8*F103)</f>
        <v>6.5760899997258093E-2</v>
      </c>
      <c r="I103" s="177">
        <f>G103</f>
        <v>6.5760899997258093E-2</v>
      </c>
      <c r="O103" s="177">
        <f ca="1">+C$11+C$12*F103</f>
        <v>0.19754499054431773</v>
      </c>
      <c r="Q103" s="198">
        <f>C103-15018.5</f>
        <v>27133.108</v>
      </c>
      <c r="S103" s="178">
        <f>S$16</f>
        <v>0.1</v>
      </c>
      <c r="Z103" s="177">
        <f>F103</f>
        <v>-21209</v>
      </c>
      <c r="AA103" s="177">
        <f>AB$3+AB$4*Z103+AB$5*Z103^2+AH103</f>
        <v>8.5749166968623808E-2</v>
      </c>
      <c r="AB103" s="177">
        <f>IF(S103&lt;&gt;0,G103-AH103,-9999)</f>
        <v>7.2947978519437601E-2</v>
      </c>
      <c r="AC103" s="177">
        <f>+G103-P103</f>
        <v>6.5760899997258093E-2</v>
      </c>
      <c r="AD103" s="177">
        <f>IF(S103&lt;&gt;0,G103-AA103,-9999)</f>
        <v>-1.9988266971365715E-2</v>
      </c>
      <c r="AE103" s="177">
        <f>+(G103-AA103)^2*S103</f>
        <v>3.9953081651858955E-5</v>
      </c>
      <c r="AF103" s="177">
        <f>IF(S103&lt;&gt;0,G103-P103,-9999)</f>
        <v>6.5760899997258093E-2</v>
      </c>
      <c r="AG103" s="178"/>
      <c r="AH103" s="177">
        <f>$AB$6*($AB$11/AI103*AJ103+$AB$12)</f>
        <v>-7.1870785221795075E-3</v>
      </c>
      <c r="AI103" s="177">
        <f>1+$AB$7*COS(AL103)</f>
        <v>1.1866163717788383</v>
      </c>
      <c r="AJ103" s="177">
        <f>SIN(AL103+RADIANS($AB$9))</f>
        <v>-0.50307593806748174</v>
      </c>
      <c r="AK103" s="177">
        <f>$AB$7*SIN(AL103)</f>
        <v>-5.2991728839694829E-2</v>
      </c>
      <c r="AL103" s="177">
        <f>2*ATAN(AM103)</f>
        <v>-0.27667773532210033</v>
      </c>
      <c r="AM103" s="177">
        <f>SQRT((1+$AB$7)/(1-$AB$7))*TAN(AN103/2)</f>
        <v>-0.13922816919123171</v>
      </c>
      <c r="AN103" s="177">
        <f>$AU103+$AB$7*SIN(AO103)</f>
        <v>12.338577092623884</v>
      </c>
      <c r="AO103" s="177">
        <f>$AU103+$AB$7*SIN(AP103)</f>
        <v>12.338578720813901</v>
      </c>
      <c r="AP103" s="177">
        <f>$AU103+$AB$7*SIN(AQ103)</f>
        <v>12.338587336344997</v>
      </c>
      <c r="AQ103" s="177">
        <f>$AU103+$AB$7*SIN(AR103)</f>
        <v>12.338632924948881</v>
      </c>
      <c r="AR103" s="177">
        <f>$AU103+$AB$7*SIN(AS103)</f>
        <v>12.338874146497369</v>
      </c>
      <c r="AS103" s="177">
        <f>$AU103+$AB$7*SIN(AT103)</f>
        <v>12.340150290691909</v>
      </c>
      <c r="AT103" s="177">
        <f>$AU103+$AB$7*SIN(AU103)</f>
        <v>12.346895350558208</v>
      </c>
      <c r="AU103" s="177">
        <f>RADIANS($AB$9)+$AB$18*(F103-AB$15)</f>
        <v>12.382386248411194</v>
      </c>
    </row>
    <row r="104" spans="1:47" s="177" customFormat="1" ht="12.95" customHeight="1" x14ac:dyDescent="0.2">
      <c r="A104" s="177" t="s">
        <v>117</v>
      </c>
      <c r="C104" s="196">
        <v>42202.483999999997</v>
      </c>
      <c r="D104" s="196"/>
      <c r="E104" s="177">
        <f>(C104-C$7)/C$8</f>
        <v>-21134.889968446871</v>
      </c>
      <c r="F104" s="177">
        <f>ROUND(2*E104,0)/2</f>
        <v>-21135</v>
      </c>
      <c r="G104" s="177">
        <f>C104-(C$7+C$8*F104)</f>
        <v>7.5633499989635311E-2</v>
      </c>
      <c r="I104" s="177">
        <f>G104</f>
        <v>7.5633499989635311E-2</v>
      </c>
      <c r="O104" s="177">
        <f ca="1">+C$11+C$12*F104</f>
        <v>0.19685421096074288</v>
      </c>
      <c r="Q104" s="198">
        <f>C104-15018.5</f>
        <v>27183.983999999997</v>
      </c>
      <c r="S104" s="178">
        <f>S$16</f>
        <v>0.1</v>
      </c>
      <c r="Z104" s="177">
        <f>F104</f>
        <v>-21135</v>
      </c>
      <c r="AA104" s="177">
        <f>AB$3+AB$4*Z104+AB$5*Z104^2+AH104</f>
        <v>8.4862601163265494E-2</v>
      </c>
      <c r="AB104" s="177">
        <f>IF(S104&lt;&gt;0,G104-AH104,-9999)</f>
        <v>8.3327460098480716E-2</v>
      </c>
      <c r="AC104" s="177">
        <f>+G104-P104</f>
        <v>7.5633499989635311E-2</v>
      </c>
      <c r="AD104" s="177">
        <f>IF(S104&lt;&gt;0,G104-AA104,-9999)</f>
        <v>-9.2291011736301831E-3</v>
      </c>
      <c r="AE104" s="177">
        <f>+(G104-AA104)^2*S104</f>
        <v>8.5176308473102031E-6</v>
      </c>
      <c r="AF104" s="177">
        <f>IF(S104&lt;&gt;0,G104-P104,-9999)</f>
        <v>7.5633499989635311E-2</v>
      </c>
      <c r="AG104" s="178"/>
      <c r="AH104" s="177">
        <f>$AB$6*($AB$11/AI104*AJ104+$AB$12)</f>
        <v>-7.6939601088454011E-3</v>
      </c>
      <c r="AI104" s="177">
        <f>1+$AB$7*COS(AL104)</f>
        <v>1.1893565177806369</v>
      </c>
      <c r="AJ104" s="177">
        <f>SIN(AL104+RADIANS($AB$9))</f>
        <v>-0.55197464973132238</v>
      </c>
      <c r="AK104" s="177">
        <f>$AB$7*SIN(AL104)</f>
        <v>-4.2165183686410306E-2</v>
      </c>
      <c r="AL104" s="177">
        <f>2*ATAN(AM104)</f>
        <v>-0.21910148749384628</v>
      </c>
      <c r="AM104" s="177">
        <f>SQRT((1+$AB$7)/(1-$AB$7))*TAN(AN104/2)</f>
        <v>-0.10999111070693984</v>
      </c>
      <c r="AN104" s="177">
        <f>$AU104+$AB$7*SIN(AO104)</f>
        <v>12.386119728681566</v>
      </c>
      <c r="AO104" s="177">
        <f>$AU104+$AB$7*SIN(AP104)</f>
        <v>12.386121093646029</v>
      </c>
      <c r="AP104" s="177">
        <f>$AU104+$AB$7*SIN(AQ104)</f>
        <v>12.386128245616131</v>
      </c>
      <c r="AQ104" s="177">
        <f>$AU104+$AB$7*SIN(AR104)</f>
        <v>12.386165719462324</v>
      </c>
      <c r="AR104" s="177">
        <f>$AU104+$AB$7*SIN(AS104)</f>
        <v>12.386362065256293</v>
      </c>
      <c r="AS104" s="177">
        <f>$AU104+$AB$7*SIN(AT104)</f>
        <v>12.387390712824242</v>
      </c>
      <c r="AT104" s="177">
        <f>$AU104+$AB$7*SIN(AU104)</f>
        <v>12.392776654888324</v>
      </c>
      <c r="AU104" s="177">
        <f>RADIANS($AB$9)+$AB$18*(F104-AB$15)</f>
        <v>12.420898070276934</v>
      </c>
    </row>
    <row r="105" spans="1:47" s="177" customFormat="1" ht="12.95" customHeight="1" x14ac:dyDescent="0.2">
      <c r="A105" s="177" t="s">
        <v>102</v>
      </c>
      <c r="C105" s="196">
        <v>42229.286599999999</v>
      </c>
      <c r="D105" s="196">
        <v>5.0000000000000001E-3</v>
      </c>
      <c r="E105" s="177">
        <f>(C105-C$7)/C$8</f>
        <v>-21095.897568172259</v>
      </c>
      <c r="F105" s="177">
        <f>ROUND(2*E105,0)/2</f>
        <v>-21096</v>
      </c>
      <c r="G105" s="177">
        <f>C105-(C$7+C$8*F105)</f>
        <v>7.040959999721963E-2</v>
      </c>
      <c r="J105" s="177">
        <f>G105</f>
        <v>7.040959999721963E-2</v>
      </c>
      <c r="O105" s="177">
        <f ca="1">+C$11+C$12*F105</f>
        <v>0.19649015145048043</v>
      </c>
      <c r="Q105" s="198">
        <f>C105-15018.5</f>
        <v>27210.786599999999</v>
      </c>
      <c r="S105" s="178">
        <f>S$17</f>
        <v>1</v>
      </c>
      <c r="Z105" s="177">
        <f>F105</f>
        <v>-21096</v>
      </c>
      <c r="AA105" s="177">
        <f>AB$3+AB$4*Z105+AB$5*Z105^2+AH105</f>
        <v>8.4401957374792086E-2</v>
      </c>
      <c r="AB105" s="177">
        <f>IF(S105&lt;&gt;0,G105-AH105,-9999)</f>
        <v>7.8364193943976868E-2</v>
      </c>
      <c r="AC105" s="177">
        <f>+G105-P105</f>
        <v>7.040959999721963E-2</v>
      </c>
      <c r="AD105" s="177">
        <f>IF(S105&lt;&gt;0,G105-AA105,-9999)</f>
        <v>-1.3992357377572456E-2</v>
      </c>
      <c r="AE105" s="177">
        <f>+(G105-AA105)^2*S105</f>
        <v>1.9578606498170633E-4</v>
      </c>
      <c r="AF105" s="177">
        <f>IF(S105&lt;&gt;0,G105-P105,-9999)</f>
        <v>7.040959999721963E-2</v>
      </c>
      <c r="AG105" s="178"/>
      <c r="AH105" s="177">
        <f>$AB$6*($AB$11/AI105*AJ105+$AB$12)</f>
        <v>-7.9545939467572345E-3</v>
      </c>
      <c r="AI105" s="177">
        <f>1+$AB$7*COS(AL105)</f>
        <v>1.1905522142359668</v>
      </c>
      <c r="AJ105" s="177">
        <f>SIN(AL105+RADIANS($AB$9))</f>
        <v>-0.5771001706794876</v>
      </c>
      <c r="AK105" s="177">
        <f>$AB$7*SIN(AL105)</f>
        <v>-3.6381962441402051E-2</v>
      </c>
      <c r="AL105" s="177">
        <f>2*ATAN(AM105)</f>
        <v>-0.18865851998236519</v>
      </c>
      <c r="AM105" s="177">
        <f>SQRT((1+$AB$7)/(1-$AB$7))*TAN(AN105/2)</f>
        <v>-9.4610040264992784E-2</v>
      </c>
      <c r="AN105" s="177">
        <f>$AU105+$AB$7*SIN(AO105)</f>
        <v>12.411216713123553</v>
      </c>
      <c r="AO105" s="177">
        <f>$AU105+$AB$7*SIN(AP105)</f>
        <v>12.411217917702377</v>
      </c>
      <c r="AP105" s="177">
        <f>$AU105+$AB$7*SIN(AQ105)</f>
        <v>12.411224202544402</v>
      </c>
      <c r="AQ105" s="177">
        <f>$AU105+$AB$7*SIN(AR105)</f>
        <v>12.411256993357084</v>
      </c>
      <c r="AR105" s="177">
        <f>$AU105+$AB$7*SIN(AS105)</f>
        <v>12.411428074866924</v>
      </c>
      <c r="AS105" s="177">
        <f>$AU105+$AB$7*SIN(AT105)</f>
        <v>12.412320594854283</v>
      </c>
      <c r="AT105" s="177">
        <f>$AU105+$AB$7*SIN(AU105)</f>
        <v>12.41697481943163</v>
      </c>
      <c r="AU105" s="177">
        <f>RADIANS($AB$9)+$AB$18*(F105-AB$15)</f>
        <v>12.441194841260231</v>
      </c>
    </row>
    <row r="106" spans="1:47" s="177" customFormat="1" ht="12.95" customHeight="1" x14ac:dyDescent="0.2">
      <c r="A106" s="177" t="s">
        <v>118</v>
      </c>
      <c r="C106" s="196">
        <v>42277.402000000002</v>
      </c>
      <c r="D106" s="196"/>
      <c r="E106" s="177">
        <f>(C106-C$7)/C$8</f>
        <v>-21025.899324114853</v>
      </c>
      <c r="F106" s="177">
        <f>ROUND(2*E106,0)/2</f>
        <v>-21026</v>
      </c>
      <c r="G106" s="177">
        <f>C106-(C$7+C$8*F106)</f>
        <v>6.9202600003336556E-2</v>
      </c>
      <c r="I106" s="177">
        <f>G106</f>
        <v>6.9202600003336556E-2</v>
      </c>
      <c r="O106" s="177">
        <f ca="1">+C$11+C$12*F106</f>
        <v>0.19583671130385555</v>
      </c>
      <c r="Q106" s="198">
        <f>C106-15018.5</f>
        <v>27258.902000000002</v>
      </c>
      <c r="S106" s="178">
        <f>S$16</f>
        <v>0.1</v>
      </c>
      <c r="Z106" s="177">
        <f>F106</f>
        <v>-21026</v>
      </c>
      <c r="AA106" s="177">
        <f>AB$3+AB$4*Z106+AB$5*Z106^2+AH106</f>
        <v>8.3587439687780929E-2</v>
      </c>
      <c r="AB106" s="177">
        <f>IF(S106&lt;&gt;0,G106-AH106,-9999)</f>
        <v>7.761288198099428E-2</v>
      </c>
      <c r="AC106" s="177">
        <f>+G106-P106</f>
        <v>6.9202600003336556E-2</v>
      </c>
      <c r="AD106" s="177">
        <f>IF(S106&lt;&gt;0,G106-AA106,-9999)</f>
        <v>-1.4384839684444373E-2</v>
      </c>
      <c r="AE106" s="177">
        <f>+(G106-AA106)^2*S106</f>
        <v>2.0692361274716568E-5</v>
      </c>
      <c r="AF106" s="177">
        <f>IF(S106&lt;&gt;0,G106-P106,-9999)</f>
        <v>6.9202600003336556E-2</v>
      </c>
      <c r="AG106" s="178"/>
      <c r="AH106" s="177">
        <f>$AB$6*($AB$11/AI106*AJ106+$AB$12)</f>
        <v>-8.410281977657726E-3</v>
      </c>
      <c r="AI106" s="177">
        <f>1+$AB$7*COS(AL106)</f>
        <v>1.1922583211426279</v>
      </c>
      <c r="AJ106" s="177">
        <f>SIN(AL106+RADIANS($AB$9))</f>
        <v>-0.62094758972897179</v>
      </c>
      <c r="AK106" s="177">
        <f>$AB$7*SIN(AL106)</f>
        <v>-2.5894622853702663E-2</v>
      </c>
      <c r="AL106" s="177">
        <f>2*ATAN(AM106)</f>
        <v>-0.13388094129498476</v>
      </c>
      <c r="AM106" s="177">
        <f>SQRT((1+$AB$7)/(1-$AB$7))*TAN(AN106/2)</f>
        <v>-6.7040637534949932E-2</v>
      </c>
      <c r="AN106" s="177">
        <f>$AU106+$AB$7*SIN(AO106)</f>
        <v>12.456318746370972</v>
      </c>
      <c r="AO106" s="177">
        <f>$AU106+$AB$7*SIN(AP106)</f>
        <v>12.45631963148964</v>
      </c>
      <c r="AP106" s="177">
        <f>$AU106+$AB$7*SIN(AQ106)</f>
        <v>12.456324221859031</v>
      </c>
      <c r="AQ106" s="177">
        <f>$AU106+$AB$7*SIN(AR106)</f>
        <v>12.456348028224035</v>
      </c>
      <c r="AR106" s="177">
        <f>$AU106+$AB$7*SIN(AS106)</f>
        <v>12.456471490707754</v>
      </c>
      <c r="AS106" s="177">
        <f>$AU106+$AB$7*SIN(AT106)</f>
        <v>12.45711175408384</v>
      </c>
      <c r="AT106" s="177">
        <f>$AU106+$AB$7*SIN(AU106)</f>
        <v>12.460431377053661</v>
      </c>
      <c r="AU106" s="177">
        <f>RADIANS($AB$9)+$AB$18*(F106-AB$15)</f>
        <v>12.47762494302512</v>
      </c>
    </row>
    <row r="107" spans="1:47" s="177" customFormat="1" ht="12.95" customHeight="1" x14ac:dyDescent="0.2">
      <c r="A107" s="177" t="s">
        <v>119</v>
      </c>
      <c r="C107" s="196">
        <v>42362.635000000002</v>
      </c>
      <c r="D107" s="196"/>
      <c r="E107" s="177">
        <f>(C107-C$7)/C$8</f>
        <v>-20901.902426328608</v>
      </c>
      <c r="F107" s="177">
        <f>ROUND(2*E107,0)/2</f>
        <v>-20902</v>
      </c>
      <c r="G107" s="177">
        <f>C107-(C$7+C$8*F107)</f>
        <v>6.7070199998852331E-2</v>
      </c>
      <c r="I107" s="177">
        <f>G107</f>
        <v>6.7070199998852331E-2</v>
      </c>
      <c r="O107" s="177">
        <f ca="1">+C$11+C$12*F107</f>
        <v>0.19467918875840579</v>
      </c>
      <c r="Q107" s="198">
        <f>C107-15018.5</f>
        <v>27344.135000000002</v>
      </c>
      <c r="S107" s="178">
        <f>S$16</f>
        <v>0.1</v>
      </c>
      <c r="Z107" s="177">
        <f>F107</f>
        <v>-20902</v>
      </c>
      <c r="AA107" s="177">
        <f>AB$3+AB$4*Z107+AB$5*Z107^2+AH107</f>
        <v>8.2186556984014836E-2</v>
      </c>
      <c r="AB107" s="177">
        <f>IF(S107&lt;&gt;0,G107-AH107,-9999)</f>
        <v>7.6246236106204346E-2</v>
      </c>
      <c r="AC107" s="177">
        <f>+G107-P107</f>
        <v>6.7070199998852331E-2</v>
      </c>
      <c r="AD107" s="177">
        <f>IF(S107&lt;&gt;0,G107-AA107,-9999)</f>
        <v>-1.5116356985162505E-2</v>
      </c>
      <c r="AE107" s="177">
        <f>+(G107-AA107)^2*S107</f>
        <v>2.2850424850287125E-5</v>
      </c>
      <c r="AF107" s="177">
        <f>IF(S107&lt;&gt;0,G107-P107,-9999)</f>
        <v>6.7070199998852331E-2</v>
      </c>
      <c r="AG107" s="178"/>
      <c r="AH107" s="177">
        <f>$AB$6*($AB$11/AI107*AJ107+$AB$12)</f>
        <v>-9.1760361073520095E-3</v>
      </c>
      <c r="AI107" s="177">
        <f>1+$AB$7*COS(AL107)</f>
        <v>1.1938646824928609</v>
      </c>
      <c r="AJ107" s="177">
        <f>SIN(AL107+RADIANS($AB$9))</f>
        <v>-0.69417461922640955</v>
      </c>
      <c r="AK107" s="177">
        <f>$AB$7*SIN(AL107)</f>
        <v>-7.0907279781133098E-3</v>
      </c>
      <c r="AL107" s="177">
        <f>2*ATAN(AM107)</f>
        <v>-3.6559359245289434E-2</v>
      </c>
      <c r="AM107" s="177">
        <f>SQRT((1+$AB$7)/(1-$AB$7))*TAN(AN107/2)</f>
        <v>-1.8281715926277222E-2</v>
      </c>
      <c r="AN107" s="177">
        <f>$AU107+$AB$7*SIN(AO107)</f>
        <v>12.536331839368962</v>
      </c>
      <c r="AO107" s="177">
        <f>$AU107+$AB$7*SIN(AP107)</f>
        <v>12.536332089055323</v>
      </c>
      <c r="AP107" s="177">
        <f>$AU107+$AB$7*SIN(AQ107)</f>
        <v>12.536333376717016</v>
      </c>
      <c r="AQ107" s="177">
        <f>$AU107+$AB$7*SIN(AR107)</f>
        <v>12.536340017337807</v>
      </c>
      <c r="AR107" s="177">
        <f>$AU107+$AB$7*SIN(AS107)</f>
        <v>12.536374263768902</v>
      </c>
      <c r="AS107" s="177">
        <f>$AU107+$AB$7*SIN(AT107)</f>
        <v>12.536550875922396</v>
      </c>
      <c r="AT107" s="177">
        <f>$AU107+$AB$7*SIN(AU107)</f>
        <v>12.537461667209469</v>
      </c>
      <c r="AU107" s="177">
        <f>RADIANS($AB$9)+$AB$18*(F107-AB$15)</f>
        <v>12.542158266151493</v>
      </c>
    </row>
    <row r="108" spans="1:47" s="177" customFormat="1" ht="12.95" customHeight="1" x14ac:dyDescent="0.2">
      <c r="A108" s="144" t="s">
        <v>120</v>
      </c>
      <c r="B108" s="145" t="s">
        <v>95</v>
      </c>
      <c r="C108" s="146">
        <v>42414.877</v>
      </c>
      <c r="D108" s="196"/>
      <c r="E108" s="70">
        <f>(C108-C$7)/C$8</f>
        <v>-20825.90080801001</v>
      </c>
      <c r="F108" s="177">
        <f>ROUND(2*E108,0)/2</f>
        <v>-20826</v>
      </c>
      <c r="G108" s="197">
        <f>C108-(C$7+C$8*F108)</f>
        <v>6.8182600000000093E-2</v>
      </c>
      <c r="J108" s="177">
        <f>G108</f>
        <v>6.8182600000000093E-2</v>
      </c>
      <c r="O108" s="177">
        <f ca="1">+C$11+C$12*F108</f>
        <v>0.19396973945635593</v>
      </c>
      <c r="Q108" s="198">
        <f>C108-15018.5</f>
        <v>27396.377</v>
      </c>
      <c r="S108" s="178">
        <f>S$17</f>
        <v>1</v>
      </c>
      <c r="Z108" s="177">
        <f>F108</f>
        <v>-20826</v>
      </c>
      <c r="AA108" s="177">
        <f>AB$3+AB$4*Z108+AB$5*Z108^2+AH108</f>
        <v>8.135673050747709E-2</v>
      </c>
      <c r="AB108" s="177">
        <f>IF(S108&lt;&gt;0,G108-AH108,-9999)</f>
        <v>7.7799514079386636E-2</v>
      </c>
      <c r="AC108" s="177">
        <f>+G108-P108</f>
        <v>6.8182600000000093E-2</v>
      </c>
      <c r="AD108" s="177">
        <f>IF(S108&lt;&gt;0,G108-AA108,-9999)</f>
        <v>-1.3174130507476997E-2</v>
      </c>
      <c r="AE108" s="177">
        <f>+(G108-AA108)^2*S108</f>
        <v>1.7355771462803613E-4</v>
      </c>
      <c r="AF108" s="177">
        <f>IF(S108&lt;&gt;0,G108-P108,-9999)</f>
        <v>6.8182600000000093E-2</v>
      </c>
      <c r="AG108" s="178"/>
      <c r="AH108" s="177">
        <f>$AB$6*($AB$11/AI108*AJ108+$AB$12)</f>
        <v>-9.6169140793865415E-3</v>
      </c>
      <c r="AI108" s="177">
        <f>1+$AB$7*COS(AL108)</f>
        <v>1.1939422692286819</v>
      </c>
      <c r="AJ108" s="177">
        <f>SIN(AL108+RADIANS($AB$9))</f>
        <v>-0.7359007498130089</v>
      </c>
      <c r="AK108" s="177">
        <f>$AB$7*SIN(AL108)</f>
        <v>4.4933003179013003E-3</v>
      </c>
      <c r="AL108" s="177">
        <f>2*ATAN(AM108)</f>
        <v>2.3164092296922872E-2</v>
      </c>
      <c r="AM108" s="177">
        <f>SQRT((1+$AB$7)/(1-$AB$7))*TAN(AN108/2)</f>
        <v>1.1582564062785078E-2</v>
      </c>
      <c r="AN108" s="177">
        <f>$AU108+$AB$7*SIN(AO108)</f>
        <v>12.585402837496517</v>
      </c>
      <c r="AO108" s="177">
        <f>$AU108+$AB$7*SIN(AP108)</f>
        <v>12.585402679047284</v>
      </c>
      <c r="AP108" s="177">
        <f>$AU108+$AB$7*SIN(AQ108)</f>
        <v>12.585401862126782</v>
      </c>
      <c r="AQ108" s="177">
        <f>$AU108+$AB$7*SIN(AR108)</f>
        <v>12.585397650310369</v>
      </c>
      <c r="AR108" s="177">
        <f>$AU108+$AB$7*SIN(AS108)</f>
        <v>12.585375935353955</v>
      </c>
      <c r="AS108" s="177">
        <f>$AU108+$AB$7*SIN(AT108)</f>
        <v>12.585263979207758</v>
      </c>
      <c r="AT108" s="177">
        <f>$AU108+$AB$7*SIN(AU108)</f>
        <v>12.584686768851402</v>
      </c>
      <c r="AU108" s="177">
        <f>RADIANS($AB$9)+$AB$18*(F108-AB$15)</f>
        <v>12.581710948067656</v>
      </c>
    </row>
    <row r="109" spans="1:47" s="177" customFormat="1" ht="12.95" customHeight="1" x14ac:dyDescent="0.2">
      <c r="A109" s="144" t="s">
        <v>120</v>
      </c>
      <c r="B109" s="145" t="s">
        <v>95</v>
      </c>
      <c r="C109" s="146">
        <v>42417.625</v>
      </c>
      <c r="D109" s="196"/>
      <c r="E109" s="70">
        <f>(C109-C$7)/C$8</f>
        <v>-20821.903019886671</v>
      </c>
      <c r="F109" s="177">
        <f>ROUND(2*E109,0)/2</f>
        <v>-20822</v>
      </c>
      <c r="G109" s="197">
        <f>C109-(C$7+C$8*F109)</f>
        <v>6.6662199998972937E-2</v>
      </c>
      <c r="J109" s="177">
        <f>G109</f>
        <v>6.6662199998972937E-2</v>
      </c>
      <c r="O109" s="177">
        <f ca="1">+C$11+C$12*F109</f>
        <v>0.19393240001940593</v>
      </c>
      <c r="Q109" s="198">
        <f>C109-15018.5</f>
        <v>27399.125</v>
      </c>
      <c r="S109" s="178">
        <f>S$17</f>
        <v>1</v>
      </c>
      <c r="Z109" s="177">
        <f>F109</f>
        <v>-20822</v>
      </c>
      <c r="AA109" s="177">
        <f>AB$3+AB$4*Z109+AB$5*Z109^2+AH109</f>
        <v>8.1313695048199228E-2</v>
      </c>
      <c r="AB109" s="177">
        <f>IF(S109&lt;&gt;0,G109-AH109,-9999)</f>
        <v>7.6301685381555004E-2</v>
      </c>
      <c r="AC109" s="177">
        <f>+G109-P109</f>
        <v>6.6662199998972937E-2</v>
      </c>
      <c r="AD109" s="177">
        <f>IF(S109&lt;&gt;0,G109-AA109,-9999)</f>
        <v>-1.465149504922629E-2</v>
      </c>
      <c r="AE109" s="177">
        <f>+(G109-AA109)^2*S109</f>
        <v>2.146663071775025E-4</v>
      </c>
      <c r="AF109" s="177">
        <f>IF(S109&lt;&gt;0,G109-P109,-9999)</f>
        <v>6.6662199998972937E-2</v>
      </c>
      <c r="AG109" s="178"/>
      <c r="AH109" s="177">
        <f>$AB$6*($AB$11/AI109*AJ109+$AB$12)</f>
        <v>-9.6394853825820647E-3</v>
      </c>
      <c r="AI109" s="177">
        <f>1+$AB$7*COS(AL109)</f>
        <v>1.1939271878577529</v>
      </c>
      <c r="AJ109" s="177">
        <f>SIN(AL109+RADIANS($AB$9))</f>
        <v>-0.73802533948127558</v>
      </c>
      <c r="AK109" s="177">
        <f>$AB$7*SIN(AL109)</f>
        <v>5.1028767280071113E-3</v>
      </c>
      <c r="AL109" s="177">
        <f>2*ATAN(AM109)</f>
        <v>2.6307293686455277E-2</v>
      </c>
      <c r="AM109" s="177">
        <f>SQRT((1+$AB$7)/(1-$AB$7))*TAN(AN109/2)</f>
        <v>1.3154405503487048E-2</v>
      </c>
      <c r="AN109" s="177">
        <f>$AU109+$AB$7*SIN(AO109)</f>
        <v>12.587985464852965</v>
      </c>
      <c r="AO109" s="177">
        <f>$AU109+$AB$7*SIN(AP109)</f>
        <v>12.587985284957947</v>
      </c>
      <c r="AP109" s="177">
        <f>$AU109+$AB$7*SIN(AQ109)</f>
        <v>12.587984357420199</v>
      </c>
      <c r="AQ109" s="177">
        <f>$AU109+$AB$7*SIN(AR109)</f>
        <v>12.587979575040867</v>
      </c>
      <c r="AR109" s="177">
        <f>$AU109+$AB$7*SIN(AS109)</f>
        <v>12.58795491712819</v>
      </c>
      <c r="AS109" s="177">
        <f>$AU109+$AB$7*SIN(AT109)</f>
        <v>12.587827781319671</v>
      </c>
      <c r="AT109" s="177">
        <f>$AU109+$AB$7*SIN(AU109)</f>
        <v>12.587172276557558</v>
      </c>
      <c r="AU109" s="177">
        <f>RADIANS($AB$9)+$AB$18*(F109-AB$15)</f>
        <v>12.58379266816851</v>
      </c>
    </row>
    <row r="110" spans="1:47" s="177" customFormat="1" ht="12.95" customHeight="1" x14ac:dyDescent="0.2">
      <c r="A110" s="177" t="s">
        <v>121</v>
      </c>
      <c r="C110" s="196">
        <v>42453.358999999997</v>
      </c>
      <c r="D110" s="196"/>
      <c r="E110" s="177">
        <f>(C110-C$7)/C$8</f>
        <v>-20769.917226291545</v>
      </c>
      <c r="F110" s="177">
        <f>ROUND(2*E110,0)/2</f>
        <v>-20770</v>
      </c>
      <c r="G110" s="177">
        <f>C110-(C$7+C$8*F110)</f>
        <v>5.689699999493314E-2</v>
      </c>
      <c r="I110" s="177">
        <f>G110</f>
        <v>5.689699999493314E-2</v>
      </c>
      <c r="O110" s="177">
        <f ca="1">+C$11+C$12*F110</f>
        <v>0.19344698733905602</v>
      </c>
      <c r="Q110" s="198">
        <f>C110-15018.5</f>
        <v>27434.858999999997</v>
      </c>
      <c r="S110" s="178">
        <f>S$16</f>
        <v>0.1</v>
      </c>
      <c r="Z110" s="177">
        <f>F110</f>
        <v>-20770</v>
      </c>
      <c r="AA110" s="177">
        <f>AB$3+AB$4*Z110+AB$5*Z110^2+AH110</f>
        <v>8.076024034185561E-2</v>
      </c>
      <c r="AB110" s="177">
        <f>IF(S110&lt;&gt;0,G110-AH110,-9999)</f>
        <v>6.6823968097122377E-2</v>
      </c>
      <c r="AC110" s="177">
        <f>+G110-P110</f>
        <v>5.689699999493314E-2</v>
      </c>
      <c r="AD110" s="177">
        <f>IF(S110&lt;&gt;0,G110-AA110,-9999)</f>
        <v>-2.3863240346922471E-2</v>
      </c>
      <c r="AE110" s="177">
        <f>+(G110-AA110)^2*S110</f>
        <v>5.6945423985498848E-5</v>
      </c>
      <c r="AF110" s="177">
        <f>IF(S110&lt;&gt;0,G110-P110,-9999)</f>
        <v>5.689699999493314E-2</v>
      </c>
      <c r="AG110" s="178"/>
      <c r="AH110" s="177">
        <f>$AB$6*($AB$11/AI110*AJ110+$AB$12)</f>
        <v>-9.9269681021892445E-3</v>
      </c>
      <c r="AI110" s="177">
        <f>1+$AB$7*COS(AL110)</f>
        <v>1.1935570070057131</v>
      </c>
      <c r="AJ110" s="177">
        <f>SIN(AL110+RADIANS($AB$9))</f>
        <v>-0.76496662869727117</v>
      </c>
      <c r="AK110" s="177">
        <f>$AB$7*SIN(AL110)</f>
        <v>1.3018393921973492E-2</v>
      </c>
      <c r="AL110" s="177">
        <f>2*ATAN(AM110)</f>
        <v>6.7157560718784537E-2</v>
      </c>
      <c r="AM110" s="177">
        <f>SQRT((1+$AB$7)/(1-$AB$7))*TAN(AN110/2)</f>
        <v>3.3591406464971184E-2</v>
      </c>
      <c r="AN110" s="177">
        <f>$AU110+$AB$7*SIN(AO110)</f>
        <v>12.621554957112975</v>
      </c>
      <c r="AO110" s="177">
        <f>$AU110+$AB$7*SIN(AP110)</f>
        <v>12.621554501288843</v>
      </c>
      <c r="AP110" s="177">
        <f>$AU110+$AB$7*SIN(AQ110)</f>
        <v>12.62155214802895</v>
      </c>
      <c r="AQ110" s="177">
        <f>$AU110+$AB$7*SIN(AR110)</f>
        <v>12.621539998979554</v>
      </c>
      <c r="AR110" s="177">
        <f>$AU110+$AB$7*SIN(AS110)</f>
        <v>12.621477277859523</v>
      </c>
      <c r="AS110" s="177">
        <f>$AU110+$AB$7*SIN(AT110)</f>
        <v>12.621153474992543</v>
      </c>
      <c r="AT110" s="177">
        <f>$AU110+$AB$7*SIN(AU110)</f>
        <v>12.61948190714539</v>
      </c>
      <c r="AU110" s="177">
        <f>RADIANS($AB$9)+$AB$18*(F110-AB$15)</f>
        <v>12.61085502947957</v>
      </c>
    </row>
    <row r="111" spans="1:47" s="177" customFormat="1" ht="12.95" customHeight="1" x14ac:dyDescent="0.2">
      <c r="A111" s="177" t="s">
        <v>121</v>
      </c>
      <c r="C111" s="196">
        <v>42453.362999999998</v>
      </c>
      <c r="D111" s="196"/>
      <c r="E111" s="177">
        <f>(C111-C$7)/C$8</f>
        <v>-20769.91140709486</v>
      </c>
      <c r="F111" s="177">
        <f>ROUND(2*E111,0)/2</f>
        <v>-20770</v>
      </c>
      <c r="G111" s="177">
        <f>C111-(C$7+C$8*F111)</f>
        <v>6.0896999995748047E-2</v>
      </c>
      <c r="I111" s="177">
        <f>G111</f>
        <v>6.0896999995748047E-2</v>
      </c>
      <c r="O111" s="177">
        <f ca="1">+C$11+C$12*F111</f>
        <v>0.19344698733905602</v>
      </c>
      <c r="Q111" s="198">
        <f>C111-15018.5</f>
        <v>27434.862999999998</v>
      </c>
      <c r="S111" s="178">
        <f>S$16</f>
        <v>0.1</v>
      </c>
      <c r="Z111" s="177">
        <f>F111</f>
        <v>-20770</v>
      </c>
      <c r="AA111" s="177">
        <f>AB$3+AB$4*Z111+AB$5*Z111^2+AH111</f>
        <v>8.076024034185561E-2</v>
      </c>
      <c r="AB111" s="177">
        <f>IF(S111&lt;&gt;0,G111-AH111,-9999)</f>
        <v>7.0823968097937284E-2</v>
      </c>
      <c r="AC111" s="177">
        <f>+G111-P111</f>
        <v>6.0896999995748047E-2</v>
      </c>
      <c r="AD111" s="177">
        <f>IF(S111&lt;&gt;0,G111-AA111,-9999)</f>
        <v>-1.9863240346107564E-2</v>
      </c>
      <c r="AE111" s="177">
        <f>+(G111-AA111)^2*S111</f>
        <v>3.945483170472353E-5</v>
      </c>
      <c r="AF111" s="177">
        <f>IF(S111&lt;&gt;0,G111-P111,-9999)</f>
        <v>6.0896999995748047E-2</v>
      </c>
      <c r="AG111" s="178"/>
      <c r="AH111" s="177">
        <f>$AB$6*($AB$11/AI111*AJ111+$AB$12)</f>
        <v>-9.9269681021892445E-3</v>
      </c>
      <c r="AI111" s="177">
        <f>1+$AB$7*COS(AL111)</f>
        <v>1.1935570070057131</v>
      </c>
      <c r="AJ111" s="177">
        <f>SIN(AL111+RADIANS($AB$9))</f>
        <v>-0.76496662869727117</v>
      </c>
      <c r="AK111" s="177">
        <f>$AB$7*SIN(AL111)</f>
        <v>1.3018393921973492E-2</v>
      </c>
      <c r="AL111" s="177">
        <f>2*ATAN(AM111)</f>
        <v>6.7157560718784537E-2</v>
      </c>
      <c r="AM111" s="177">
        <f>SQRT((1+$AB$7)/(1-$AB$7))*TAN(AN111/2)</f>
        <v>3.3591406464971184E-2</v>
      </c>
      <c r="AN111" s="177">
        <f>$AU111+$AB$7*SIN(AO111)</f>
        <v>12.621554957112975</v>
      </c>
      <c r="AO111" s="177">
        <f>$AU111+$AB$7*SIN(AP111)</f>
        <v>12.621554501288843</v>
      </c>
      <c r="AP111" s="177">
        <f>$AU111+$AB$7*SIN(AQ111)</f>
        <v>12.62155214802895</v>
      </c>
      <c r="AQ111" s="177">
        <f>$AU111+$AB$7*SIN(AR111)</f>
        <v>12.621539998979554</v>
      </c>
      <c r="AR111" s="177">
        <f>$AU111+$AB$7*SIN(AS111)</f>
        <v>12.621477277859523</v>
      </c>
      <c r="AS111" s="177">
        <f>$AU111+$AB$7*SIN(AT111)</f>
        <v>12.621153474992543</v>
      </c>
      <c r="AT111" s="177">
        <f>$AU111+$AB$7*SIN(AU111)</f>
        <v>12.61948190714539</v>
      </c>
      <c r="AU111" s="177">
        <f>RADIANS($AB$9)+$AB$18*(F111-AB$15)</f>
        <v>12.61085502947957</v>
      </c>
    </row>
    <row r="112" spans="1:47" s="177" customFormat="1" ht="12.95" customHeight="1" x14ac:dyDescent="0.2">
      <c r="A112" s="144" t="s">
        <v>120</v>
      </c>
      <c r="B112" s="145" t="s">
        <v>95</v>
      </c>
      <c r="C112" s="146">
        <v>42463.677000000003</v>
      </c>
      <c r="D112" s="196"/>
      <c r="E112" s="70">
        <f>(C112-C$7)/C$8</f>
        <v>-20754.906608439782</v>
      </c>
      <c r="F112" s="177">
        <f>ROUND(2*E112,0)/2</f>
        <v>-20755</v>
      </c>
      <c r="G112" s="197">
        <f>C112-(C$7+C$8*F112)</f>
        <v>6.4195500002824701E-2</v>
      </c>
      <c r="J112" s="177">
        <f>G112</f>
        <v>6.4195500002824701E-2</v>
      </c>
      <c r="O112" s="177">
        <f ca="1">+C$11+C$12*F112</f>
        <v>0.19330696445049356</v>
      </c>
      <c r="Q112" s="198">
        <f>C112-15018.5</f>
        <v>27445.177000000003</v>
      </c>
      <c r="S112" s="178">
        <f>S$17</f>
        <v>1</v>
      </c>
      <c r="Z112" s="177">
        <f>F112</f>
        <v>-20755</v>
      </c>
      <c r="AA112" s="177">
        <f>AB$3+AB$4*Z112+AB$5*Z112^2+AH112</f>
        <v>8.0602695848655065E-2</v>
      </c>
      <c r="AB112" s="177">
        <f>IF(S112&lt;&gt;0,G112-AH112,-9999)</f>
        <v>7.4203311322008109E-2</v>
      </c>
      <c r="AC112" s="177">
        <f>+G112-P112</f>
        <v>6.4195500002824701E-2</v>
      </c>
      <c r="AD112" s="177">
        <f>IF(S112&lt;&gt;0,G112-AA112,-9999)</f>
        <v>-1.6407195845830364E-2</v>
      </c>
      <c r="AE112" s="177">
        <f>+(G112-AA112)^2*S112</f>
        <v>2.6919607552343313E-4</v>
      </c>
      <c r="AF112" s="177">
        <f>IF(S112&lt;&gt;0,G112-P112,-9999)</f>
        <v>6.4195500002824701E-2</v>
      </c>
      <c r="AG112" s="178"/>
      <c r="AH112" s="177">
        <f>$AB$6*($AB$11/AI112*AJ112+$AB$12)</f>
        <v>-1.0007811319183402E-2</v>
      </c>
      <c r="AI112" s="177">
        <f>1+$AB$7*COS(AL112)</f>
        <v>1.1933902556744267</v>
      </c>
      <c r="AJ112" s="177">
        <f>SIN(AL112+RADIANS($AB$9))</f>
        <v>-0.7724992155207201</v>
      </c>
      <c r="AK112" s="177">
        <f>$AB$7*SIN(AL112)</f>
        <v>1.5297141938847268E-2</v>
      </c>
      <c r="AL112" s="177">
        <f>2*ATAN(AM112)</f>
        <v>7.8935505127577466E-2</v>
      </c>
      <c r="AM112" s="177">
        <f>SQRT((1+$AB$7)/(1-$AB$7))*TAN(AN112/2)</f>
        <v>3.9488258359332326E-2</v>
      </c>
      <c r="AN112" s="177">
        <f>$AU112+$AB$7*SIN(AO112)</f>
        <v>12.631236086869201</v>
      </c>
      <c r="AO112" s="177">
        <f>$AU112+$AB$7*SIN(AP112)</f>
        <v>12.631235552904002</v>
      </c>
      <c r="AP112" s="177">
        <f>$AU112+$AB$7*SIN(AQ112)</f>
        <v>12.631232794624987</v>
      </c>
      <c r="AQ112" s="177">
        <f>$AU112+$AB$7*SIN(AR112)</f>
        <v>12.631218546320175</v>
      </c>
      <c r="AR112" s="177">
        <f>$AU112+$AB$7*SIN(AS112)</f>
        <v>12.631144944770087</v>
      </c>
      <c r="AS112" s="177">
        <f>$AU112+$AB$7*SIN(AT112)</f>
        <v>12.630764751571999</v>
      </c>
      <c r="AT112" s="177">
        <f>$AU112+$AB$7*SIN(AU112)</f>
        <v>12.628800988119201</v>
      </c>
      <c r="AU112" s="177">
        <f>RADIANS($AB$9)+$AB$18*(F112-AB$15)</f>
        <v>12.61866147985776</v>
      </c>
    </row>
    <row r="113" spans="1:47" s="177" customFormat="1" ht="12.95" customHeight="1" x14ac:dyDescent="0.2">
      <c r="A113" s="177" t="s">
        <v>121</v>
      </c>
      <c r="C113" s="196">
        <v>42464.36</v>
      </c>
      <c r="D113" s="196"/>
      <c r="E113" s="177">
        <f>(C113-C$7)/C$8</f>
        <v>-20753.912980605637</v>
      </c>
      <c r="F113" s="177">
        <f>ROUND(2*E113,0)/2</f>
        <v>-20754</v>
      </c>
      <c r="G113" s="177">
        <f>C113-(C$7+C$8*F113)</f>
        <v>5.9815399996296037E-2</v>
      </c>
      <c r="I113" s="177">
        <f>G113</f>
        <v>5.9815399996296037E-2</v>
      </c>
      <c r="O113" s="177">
        <f ca="1">+C$11+C$12*F113</f>
        <v>0.19329762959125604</v>
      </c>
      <c r="Q113" s="198">
        <f>C113-15018.5</f>
        <v>27445.86</v>
      </c>
      <c r="S113" s="178">
        <f>S$16</f>
        <v>0.1</v>
      </c>
      <c r="Z113" s="177">
        <f>F113</f>
        <v>-20754</v>
      </c>
      <c r="AA113" s="177">
        <f>AB$3+AB$4*Z113+AB$5*Z113^2+AH113</f>
        <v>8.0592226900992617E-2</v>
      </c>
      <c r="AB113" s="177">
        <f>IF(S113&lt;&gt;0,G113-AH113,-9999)</f>
        <v>6.9828567185620069E-2</v>
      </c>
      <c r="AC113" s="177">
        <f>+G113-P113</f>
        <v>5.9815399996296037E-2</v>
      </c>
      <c r="AD113" s="177">
        <f>IF(S113&lt;&gt;0,G113-AA113,-9999)</f>
        <v>-2.077682690469658E-2</v>
      </c>
      <c r="AE113" s="177">
        <f>+(G113-AA113)^2*S113</f>
        <v>4.316765362277237E-5</v>
      </c>
      <c r="AF113" s="177">
        <f>IF(S113&lt;&gt;0,G113-P113,-9999)</f>
        <v>5.9815399996296037E-2</v>
      </c>
      <c r="AG113" s="178"/>
      <c r="AH113" s="177">
        <f>$AB$6*($AB$11/AI113*AJ113+$AB$12)</f>
        <v>-1.0013167189324027E-2</v>
      </c>
      <c r="AI113" s="177">
        <f>1+$AB$7*COS(AL113)</f>
        <v>1.1933781866632502</v>
      </c>
      <c r="AJ113" s="177">
        <f>SIN(AL113+RADIANS($AB$9))</f>
        <v>-0.77299751283879026</v>
      </c>
      <c r="AK113" s="177">
        <f>$AB$7*SIN(AL113)</f>
        <v>1.5448963206329901E-2</v>
      </c>
      <c r="AL113" s="177">
        <f>2*ATAN(AM113)</f>
        <v>7.9720580863163137E-2</v>
      </c>
      <c r="AM113" s="177">
        <f>SQRT((1+$AB$7)/(1-$AB$7))*TAN(AN113/2)</f>
        <v>3.9881414434636234E-2</v>
      </c>
      <c r="AN113" s="177">
        <f>$AU113+$AB$7*SIN(AO113)</f>
        <v>12.631881445974724</v>
      </c>
      <c r="AO113" s="177">
        <f>$AU113+$AB$7*SIN(AP113)</f>
        <v>12.631880906830247</v>
      </c>
      <c r="AP113" s="177">
        <f>$AU113+$AB$7*SIN(AQ113)</f>
        <v>12.631878121679552</v>
      </c>
      <c r="AQ113" s="177">
        <f>$AU113+$AB$7*SIN(AR113)</f>
        <v>12.631863733959106</v>
      </c>
      <c r="AR113" s="177">
        <f>$AU113+$AB$7*SIN(AS113)</f>
        <v>12.631789409112669</v>
      </c>
      <c r="AS113" s="177">
        <f>$AU113+$AB$7*SIN(AT113)</f>
        <v>12.63140546364848</v>
      </c>
      <c r="AT113" s="177">
        <f>$AU113+$AB$7*SIN(AU113)</f>
        <v>12.629422239233627</v>
      </c>
      <c r="AU113" s="177">
        <f>RADIANS($AB$9)+$AB$18*(F113-AB$15)</f>
        <v>12.619181909882972</v>
      </c>
    </row>
    <row r="114" spans="1:47" s="177" customFormat="1" ht="12.95" customHeight="1" x14ac:dyDescent="0.2">
      <c r="A114" s="144" t="s">
        <v>120</v>
      </c>
      <c r="B114" s="145" t="s">
        <v>95</v>
      </c>
      <c r="C114" s="146">
        <v>42487.73</v>
      </c>
      <c r="D114" s="196"/>
      <c r="E114" s="70">
        <f>(C114-C$7)/C$8</f>
        <v>-20719.91432396719</v>
      </c>
      <c r="F114" s="177">
        <f>ROUND(2*E114,0)/2</f>
        <v>-20720</v>
      </c>
      <c r="G114" s="197">
        <f>C114-(C$7+C$8*F114)</f>
        <v>5.8892000000923872E-2</v>
      </c>
      <c r="J114" s="177">
        <f>G114</f>
        <v>5.8892000000923872E-2</v>
      </c>
      <c r="O114" s="177">
        <f ca="1">+C$11+C$12*F114</f>
        <v>0.19298024437718111</v>
      </c>
      <c r="Q114" s="198">
        <f>C114-15018.5</f>
        <v>27469.230000000003</v>
      </c>
      <c r="S114" s="178">
        <f>S$17</f>
        <v>1</v>
      </c>
      <c r="Z114" s="177">
        <f>F114</f>
        <v>-20720</v>
      </c>
      <c r="AA114" s="177">
        <f>AB$3+AB$4*Z114+AB$5*Z114^2+AH114</f>
        <v>8.0238838798178974E-2</v>
      </c>
      <c r="AB114" s="177">
        <f>IF(S114&lt;&gt;0,G114-AH114,-9999)</f>
        <v>6.9084736011158193E-2</v>
      </c>
      <c r="AC114" s="177">
        <f>+G114-P114</f>
        <v>5.8892000000923872E-2</v>
      </c>
      <c r="AD114" s="177">
        <f>IF(S114&lt;&gt;0,G114-AA114,-9999)</f>
        <v>-2.1346838797255102E-2</v>
      </c>
      <c r="AE114" s="177">
        <f>+(G114-AA114)^2*S114</f>
        <v>4.5568752663599564E-4</v>
      </c>
      <c r="AF114" s="177">
        <f>IF(S114&lt;&gt;0,G114-P114,-9999)</f>
        <v>5.8892000000923872E-2</v>
      </c>
      <c r="AG114" s="178"/>
      <c r="AH114" s="177">
        <f>$AB$6*($AB$11/AI114*AJ114+$AB$12)</f>
        <v>-1.0192736010234319E-2</v>
      </c>
      <c r="AI114" s="177">
        <f>1+$AB$7*COS(AL114)</f>
        <v>1.1928971934093746</v>
      </c>
      <c r="AJ114" s="177">
        <f>SIN(AL114+RADIANS($AB$9))</f>
        <v>-0.78964769992224138</v>
      </c>
      <c r="AK114" s="177">
        <f>$AB$7*SIN(AL114)</f>
        <v>2.0602580326350959E-2</v>
      </c>
      <c r="AL114" s="177">
        <f>2*ATAN(AM114)</f>
        <v>0.10640264050265605</v>
      </c>
      <c r="AM114" s="177">
        <f>SQRT((1+$AB$7)/(1-$AB$7))*TAN(AN114/2)</f>
        <v>5.3251570469043143E-2</v>
      </c>
      <c r="AN114" s="177">
        <f>$AU114+$AB$7*SIN(AO114)</f>
        <v>12.653819333356322</v>
      </c>
      <c r="AO114" s="177">
        <f>$AU114+$AB$7*SIN(AP114)</f>
        <v>12.65381862072838</v>
      </c>
      <c r="AP114" s="177">
        <f>$AU114+$AB$7*SIN(AQ114)</f>
        <v>12.65381493319078</v>
      </c>
      <c r="AQ114" s="177">
        <f>$AU114+$AB$7*SIN(AR114)</f>
        <v>12.653795851817227</v>
      </c>
      <c r="AR114" s="177">
        <f>$AU114+$AB$7*SIN(AS114)</f>
        <v>12.653697114671523</v>
      </c>
      <c r="AS114" s="177">
        <f>$AU114+$AB$7*SIN(AT114)</f>
        <v>12.653186209931963</v>
      </c>
      <c r="AT114" s="177">
        <f>$AU114+$AB$7*SIN(AU114)</f>
        <v>12.650542948173829</v>
      </c>
      <c r="AU114" s="177">
        <f>RADIANS($AB$9)+$AB$18*(F114-AB$15)</f>
        <v>12.636876530740203</v>
      </c>
    </row>
    <row r="115" spans="1:47" s="177" customFormat="1" ht="12.95" customHeight="1" x14ac:dyDescent="0.2">
      <c r="A115" s="144" t="s">
        <v>120</v>
      </c>
      <c r="B115" s="145" t="s">
        <v>95</v>
      </c>
      <c r="C115" s="146">
        <v>42507.663999999997</v>
      </c>
      <c r="D115" s="196"/>
      <c r="E115" s="70">
        <f>(C115-C$7)/C$8</f>
        <v>-20690.914357282101</v>
      </c>
      <c r="F115" s="177">
        <f>ROUND(2*E115,0)/2</f>
        <v>-20691</v>
      </c>
      <c r="G115" s="197">
        <f>C115-(C$7+C$8*F115)</f>
        <v>5.8869099993898999E-2</v>
      </c>
      <c r="J115" s="177">
        <f>G115</f>
        <v>5.8869099993898999E-2</v>
      </c>
      <c r="O115" s="177">
        <f ca="1">+C$11+C$12*F115</f>
        <v>0.19270953345929365</v>
      </c>
      <c r="Q115" s="198">
        <f>C115-15018.5</f>
        <v>27489.163999999997</v>
      </c>
      <c r="S115" s="178">
        <f>S$17</f>
        <v>1</v>
      </c>
      <c r="Z115" s="177">
        <f>F115</f>
        <v>-20691</v>
      </c>
      <c r="AA115" s="177">
        <f>AB$3+AB$4*Z115+AB$5*Z115^2+AH115</f>
        <v>7.9941393587680862E-2</v>
      </c>
      <c r="AB115" s="177">
        <f>IF(S115&lt;&gt;0,G115-AH115,-9999)</f>
        <v>6.9211062517430422E-2</v>
      </c>
      <c r="AC115" s="177">
        <f>+G115-P115</f>
        <v>5.8869099993898999E-2</v>
      </c>
      <c r="AD115" s="177">
        <f>IF(S115&lt;&gt;0,G115-AA115,-9999)</f>
        <v>-2.1072293593781863E-2</v>
      </c>
      <c r="AE115" s="177">
        <f>+(G115-AA115)^2*S115</f>
        <v>4.4404155730254016E-4</v>
      </c>
      <c r="AF115" s="177">
        <f>IF(S115&lt;&gt;0,G115-P115,-9999)</f>
        <v>5.8869099993898999E-2</v>
      </c>
      <c r="AG115" s="178"/>
      <c r="AH115" s="177">
        <f>$AB$6*($AB$11/AI115*AJ115+$AB$12)</f>
        <v>-1.0341962523531421E-2</v>
      </c>
      <c r="AI115" s="177">
        <f>1+$AB$7*COS(AL115)</f>
        <v>1.1923788826518065</v>
      </c>
      <c r="AJ115" s="177">
        <f>SIN(AL115+RADIANS($AB$9))</f>
        <v>-0.80339414129515296</v>
      </c>
      <c r="AK115" s="177">
        <f>$AB$7*SIN(AL115)</f>
        <v>2.4983175357824582E-2</v>
      </c>
      <c r="AL115" s="177">
        <f>2*ATAN(AM115)</f>
        <v>0.12914169204440037</v>
      </c>
      <c r="AM115" s="177">
        <f>SQRT((1+$AB$7)/(1-$AB$7))*TAN(AN115/2)</f>
        <v>6.4660736376522532E-2</v>
      </c>
      <c r="AN115" s="177">
        <f>$AU115+$AB$7*SIN(AO115)</f>
        <v>12.672523176671811</v>
      </c>
      <c r="AO115" s="177">
        <f>$AU115+$AB$7*SIN(AP115)</f>
        <v>12.672522320792169</v>
      </c>
      <c r="AP115" s="177">
        <f>$AU115+$AB$7*SIN(AQ115)</f>
        <v>12.672517883938971</v>
      </c>
      <c r="AQ115" s="177">
        <f>$AU115+$AB$7*SIN(AR115)</f>
        <v>12.67249488346491</v>
      </c>
      <c r="AR115" s="177">
        <f>$AU115+$AB$7*SIN(AS115)</f>
        <v>12.672375650806748</v>
      </c>
      <c r="AS115" s="177">
        <f>$AU115+$AB$7*SIN(AT115)</f>
        <v>12.671757582241193</v>
      </c>
      <c r="AT115" s="177">
        <f>$AU115+$AB$7*SIN(AU115)</f>
        <v>12.668554330777519</v>
      </c>
      <c r="AU115" s="177">
        <f>RADIANS($AB$9)+$AB$18*(F115-AB$15)</f>
        <v>12.651969001471372</v>
      </c>
    </row>
    <row r="116" spans="1:47" s="177" customFormat="1" ht="12.95" customHeight="1" x14ac:dyDescent="0.2">
      <c r="A116" s="144" t="s">
        <v>120</v>
      </c>
      <c r="B116" s="145" t="s">
        <v>95</v>
      </c>
      <c r="C116" s="146">
        <v>42507.667000000001</v>
      </c>
      <c r="D116" s="196"/>
      <c r="E116" s="70">
        <f>(C116-C$7)/C$8</f>
        <v>-20690.909992884579</v>
      </c>
      <c r="F116" s="177">
        <f>ROUND(2*E116,0)/2</f>
        <v>-20691</v>
      </c>
      <c r="G116" s="197">
        <f>C116-(C$7+C$8*F116)</f>
        <v>6.1869099998148158E-2</v>
      </c>
      <c r="J116" s="177">
        <f>G116</f>
        <v>6.1869099998148158E-2</v>
      </c>
      <c r="O116" s="177">
        <f ca="1">+C$11+C$12*F116</f>
        <v>0.19270953345929365</v>
      </c>
      <c r="Q116" s="198">
        <f>C116-15018.5</f>
        <v>27489.167000000001</v>
      </c>
      <c r="S116" s="178">
        <f>S$17</f>
        <v>1</v>
      </c>
      <c r="Z116" s="177">
        <f>F116</f>
        <v>-20691</v>
      </c>
      <c r="AA116" s="177">
        <f>AB$3+AB$4*Z116+AB$5*Z116^2+AH116</f>
        <v>7.9941393587680862E-2</v>
      </c>
      <c r="AB116" s="177">
        <f>IF(S116&lt;&gt;0,G116-AH116,-9999)</f>
        <v>7.2211062521679581E-2</v>
      </c>
      <c r="AC116" s="177">
        <f>+G116-P116</f>
        <v>6.1869099998148158E-2</v>
      </c>
      <c r="AD116" s="177">
        <f>IF(S116&lt;&gt;0,G116-AA116,-9999)</f>
        <v>-1.8072293589532704E-2</v>
      </c>
      <c r="AE116" s="177">
        <f>+(G116-AA116)^2*S116</f>
        <v>3.2660779558626486E-4</v>
      </c>
      <c r="AF116" s="177">
        <f>IF(S116&lt;&gt;0,G116-P116,-9999)</f>
        <v>6.1869099998148158E-2</v>
      </c>
      <c r="AG116" s="178"/>
      <c r="AH116" s="177">
        <f>$AB$6*($AB$11/AI116*AJ116+$AB$12)</f>
        <v>-1.0341962523531421E-2</v>
      </c>
      <c r="AI116" s="177">
        <f>1+$AB$7*COS(AL116)</f>
        <v>1.1923788826518065</v>
      </c>
      <c r="AJ116" s="177">
        <f>SIN(AL116+RADIANS($AB$9))</f>
        <v>-0.80339414129515296</v>
      </c>
      <c r="AK116" s="177">
        <f>$AB$7*SIN(AL116)</f>
        <v>2.4983175357824582E-2</v>
      </c>
      <c r="AL116" s="177">
        <f>2*ATAN(AM116)</f>
        <v>0.12914169204440037</v>
      </c>
      <c r="AM116" s="177">
        <f>SQRT((1+$AB$7)/(1-$AB$7))*TAN(AN116/2)</f>
        <v>6.4660736376522532E-2</v>
      </c>
      <c r="AN116" s="177">
        <f>$AU116+$AB$7*SIN(AO116)</f>
        <v>12.672523176671811</v>
      </c>
      <c r="AO116" s="177">
        <f>$AU116+$AB$7*SIN(AP116)</f>
        <v>12.672522320792169</v>
      </c>
      <c r="AP116" s="177">
        <f>$AU116+$AB$7*SIN(AQ116)</f>
        <v>12.672517883938971</v>
      </c>
      <c r="AQ116" s="177">
        <f>$AU116+$AB$7*SIN(AR116)</f>
        <v>12.67249488346491</v>
      </c>
      <c r="AR116" s="177">
        <f>$AU116+$AB$7*SIN(AS116)</f>
        <v>12.672375650806748</v>
      </c>
      <c r="AS116" s="177">
        <f>$AU116+$AB$7*SIN(AT116)</f>
        <v>12.671757582241193</v>
      </c>
      <c r="AT116" s="177">
        <f>$AU116+$AB$7*SIN(AU116)</f>
        <v>12.668554330777519</v>
      </c>
      <c r="AU116" s="177">
        <f>RADIANS($AB$9)+$AB$18*(F116-AB$15)</f>
        <v>12.651969001471372</v>
      </c>
    </row>
    <row r="117" spans="1:47" s="177" customFormat="1" ht="12.95" customHeight="1" x14ac:dyDescent="0.2">
      <c r="A117" s="144" t="s">
        <v>120</v>
      </c>
      <c r="B117" s="145" t="s">
        <v>95</v>
      </c>
      <c r="C117" s="146">
        <v>42507.669000000002</v>
      </c>
      <c r="D117" s="196"/>
      <c r="E117" s="70">
        <f>(C117-C$7)/C$8</f>
        <v>-20690.907083286234</v>
      </c>
      <c r="F117" s="177">
        <f>ROUND(2*E117,0)/2</f>
        <v>-20691</v>
      </c>
      <c r="G117" s="197">
        <f>C117-(C$7+C$8*F117)</f>
        <v>6.3869099998555612E-2</v>
      </c>
      <c r="J117" s="177">
        <f>G117</f>
        <v>6.3869099998555612E-2</v>
      </c>
      <c r="O117" s="177">
        <f ca="1">+C$11+C$12*F117</f>
        <v>0.19270953345929365</v>
      </c>
      <c r="Q117" s="198">
        <f>C117-15018.5</f>
        <v>27489.169000000002</v>
      </c>
      <c r="S117" s="178">
        <f>S$17</f>
        <v>1</v>
      </c>
      <c r="Z117" s="177">
        <f>F117</f>
        <v>-20691</v>
      </c>
      <c r="AA117" s="177">
        <f>AB$3+AB$4*Z117+AB$5*Z117^2+AH117</f>
        <v>7.9941393587680862E-2</v>
      </c>
      <c r="AB117" s="177">
        <f>IF(S117&lt;&gt;0,G117-AH117,-9999)</f>
        <v>7.4211062522087035E-2</v>
      </c>
      <c r="AC117" s="177">
        <f>+G117-P117</f>
        <v>6.3869099998555612E-2</v>
      </c>
      <c r="AD117" s="177">
        <f>IF(S117&lt;&gt;0,G117-AA117,-9999)</f>
        <v>-1.607229358912525E-2</v>
      </c>
      <c r="AE117" s="177">
        <f>+(G117-AA117)^2*S117</f>
        <v>2.5831862121503661E-4</v>
      </c>
      <c r="AF117" s="177">
        <f>IF(S117&lt;&gt;0,G117-P117,-9999)</f>
        <v>6.3869099998555612E-2</v>
      </c>
      <c r="AG117" s="178"/>
      <c r="AH117" s="177">
        <f>$AB$6*($AB$11/AI117*AJ117+$AB$12)</f>
        <v>-1.0341962523531421E-2</v>
      </c>
      <c r="AI117" s="177">
        <f>1+$AB$7*COS(AL117)</f>
        <v>1.1923788826518065</v>
      </c>
      <c r="AJ117" s="177">
        <f>SIN(AL117+RADIANS($AB$9))</f>
        <v>-0.80339414129515296</v>
      </c>
      <c r="AK117" s="177">
        <f>$AB$7*SIN(AL117)</f>
        <v>2.4983175357824582E-2</v>
      </c>
      <c r="AL117" s="177">
        <f>2*ATAN(AM117)</f>
        <v>0.12914169204440037</v>
      </c>
      <c r="AM117" s="177">
        <f>SQRT((1+$AB$7)/(1-$AB$7))*TAN(AN117/2)</f>
        <v>6.4660736376522532E-2</v>
      </c>
      <c r="AN117" s="177">
        <f>$AU117+$AB$7*SIN(AO117)</f>
        <v>12.672523176671811</v>
      </c>
      <c r="AO117" s="177">
        <f>$AU117+$AB$7*SIN(AP117)</f>
        <v>12.672522320792169</v>
      </c>
      <c r="AP117" s="177">
        <f>$AU117+$AB$7*SIN(AQ117)</f>
        <v>12.672517883938971</v>
      </c>
      <c r="AQ117" s="177">
        <f>$AU117+$AB$7*SIN(AR117)</f>
        <v>12.67249488346491</v>
      </c>
      <c r="AR117" s="177">
        <f>$AU117+$AB$7*SIN(AS117)</f>
        <v>12.672375650806748</v>
      </c>
      <c r="AS117" s="177">
        <f>$AU117+$AB$7*SIN(AT117)</f>
        <v>12.671757582241193</v>
      </c>
      <c r="AT117" s="177">
        <f>$AU117+$AB$7*SIN(AU117)</f>
        <v>12.668554330777519</v>
      </c>
      <c r="AU117" s="177">
        <f>RADIANS($AB$9)+$AB$18*(F117-AB$15)</f>
        <v>12.651969001471372</v>
      </c>
    </row>
    <row r="118" spans="1:47" s="177" customFormat="1" ht="12.95" customHeight="1" x14ac:dyDescent="0.2">
      <c r="A118" s="144" t="s">
        <v>120</v>
      </c>
      <c r="B118" s="145" t="s">
        <v>95</v>
      </c>
      <c r="C118" s="146">
        <v>42516.603999999999</v>
      </c>
      <c r="D118" s="196"/>
      <c r="E118" s="70">
        <f>(C118-C$7)/C$8</f>
        <v>-20677.908452688698</v>
      </c>
      <c r="F118" s="177">
        <f>ROUND(2*E118,0)/2</f>
        <v>-20678</v>
      </c>
      <c r="G118" s="197">
        <f>C118-(C$7+C$8*F118)</f>
        <v>6.2927799997851253E-2</v>
      </c>
      <c r="J118" s="177">
        <f>G118</f>
        <v>6.2927799997851253E-2</v>
      </c>
      <c r="O118" s="177">
        <f ca="1">+C$11+C$12*F118</f>
        <v>0.19258818028920618</v>
      </c>
      <c r="Q118" s="198">
        <f>C118-15018.5</f>
        <v>27498.103999999999</v>
      </c>
      <c r="S118" s="178">
        <f>S$17</f>
        <v>1</v>
      </c>
      <c r="Z118" s="177">
        <f>F118</f>
        <v>-20678</v>
      </c>
      <c r="AA118" s="177">
        <f>AB$3+AB$4*Z118+AB$5*Z118^2+AH118</f>
        <v>7.9809260856432473E-2</v>
      </c>
      <c r="AB118" s="177">
        <f>IF(S118&lt;&gt;0,G118-AH118,-9999)</f>
        <v>7.3335464021306154E-2</v>
      </c>
      <c r="AC118" s="177">
        <f>+G118-P118</f>
        <v>6.2927799997851253E-2</v>
      </c>
      <c r="AD118" s="177">
        <f>IF(S118&lt;&gt;0,G118-AA118,-9999)</f>
        <v>-1.6881460858581221E-2</v>
      </c>
      <c r="AE118" s="177">
        <f>+(G118-AA118)^2*S118</f>
        <v>2.8498372071980983E-4</v>
      </c>
      <c r="AF118" s="177">
        <f>IF(S118&lt;&gt;0,G118-P118,-9999)</f>
        <v>6.2927799997851253E-2</v>
      </c>
      <c r="AG118" s="178"/>
      <c r="AH118" s="177">
        <f>$AB$6*($AB$11/AI118*AJ118+$AB$12)</f>
        <v>-1.0407664023454898E-2</v>
      </c>
      <c r="AI118" s="177">
        <f>1+$AB$7*COS(AL118)</f>
        <v>1.192114413163508</v>
      </c>
      <c r="AJ118" s="177">
        <f>SIN(AL118+RADIANS($AB$9))</f>
        <v>-0.80941792068243368</v>
      </c>
      <c r="AK118" s="177">
        <f>$AB$7*SIN(AL118)</f>
        <v>2.6941525497980356E-2</v>
      </c>
      <c r="AL118" s="177">
        <f>2*ATAN(AM118)</f>
        <v>0.13932825824588604</v>
      </c>
      <c r="AM118" s="177">
        <f>SQRT((1+$AB$7)/(1-$AB$7))*TAN(AN118/2)</f>
        <v>6.9777043772084754E-2</v>
      </c>
      <c r="AN118" s="177">
        <f>$AU118+$AB$7*SIN(AO118)</f>
        <v>12.680904860612737</v>
      </c>
      <c r="AO118" s="177">
        <f>$AU118+$AB$7*SIN(AP118)</f>
        <v>12.680903942170968</v>
      </c>
      <c r="AP118" s="177">
        <f>$AU118+$AB$7*SIN(AQ118)</f>
        <v>12.680899176574441</v>
      </c>
      <c r="AQ118" s="177">
        <f>$AU118+$AB$7*SIN(AR118)</f>
        <v>12.68087444896244</v>
      </c>
      <c r="AR118" s="177">
        <f>$AU118+$AB$7*SIN(AS118)</f>
        <v>12.680746144056075</v>
      </c>
      <c r="AS118" s="177">
        <f>$AU118+$AB$7*SIN(AT118)</f>
        <v>12.680080434831591</v>
      </c>
      <c r="AT118" s="177">
        <f>$AU118+$AB$7*SIN(AU118)</f>
        <v>12.676627212185066</v>
      </c>
      <c r="AU118" s="177">
        <f>RADIANS($AB$9)+$AB$18*(F118-AB$15)</f>
        <v>12.658734591799135</v>
      </c>
    </row>
    <row r="119" spans="1:47" s="177" customFormat="1" ht="12.95" customHeight="1" x14ac:dyDescent="0.2">
      <c r="A119" s="177" t="s">
        <v>122</v>
      </c>
      <c r="C119" s="196">
        <v>42521.419000000002</v>
      </c>
      <c r="D119" s="196"/>
      <c r="E119" s="177">
        <f>(C119-C$7)/C$8</f>
        <v>-20670.903594677824</v>
      </c>
      <c r="F119" s="177">
        <f>ROUND(2*E119,0)/2</f>
        <v>-20671</v>
      </c>
      <c r="G119" s="177">
        <f>C119-(C$7+C$8*F119)</f>
        <v>6.6267099995457102E-2</v>
      </c>
      <c r="I119" s="177">
        <f>G119</f>
        <v>6.6267099995457102E-2</v>
      </c>
      <c r="O119" s="177">
        <f ca="1">+C$11+C$12*F119</f>
        <v>0.1925228362745437</v>
      </c>
      <c r="Q119" s="198">
        <f>C119-15018.5</f>
        <v>27502.919000000002</v>
      </c>
      <c r="S119" s="178">
        <f>S$16</f>
        <v>0.1</v>
      </c>
      <c r="Z119" s="177">
        <f>F119</f>
        <v>-20671</v>
      </c>
      <c r="AA119" s="177">
        <f>AB$3+AB$4*Z119+AB$5*Z119^2+AH119</f>
        <v>7.9738424122049331E-2</v>
      </c>
      <c r="AB119" s="177">
        <f>IF(S119&lt;&gt;0,G119-AH119,-9999)</f>
        <v>7.6709833073078534E-2</v>
      </c>
      <c r="AC119" s="177">
        <f>+G119-P119</f>
        <v>6.6267099995457102E-2</v>
      </c>
      <c r="AD119" s="177">
        <f>IF(S119&lt;&gt;0,G119-AA119,-9999)</f>
        <v>-1.347132412659223E-2</v>
      </c>
      <c r="AE119" s="177">
        <f>+(G119-AA119)^2*S119</f>
        <v>1.8147657372370593E-5</v>
      </c>
      <c r="AF119" s="177">
        <f>IF(S119&lt;&gt;0,G119-P119,-9999)</f>
        <v>6.6267099995457102E-2</v>
      </c>
      <c r="AG119" s="178"/>
      <c r="AH119" s="177">
        <f>$AB$6*($AB$11/AI119*AJ119+$AB$12)</f>
        <v>-1.0442733077621431E-2</v>
      </c>
      <c r="AI119" s="177">
        <f>1+$AB$7*COS(AL119)</f>
        <v>1.1919638014204212</v>
      </c>
      <c r="AJ119" s="177">
        <f>SIN(AL119+RADIANS($AB$9))</f>
        <v>-0.81262562613026812</v>
      </c>
      <c r="AK119" s="177">
        <f>$AB$7*SIN(AL119)</f>
        <v>2.799450813174734E-2</v>
      </c>
      <c r="AL119" s="177">
        <f>2*ATAN(AM119)</f>
        <v>0.14481141222663488</v>
      </c>
      <c r="AM119" s="177">
        <f>SQRT((1+$AB$7)/(1-$AB$7))*TAN(AN119/2)</f>
        <v>7.2532503071321142E-2</v>
      </c>
      <c r="AN119" s="177">
        <f>$AU119+$AB$7*SIN(AO119)</f>
        <v>12.685417285086571</v>
      </c>
      <c r="AO119" s="177">
        <f>$AU119+$AB$7*SIN(AP119)</f>
        <v>12.685416333420351</v>
      </c>
      <c r="AP119" s="177">
        <f>$AU119+$AB$7*SIN(AQ119)</f>
        <v>12.685411392814506</v>
      </c>
      <c r="AQ119" s="177">
        <f>$AU119+$AB$7*SIN(AR119)</f>
        <v>12.685385743546959</v>
      </c>
      <c r="AR119" s="177">
        <f>$AU119+$AB$7*SIN(AS119)</f>
        <v>12.685252586055425</v>
      </c>
      <c r="AS119" s="177">
        <f>$AU119+$AB$7*SIN(AT119)</f>
        <v>12.68456133645466</v>
      </c>
      <c r="AT119" s="177">
        <f>$AU119+$AB$7*SIN(AU119)</f>
        <v>12.680973812908624</v>
      </c>
      <c r="AU119" s="177">
        <f>RADIANS($AB$9)+$AB$18*(F119-AB$15)</f>
        <v>12.662377601975624</v>
      </c>
    </row>
    <row r="120" spans="1:47" s="177" customFormat="1" ht="12.95" customHeight="1" x14ac:dyDescent="0.2">
      <c r="A120" s="177" t="s">
        <v>123</v>
      </c>
      <c r="C120" s="196">
        <v>42521.421999999999</v>
      </c>
      <c r="D120" s="196"/>
      <c r="E120" s="177">
        <f>(C120-C$7)/C$8</f>
        <v>-20670.899230280313</v>
      </c>
      <c r="F120" s="177">
        <f>ROUND(2*E120,0)/2</f>
        <v>-20671</v>
      </c>
      <c r="G120" s="177">
        <f>C120-(C$7+C$8*F120)</f>
        <v>6.9267099992430303E-2</v>
      </c>
      <c r="I120" s="177">
        <f>G120</f>
        <v>6.9267099992430303E-2</v>
      </c>
      <c r="O120" s="177">
        <f ca="1">+C$11+C$12*F120</f>
        <v>0.1925228362745437</v>
      </c>
      <c r="Q120" s="198">
        <f>C120-15018.5</f>
        <v>27502.921999999999</v>
      </c>
      <c r="S120" s="178">
        <f>S$16</f>
        <v>0.1</v>
      </c>
      <c r="Z120" s="177">
        <f>F120</f>
        <v>-20671</v>
      </c>
      <c r="AA120" s="177">
        <f>AB$3+AB$4*Z120+AB$5*Z120^2+AH120</f>
        <v>7.9738424122049331E-2</v>
      </c>
      <c r="AB120" s="177">
        <f>IF(S120&lt;&gt;0,G120-AH120,-9999)</f>
        <v>7.9709833070051736E-2</v>
      </c>
      <c r="AC120" s="177">
        <f>+G120-P120</f>
        <v>6.9267099992430303E-2</v>
      </c>
      <c r="AD120" s="177">
        <f>IF(S120&lt;&gt;0,G120-AA120,-9999)</f>
        <v>-1.0471324129619028E-2</v>
      </c>
      <c r="AE120" s="177">
        <f>+(G120-AA120)^2*S120</f>
        <v>1.0964862902754169E-5</v>
      </c>
      <c r="AF120" s="177">
        <f>IF(S120&lt;&gt;0,G120-P120,-9999)</f>
        <v>6.9267099992430303E-2</v>
      </c>
      <c r="AG120" s="178"/>
      <c r="AH120" s="177">
        <f>$AB$6*($AB$11/AI120*AJ120+$AB$12)</f>
        <v>-1.0442733077621431E-2</v>
      </c>
      <c r="AI120" s="177">
        <f>1+$AB$7*COS(AL120)</f>
        <v>1.1919638014204212</v>
      </c>
      <c r="AJ120" s="177">
        <f>SIN(AL120+RADIANS($AB$9))</f>
        <v>-0.81262562613026812</v>
      </c>
      <c r="AK120" s="177">
        <f>$AB$7*SIN(AL120)</f>
        <v>2.799450813174734E-2</v>
      </c>
      <c r="AL120" s="177">
        <f>2*ATAN(AM120)</f>
        <v>0.14481141222663488</v>
      </c>
      <c r="AM120" s="177">
        <f>SQRT((1+$AB$7)/(1-$AB$7))*TAN(AN120/2)</f>
        <v>7.2532503071321142E-2</v>
      </c>
      <c r="AN120" s="177">
        <f>$AU120+$AB$7*SIN(AO120)</f>
        <v>12.685417285086571</v>
      </c>
      <c r="AO120" s="177">
        <f>$AU120+$AB$7*SIN(AP120)</f>
        <v>12.685416333420351</v>
      </c>
      <c r="AP120" s="177">
        <f>$AU120+$AB$7*SIN(AQ120)</f>
        <v>12.685411392814506</v>
      </c>
      <c r="AQ120" s="177">
        <f>$AU120+$AB$7*SIN(AR120)</f>
        <v>12.685385743546959</v>
      </c>
      <c r="AR120" s="177">
        <f>$AU120+$AB$7*SIN(AS120)</f>
        <v>12.685252586055425</v>
      </c>
      <c r="AS120" s="177">
        <f>$AU120+$AB$7*SIN(AT120)</f>
        <v>12.68456133645466</v>
      </c>
      <c r="AT120" s="177">
        <f>$AU120+$AB$7*SIN(AU120)</f>
        <v>12.680973812908624</v>
      </c>
      <c r="AU120" s="177">
        <f>RADIANS($AB$9)+$AB$18*(F120-AB$15)</f>
        <v>12.662377601975624</v>
      </c>
    </row>
    <row r="121" spans="1:47" s="177" customFormat="1" ht="12.95" customHeight="1" x14ac:dyDescent="0.2">
      <c r="A121" s="177" t="s">
        <v>123</v>
      </c>
      <c r="C121" s="196">
        <v>42530.347999999998</v>
      </c>
      <c r="D121" s="196"/>
      <c r="E121" s="177">
        <f>(C121-C$7)/C$8</f>
        <v>-20657.913692875318</v>
      </c>
      <c r="F121" s="177">
        <f>ROUND(2*E121,0)/2</f>
        <v>-20658</v>
      </c>
      <c r="G121" s="177">
        <f>C121-(C$7+C$8*F121)</f>
        <v>5.9325799993530381E-2</v>
      </c>
      <c r="I121" s="177">
        <f>G121</f>
        <v>5.9325799993530381E-2</v>
      </c>
      <c r="O121" s="177">
        <f ca="1">+C$11+C$12*F121</f>
        <v>0.19240148310445621</v>
      </c>
      <c r="Q121" s="198">
        <f>C121-15018.5</f>
        <v>27511.847999999998</v>
      </c>
      <c r="S121" s="178">
        <f>S$16</f>
        <v>0.1</v>
      </c>
      <c r="Z121" s="177">
        <f>F121</f>
        <v>-20658</v>
      </c>
      <c r="AA121" s="177">
        <f>AB$3+AB$4*Z121+AB$5*Z121^2+AH121</f>
        <v>7.9607452327716863E-2</v>
      </c>
      <c r="AB121" s="177">
        <f>IF(S121&lt;&gt;0,G121-AH121,-9999)</f>
        <v>6.9833084713147572E-2</v>
      </c>
      <c r="AC121" s="177">
        <f>+G121-P121</f>
        <v>5.9325799993530381E-2</v>
      </c>
      <c r="AD121" s="177">
        <f>IF(S121&lt;&gt;0,G121-AA121,-9999)</f>
        <v>-2.0281652334186481E-2</v>
      </c>
      <c r="AE121" s="177">
        <f>+(G121-AA121)^2*S121</f>
        <v>4.1134542140481199E-5</v>
      </c>
      <c r="AF121" s="177">
        <f>IF(S121&lt;&gt;0,G121-P121,-9999)</f>
        <v>5.9325799993530381E-2</v>
      </c>
      <c r="AG121" s="178"/>
      <c r="AH121" s="177">
        <f>$AB$6*($AB$11/AI121*AJ121+$AB$12)</f>
        <v>-1.0507284719617191E-2</v>
      </c>
      <c r="AI121" s="177">
        <f>1+$AB$7*COS(AL121)</f>
        <v>1.1916688990076421</v>
      </c>
      <c r="AJ121" s="177">
        <f>SIN(AL121+RADIANS($AB$9))</f>
        <v>-0.81851572800939487</v>
      </c>
      <c r="AK121" s="177">
        <f>$AB$7*SIN(AL121)</f>
        <v>2.9947064873133339E-2</v>
      </c>
      <c r="AL121" s="177">
        <f>2*ATAN(AM121)</f>
        <v>0.15499062729059251</v>
      </c>
      <c r="AM121" s="177">
        <f>SQRT((1+$AB$7)/(1-$AB$7))*TAN(AN121/2)</f>
        <v>7.7650820528705103E-2</v>
      </c>
      <c r="AN121" s="177">
        <f>$AU121+$AB$7*SIN(AO121)</f>
        <v>12.693795944400485</v>
      </c>
      <c r="AO121" s="177">
        <f>$AU121+$AB$7*SIN(AP121)</f>
        <v>12.693794931938072</v>
      </c>
      <c r="AP121" s="177">
        <f>$AU121+$AB$7*SIN(AQ121)</f>
        <v>12.69378967024929</v>
      </c>
      <c r="AQ121" s="177">
        <f>$AU121+$AB$7*SIN(AR121)</f>
        <v>12.693762325717103</v>
      </c>
      <c r="AR121" s="177">
        <f>$AU121+$AB$7*SIN(AS121)</f>
        <v>12.693620220138552</v>
      </c>
      <c r="AS121" s="177">
        <f>$AU121+$AB$7*SIN(AT121)</f>
        <v>12.692881759534927</v>
      </c>
      <c r="AT121" s="177">
        <f>$AU121+$AB$7*SIN(AU121)</f>
        <v>12.689045409544578</v>
      </c>
      <c r="AU121" s="177">
        <f>RADIANS($AB$9)+$AB$18*(F121-AB$15)</f>
        <v>12.669143192303391</v>
      </c>
    </row>
    <row r="122" spans="1:47" s="177" customFormat="1" ht="12.95" customHeight="1" x14ac:dyDescent="0.2">
      <c r="A122" s="177" t="s">
        <v>122</v>
      </c>
      <c r="C122" s="196">
        <v>42530.351999999999</v>
      </c>
      <c r="D122" s="196"/>
      <c r="E122" s="177">
        <f>(C122-C$7)/C$8</f>
        <v>-20657.907873678629</v>
      </c>
      <c r="F122" s="177">
        <f>ROUND(2*E122,0)/2</f>
        <v>-20658</v>
      </c>
      <c r="G122" s="177">
        <f>C122-(C$7+C$8*F122)</f>
        <v>6.3325799994345289E-2</v>
      </c>
      <c r="I122" s="177">
        <f>G122</f>
        <v>6.3325799994345289E-2</v>
      </c>
      <c r="O122" s="177">
        <f ca="1">+C$11+C$12*F122</f>
        <v>0.19240148310445621</v>
      </c>
      <c r="Q122" s="198">
        <f>C122-15018.5</f>
        <v>27511.851999999999</v>
      </c>
      <c r="S122" s="178">
        <f>S$16</f>
        <v>0.1</v>
      </c>
      <c r="Z122" s="177">
        <f>F122</f>
        <v>-20658</v>
      </c>
      <c r="AA122" s="177">
        <f>AB$3+AB$4*Z122+AB$5*Z122^2+AH122</f>
        <v>7.9607452327716863E-2</v>
      </c>
      <c r="AB122" s="177">
        <f>IF(S122&lt;&gt;0,G122-AH122,-9999)</f>
        <v>7.383308471396248E-2</v>
      </c>
      <c r="AC122" s="177">
        <f>+G122-P122</f>
        <v>6.3325799994345289E-2</v>
      </c>
      <c r="AD122" s="177">
        <f>IF(S122&lt;&gt;0,G122-AA122,-9999)</f>
        <v>-1.6281652333371574E-2</v>
      </c>
      <c r="AE122" s="177">
        <f>+(G122-AA122)^2*S122</f>
        <v>2.6509220270478404E-5</v>
      </c>
      <c r="AF122" s="177">
        <f>IF(S122&lt;&gt;0,G122-P122,-9999)</f>
        <v>6.3325799994345289E-2</v>
      </c>
      <c r="AG122" s="178"/>
      <c r="AH122" s="177">
        <f>$AB$6*($AB$11/AI122*AJ122+$AB$12)</f>
        <v>-1.0507284719617191E-2</v>
      </c>
      <c r="AI122" s="177">
        <f>1+$AB$7*COS(AL122)</f>
        <v>1.1916688990076421</v>
      </c>
      <c r="AJ122" s="177">
        <f>SIN(AL122+RADIANS($AB$9))</f>
        <v>-0.81851572800939487</v>
      </c>
      <c r="AK122" s="177">
        <f>$AB$7*SIN(AL122)</f>
        <v>2.9947064873133339E-2</v>
      </c>
      <c r="AL122" s="177">
        <f>2*ATAN(AM122)</f>
        <v>0.15499062729059251</v>
      </c>
      <c r="AM122" s="177">
        <f>SQRT((1+$AB$7)/(1-$AB$7))*TAN(AN122/2)</f>
        <v>7.7650820528705103E-2</v>
      </c>
      <c r="AN122" s="177">
        <f>$AU122+$AB$7*SIN(AO122)</f>
        <v>12.693795944400485</v>
      </c>
      <c r="AO122" s="177">
        <f>$AU122+$AB$7*SIN(AP122)</f>
        <v>12.693794931938072</v>
      </c>
      <c r="AP122" s="177">
        <f>$AU122+$AB$7*SIN(AQ122)</f>
        <v>12.69378967024929</v>
      </c>
      <c r="AQ122" s="177">
        <f>$AU122+$AB$7*SIN(AR122)</f>
        <v>12.693762325717103</v>
      </c>
      <c r="AR122" s="177">
        <f>$AU122+$AB$7*SIN(AS122)</f>
        <v>12.693620220138552</v>
      </c>
      <c r="AS122" s="177">
        <f>$AU122+$AB$7*SIN(AT122)</f>
        <v>12.692881759534927</v>
      </c>
      <c r="AT122" s="177">
        <f>$AU122+$AB$7*SIN(AU122)</f>
        <v>12.689045409544578</v>
      </c>
      <c r="AU122" s="177">
        <f>RADIANS($AB$9)+$AB$18*(F122-AB$15)</f>
        <v>12.669143192303391</v>
      </c>
    </row>
    <row r="123" spans="1:47" s="177" customFormat="1" ht="12.95" customHeight="1" x14ac:dyDescent="0.2">
      <c r="A123" s="177" t="s">
        <v>122</v>
      </c>
      <c r="C123" s="196">
        <v>42532.409</v>
      </c>
      <c r="D123" s="196"/>
      <c r="E123" s="177">
        <f>(C123-C$7)/C$8</f>
        <v>-20654.915351782809</v>
      </c>
      <c r="F123" s="177">
        <f>ROUND(2*E123,0)/2</f>
        <v>-20655</v>
      </c>
      <c r="G123" s="177">
        <f>C123-(C$7+C$8*F123)</f>
        <v>5.8185499998216983E-2</v>
      </c>
      <c r="I123" s="177">
        <f>G123</f>
        <v>5.8185499998216983E-2</v>
      </c>
      <c r="O123" s="177">
        <f ca="1">+C$11+C$12*F123</f>
        <v>0.19237347852674372</v>
      </c>
      <c r="Q123" s="198">
        <f>C123-15018.5</f>
        <v>27513.909</v>
      </c>
      <c r="S123" s="178">
        <f>S$16</f>
        <v>0.1</v>
      </c>
      <c r="Z123" s="177">
        <f>F123</f>
        <v>-20655</v>
      </c>
      <c r="AA123" s="177">
        <f>AB$3+AB$4*Z123+AB$5*Z123^2+AH123</f>
        <v>7.9577335963674167E-2</v>
      </c>
      <c r="AB123" s="177">
        <f>IF(S123&lt;&gt;0,G123-AH123,-9999)</f>
        <v>6.870757437709038E-2</v>
      </c>
      <c r="AC123" s="177">
        <f>+G123-P123</f>
        <v>5.8185499998216983E-2</v>
      </c>
      <c r="AD123" s="177">
        <f>IF(S123&lt;&gt;0,G123-AA123,-9999)</f>
        <v>-2.1391835965457184E-2</v>
      </c>
      <c r="AE123" s="177">
        <f>+(G123-AA123)^2*S123</f>
        <v>4.5761064597302751E-5</v>
      </c>
      <c r="AF123" s="177">
        <f>IF(S123&lt;&gt;0,G123-P123,-9999)</f>
        <v>5.8185499998216983E-2</v>
      </c>
      <c r="AG123" s="178"/>
      <c r="AH123" s="177">
        <f>$AB$6*($AB$11/AI123*AJ123+$AB$12)</f>
        <v>-1.0522074378873392E-2</v>
      </c>
      <c r="AI123" s="177">
        <f>1+$AB$7*COS(AL123)</f>
        <v>1.1915980452098052</v>
      </c>
      <c r="AJ123" s="177">
        <f>SIN(AL123+RADIANS($AB$9))</f>
        <v>-0.81986254396566183</v>
      </c>
      <c r="AK123" s="177">
        <f>$AB$7*SIN(AL123)</f>
        <v>3.0397082312268668E-2</v>
      </c>
      <c r="AL123" s="177">
        <f>2*ATAN(AM123)</f>
        <v>0.15733894998900791</v>
      </c>
      <c r="AM123" s="177">
        <f>SQRT((1+$AB$7)/(1-$AB$7))*TAN(AN123/2)</f>
        <v>7.883216991174774E-2</v>
      </c>
      <c r="AN123" s="177">
        <f>$AU123+$AB$7*SIN(AO123)</f>
        <v>12.695729181996699</v>
      </c>
      <c r="AO123" s="177">
        <f>$AU123+$AB$7*SIN(AP123)</f>
        <v>12.69572815567761</v>
      </c>
      <c r="AP123" s="177">
        <f>$AU123+$AB$7*SIN(AQ123)</f>
        <v>12.69572282064545</v>
      </c>
      <c r="AQ123" s="177">
        <f>$AU123+$AB$7*SIN(AR123)</f>
        <v>12.69569508803553</v>
      </c>
      <c r="AR123" s="177">
        <f>$AU123+$AB$7*SIN(AS123)</f>
        <v>12.695550929755628</v>
      </c>
      <c r="AS123" s="177">
        <f>$AU123+$AB$7*SIN(AT123)</f>
        <v>12.694801616739497</v>
      </c>
      <c r="AT123" s="177">
        <f>$AU123+$AB$7*SIN(AU123)</f>
        <v>12.69090795849665</v>
      </c>
      <c r="AU123" s="177">
        <f>RADIANS($AB$9)+$AB$18*(F123-AB$15)</f>
        <v>12.67070448237903</v>
      </c>
    </row>
    <row r="124" spans="1:47" s="177" customFormat="1" ht="12.95" customHeight="1" x14ac:dyDescent="0.2">
      <c r="A124" s="177" t="s">
        <v>124</v>
      </c>
      <c r="C124" s="196">
        <v>42532.413</v>
      </c>
      <c r="D124" s="196"/>
      <c r="E124" s="177">
        <f>(C124-C$7)/C$8</f>
        <v>-20654.909532586124</v>
      </c>
      <c r="F124" s="177">
        <f>ROUND(2*E124,0)/2</f>
        <v>-20655</v>
      </c>
      <c r="G124" s="177">
        <f>C124-(C$7+C$8*F124)</f>
        <v>6.218549999903189E-2</v>
      </c>
      <c r="I124" s="177">
        <f>G124</f>
        <v>6.218549999903189E-2</v>
      </c>
      <c r="O124" s="177">
        <f ca="1">+C$11+C$12*F124</f>
        <v>0.19237347852674372</v>
      </c>
      <c r="Q124" s="198">
        <f>C124-15018.5</f>
        <v>27513.913</v>
      </c>
      <c r="S124" s="178">
        <f>S$16</f>
        <v>0.1</v>
      </c>
      <c r="Z124" s="177">
        <f>F124</f>
        <v>-20655</v>
      </c>
      <c r="AA124" s="177">
        <f>AB$3+AB$4*Z124+AB$5*Z124^2+AH124</f>
        <v>7.9577335963674167E-2</v>
      </c>
      <c r="AB124" s="177">
        <f>IF(S124&lt;&gt;0,G124-AH124,-9999)</f>
        <v>7.2707574377905287E-2</v>
      </c>
      <c r="AC124" s="177">
        <f>+G124-P124</f>
        <v>6.218549999903189E-2</v>
      </c>
      <c r="AD124" s="177">
        <f>IF(S124&lt;&gt;0,G124-AA124,-9999)</f>
        <v>-1.7391835964642277E-2</v>
      </c>
      <c r="AE124" s="177">
        <f>+(G124-AA124)^2*S124</f>
        <v>3.0247595822102458E-5</v>
      </c>
      <c r="AF124" s="177">
        <f>IF(S124&lt;&gt;0,G124-P124,-9999)</f>
        <v>6.218549999903189E-2</v>
      </c>
      <c r="AG124" s="178"/>
      <c r="AH124" s="177">
        <f>$AB$6*($AB$11/AI124*AJ124+$AB$12)</f>
        <v>-1.0522074378873392E-2</v>
      </c>
      <c r="AI124" s="177">
        <f>1+$AB$7*COS(AL124)</f>
        <v>1.1915980452098052</v>
      </c>
      <c r="AJ124" s="177">
        <f>SIN(AL124+RADIANS($AB$9))</f>
        <v>-0.81986254396566183</v>
      </c>
      <c r="AK124" s="177">
        <f>$AB$7*SIN(AL124)</f>
        <v>3.0397082312268668E-2</v>
      </c>
      <c r="AL124" s="177">
        <f>2*ATAN(AM124)</f>
        <v>0.15733894998900791</v>
      </c>
      <c r="AM124" s="177">
        <f>SQRT((1+$AB$7)/(1-$AB$7))*TAN(AN124/2)</f>
        <v>7.883216991174774E-2</v>
      </c>
      <c r="AN124" s="177">
        <f>$AU124+$AB$7*SIN(AO124)</f>
        <v>12.695729181996699</v>
      </c>
      <c r="AO124" s="177">
        <f>$AU124+$AB$7*SIN(AP124)</f>
        <v>12.69572815567761</v>
      </c>
      <c r="AP124" s="177">
        <f>$AU124+$AB$7*SIN(AQ124)</f>
        <v>12.69572282064545</v>
      </c>
      <c r="AQ124" s="177">
        <f>$AU124+$AB$7*SIN(AR124)</f>
        <v>12.69569508803553</v>
      </c>
      <c r="AR124" s="177">
        <f>$AU124+$AB$7*SIN(AS124)</f>
        <v>12.695550929755628</v>
      </c>
      <c r="AS124" s="177">
        <f>$AU124+$AB$7*SIN(AT124)</f>
        <v>12.694801616739497</v>
      </c>
      <c r="AT124" s="177">
        <f>$AU124+$AB$7*SIN(AU124)</f>
        <v>12.69090795849665</v>
      </c>
      <c r="AU124" s="177">
        <f>RADIANS($AB$9)+$AB$18*(F124-AB$15)</f>
        <v>12.67070448237903</v>
      </c>
    </row>
    <row r="125" spans="1:47" s="177" customFormat="1" ht="12.95" customHeight="1" x14ac:dyDescent="0.2">
      <c r="A125" s="70" t="s">
        <v>125</v>
      </c>
      <c r="B125" s="70"/>
      <c r="C125" s="59">
        <v>42532.413999999997</v>
      </c>
      <c r="D125" s="59"/>
      <c r="E125" s="177">
        <f>(C125-C$7)/C$8</f>
        <v>-20654.908077786957</v>
      </c>
      <c r="F125" s="177">
        <f>ROUND(2*E125,0)/2</f>
        <v>-20655</v>
      </c>
      <c r="G125" s="177">
        <f>C125-(C$7+C$8*F125)</f>
        <v>6.3185499995597638E-2</v>
      </c>
      <c r="I125" s="177">
        <f>+G125</f>
        <v>6.3185499995597638E-2</v>
      </c>
      <c r="O125" s="177">
        <f ca="1">+C$11+C$12*F125</f>
        <v>0.19237347852674372</v>
      </c>
      <c r="Q125" s="198">
        <f>C125-15018.5</f>
        <v>27513.913999999997</v>
      </c>
      <c r="S125" s="178">
        <f>S$16</f>
        <v>0.1</v>
      </c>
      <c r="Z125" s="177">
        <f>F125</f>
        <v>-20655</v>
      </c>
      <c r="AA125" s="177">
        <f>AB$3+AB$4*Z125+AB$5*Z125^2+AH125</f>
        <v>7.9577335963674167E-2</v>
      </c>
      <c r="AB125" s="177">
        <f>IF(S125&lt;&gt;0,G125-AH125,-9999)</f>
        <v>7.3707574374471035E-2</v>
      </c>
      <c r="AC125" s="177">
        <f>+G125-P125</f>
        <v>6.3185499995597638E-2</v>
      </c>
      <c r="AD125" s="177">
        <f>IF(S125&lt;&gt;0,G125-AA125,-9999)</f>
        <v>-1.6391835968076529E-2</v>
      </c>
      <c r="AE125" s="177">
        <f>+(G125-AA125)^2*S125</f>
        <v>2.6869228640432741E-5</v>
      </c>
      <c r="AF125" s="177">
        <f>IF(S125&lt;&gt;0,G125-P125,-9999)</f>
        <v>6.3185499995597638E-2</v>
      </c>
      <c r="AG125" s="178"/>
      <c r="AH125" s="177">
        <f>$AB$6*($AB$11/AI125*AJ125+$AB$12)</f>
        <v>-1.0522074378873392E-2</v>
      </c>
      <c r="AI125" s="177">
        <f>1+$AB$7*COS(AL125)</f>
        <v>1.1915980452098052</v>
      </c>
      <c r="AJ125" s="177">
        <f>SIN(AL125+RADIANS($AB$9))</f>
        <v>-0.81986254396566183</v>
      </c>
      <c r="AK125" s="177">
        <f>$AB$7*SIN(AL125)</f>
        <v>3.0397082312268668E-2</v>
      </c>
      <c r="AL125" s="177">
        <f>2*ATAN(AM125)</f>
        <v>0.15733894998900791</v>
      </c>
      <c r="AM125" s="177">
        <f>SQRT((1+$AB$7)/(1-$AB$7))*TAN(AN125/2)</f>
        <v>7.883216991174774E-2</v>
      </c>
      <c r="AN125" s="177">
        <f>$AU125+$AB$7*SIN(AO125)</f>
        <v>12.695729181996699</v>
      </c>
      <c r="AO125" s="177">
        <f>$AU125+$AB$7*SIN(AP125)</f>
        <v>12.69572815567761</v>
      </c>
      <c r="AP125" s="177">
        <f>$AU125+$AB$7*SIN(AQ125)</f>
        <v>12.69572282064545</v>
      </c>
      <c r="AQ125" s="177">
        <f>$AU125+$AB$7*SIN(AR125)</f>
        <v>12.69569508803553</v>
      </c>
      <c r="AR125" s="177">
        <f>$AU125+$AB$7*SIN(AS125)</f>
        <v>12.695550929755628</v>
      </c>
      <c r="AS125" s="177">
        <f>$AU125+$AB$7*SIN(AT125)</f>
        <v>12.694801616739497</v>
      </c>
      <c r="AT125" s="177">
        <f>$AU125+$AB$7*SIN(AU125)</f>
        <v>12.69090795849665</v>
      </c>
      <c r="AU125" s="177">
        <f>RADIANS($AB$9)+$AB$18*(F125-AB$15)</f>
        <v>12.67070448237903</v>
      </c>
    </row>
    <row r="126" spans="1:47" s="177" customFormat="1" ht="12.95" customHeight="1" x14ac:dyDescent="0.2">
      <c r="A126" s="70" t="s">
        <v>125</v>
      </c>
      <c r="B126" s="70"/>
      <c r="C126" s="59">
        <v>42532.415000000001</v>
      </c>
      <c r="D126" s="59"/>
      <c r="E126" s="177">
        <f>(C126-C$7)/C$8</f>
        <v>-20654.906622987779</v>
      </c>
      <c r="F126" s="177">
        <f>ROUND(2*E126,0)/2</f>
        <v>-20655</v>
      </c>
      <c r="G126" s="177">
        <f>C126-(C$7+C$8*F126)</f>
        <v>6.4185499999439344E-2</v>
      </c>
      <c r="I126" s="177">
        <f>+G126</f>
        <v>6.4185499999439344E-2</v>
      </c>
      <c r="O126" s="177">
        <f ca="1">+C$11+C$12*F126</f>
        <v>0.19237347852674372</v>
      </c>
      <c r="Q126" s="198">
        <f>C126-15018.5</f>
        <v>27513.915000000001</v>
      </c>
      <c r="S126" s="178">
        <f>S$16</f>
        <v>0.1</v>
      </c>
      <c r="Z126" s="177">
        <f>F126</f>
        <v>-20655</v>
      </c>
      <c r="AA126" s="177">
        <f>AB$3+AB$4*Z126+AB$5*Z126^2+AH126</f>
        <v>7.9577335963674167E-2</v>
      </c>
      <c r="AB126" s="177">
        <f>IF(S126&lt;&gt;0,G126-AH126,-9999)</f>
        <v>7.4707574378312741E-2</v>
      </c>
      <c r="AC126" s="177">
        <f>+G126-P126</f>
        <v>6.4185499999439344E-2</v>
      </c>
      <c r="AD126" s="177">
        <f>IF(S126&lt;&gt;0,G126-AA126,-9999)</f>
        <v>-1.5391835964234823E-2</v>
      </c>
      <c r="AE126" s="177">
        <f>+(G126-AA126)^2*S126</f>
        <v>2.3690861434991257E-5</v>
      </c>
      <c r="AF126" s="177">
        <f>IF(S126&lt;&gt;0,G126-P126,-9999)</f>
        <v>6.4185499999439344E-2</v>
      </c>
      <c r="AG126" s="178"/>
      <c r="AH126" s="177">
        <f>$AB$6*($AB$11/AI126*AJ126+$AB$12)</f>
        <v>-1.0522074378873392E-2</v>
      </c>
      <c r="AI126" s="177">
        <f>1+$AB$7*COS(AL126)</f>
        <v>1.1915980452098052</v>
      </c>
      <c r="AJ126" s="177">
        <f>SIN(AL126+RADIANS($AB$9))</f>
        <v>-0.81986254396566183</v>
      </c>
      <c r="AK126" s="177">
        <f>$AB$7*SIN(AL126)</f>
        <v>3.0397082312268668E-2</v>
      </c>
      <c r="AL126" s="177">
        <f>2*ATAN(AM126)</f>
        <v>0.15733894998900791</v>
      </c>
      <c r="AM126" s="177">
        <f>SQRT((1+$AB$7)/(1-$AB$7))*TAN(AN126/2)</f>
        <v>7.883216991174774E-2</v>
      </c>
      <c r="AN126" s="177">
        <f>$AU126+$AB$7*SIN(AO126)</f>
        <v>12.695729181996699</v>
      </c>
      <c r="AO126" s="177">
        <f>$AU126+$AB$7*SIN(AP126)</f>
        <v>12.69572815567761</v>
      </c>
      <c r="AP126" s="177">
        <f>$AU126+$AB$7*SIN(AQ126)</f>
        <v>12.69572282064545</v>
      </c>
      <c r="AQ126" s="177">
        <f>$AU126+$AB$7*SIN(AR126)</f>
        <v>12.69569508803553</v>
      </c>
      <c r="AR126" s="177">
        <f>$AU126+$AB$7*SIN(AS126)</f>
        <v>12.695550929755628</v>
      </c>
      <c r="AS126" s="177">
        <f>$AU126+$AB$7*SIN(AT126)</f>
        <v>12.694801616739497</v>
      </c>
      <c r="AT126" s="177">
        <f>$AU126+$AB$7*SIN(AU126)</f>
        <v>12.69090795849665</v>
      </c>
      <c r="AU126" s="177">
        <f>RADIANS($AB$9)+$AB$18*(F126-AB$15)</f>
        <v>12.67070448237903</v>
      </c>
    </row>
    <row r="127" spans="1:47" s="177" customFormat="1" ht="12.95" customHeight="1" x14ac:dyDescent="0.2">
      <c r="A127" s="70" t="s">
        <v>123</v>
      </c>
      <c r="B127" s="70"/>
      <c r="C127" s="59">
        <v>42532.417999999998</v>
      </c>
      <c r="D127" s="59"/>
      <c r="E127" s="177">
        <f>(C127-C$7)/C$8</f>
        <v>-20654.902258590268</v>
      </c>
      <c r="F127" s="177">
        <f>ROUND(2*E127,0)/2</f>
        <v>-20655</v>
      </c>
      <c r="G127" s="177">
        <f>C127-(C$7+C$8*F127)</f>
        <v>6.7185499996412545E-2</v>
      </c>
      <c r="I127" s="177">
        <f>G127</f>
        <v>6.7185499996412545E-2</v>
      </c>
      <c r="O127" s="177">
        <f ca="1">+C$11+C$12*F127</f>
        <v>0.19237347852674372</v>
      </c>
      <c r="Q127" s="198">
        <f>C127-15018.5</f>
        <v>27513.917999999998</v>
      </c>
      <c r="S127" s="178">
        <f>S$16</f>
        <v>0.1</v>
      </c>
      <c r="Z127" s="177">
        <f>F127</f>
        <v>-20655</v>
      </c>
      <c r="AA127" s="177">
        <f>AB$3+AB$4*Z127+AB$5*Z127^2+AH127</f>
        <v>7.9577335963674167E-2</v>
      </c>
      <c r="AB127" s="177">
        <f>IF(S127&lt;&gt;0,G127-AH127,-9999)</f>
        <v>7.7707574375285943E-2</v>
      </c>
      <c r="AC127" s="177">
        <f>+G127-P127</f>
        <v>6.7185499996412545E-2</v>
      </c>
      <c r="AD127" s="177">
        <f>IF(S127&lt;&gt;0,G127-AA127,-9999)</f>
        <v>-1.2391835967261622E-2</v>
      </c>
      <c r="AE127" s="177">
        <f>+(G127-AA127)^2*S127</f>
        <v>1.5355759863951879E-5</v>
      </c>
      <c r="AF127" s="177">
        <f>IF(S127&lt;&gt;0,G127-P127,-9999)</f>
        <v>6.7185499996412545E-2</v>
      </c>
      <c r="AG127" s="178"/>
      <c r="AH127" s="177">
        <f>$AB$6*($AB$11/AI127*AJ127+$AB$12)</f>
        <v>-1.0522074378873392E-2</v>
      </c>
      <c r="AI127" s="177">
        <f>1+$AB$7*COS(AL127)</f>
        <v>1.1915980452098052</v>
      </c>
      <c r="AJ127" s="177">
        <f>SIN(AL127+RADIANS($AB$9))</f>
        <v>-0.81986254396566183</v>
      </c>
      <c r="AK127" s="177">
        <f>$AB$7*SIN(AL127)</f>
        <v>3.0397082312268668E-2</v>
      </c>
      <c r="AL127" s="177">
        <f>2*ATAN(AM127)</f>
        <v>0.15733894998900791</v>
      </c>
      <c r="AM127" s="177">
        <f>SQRT((1+$AB$7)/(1-$AB$7))*TAN(AN127/2)</f>
        <v>7.883216991174774E-2</v>
      </c>
      <c r="AN127" s="177">
        <f>$AU127+$AB$7*SIN(AO127)</f>
        <v>12.695729181996699</v>
      </c>
      <c r="AO127" s="177">
        <f>$AU127+$AB$7*SIN(AP127)</f>
        <v>12.69572815567761</v>
      </c>
      <c r="AP127" s="177">
        <f>$AU127+$AB$7*SIN(AQ127)</f>
        <v>12.69572282064545</v>
      </c>
      <c r="AQ127" s="177">
        <f>$AU127+$AB$7*SIN(AR127)</f>
        <v>12.69569508803553</v>
      </c>
      <c r="AR127" s="177">
        <f>$AU127+$AB$7*SIN(AS127)</f>
        <v>12.695550929755628</v>
      </c>
      <c r="AS127" s="177">
        <f>$AU127+$AB$7*SIN(AT127)</f>
        <v>12.694801616739497</v>
      </c>
      <c r="AT127" s="177">
        <f>$AU127+$AB$7*SIN(AU127)</f>
        <v>12.69090795849665</v>
      </c>
      <c r="AU127" s="177">
        <f>RADIANS($AB$9)+$AB$18*(F127-AB$15)</f>
        <v>12.67070448237903</v>
      </c>
    </row>
    <row r="128" spans="1:47" s="177" customFormat="1" ht="12.95" customHeight="1" x14ac:dyDescent="0.2">
      <c r="A128" s="59" t="s">
        <v>126</v>
      </c>
      <c r="B128" s="60" t="s">
        <v>127</v>
      </c>
      <c r="C128" s="59">
        <v>42534.472999999998</v>
      </c>
      <c r="D128" s="59" t="s">
        <v>59</v>
      </c>
      <c r="E128" s="177">
        <f>(C128-C$7)/C$8</f>
        <v>-20651.912646292792</v>
      </c>
      <c r="F128" s="177">
        <f>ROUND(2*E128,0)/2</f>
        <v>-20652</v>
      </c>
      <c r="G128" s="197">
        <f>C128-(C$7+C$8*F128)</f>
        <v>6.0045199992600828E-2</v>
      </c>
      <c r="H128" s="177">
        <f>G128</f>
        <v>6.0045199992600828E-2</v>
      </c>
      <c r="O128" s="177">
        <f ca="1">+C$11+C$12*F128</f>
        <v>0.19234547394903123</v>
      </c>
      <c r="Q128" s="198">
        <f>C128-15018.5</f>
        <v>27515.972999999998</v>
      </c>
      <c r="S128" s="178">
        <f>S$15</f>
        <v>0.2</v>
      </c>
      <c r="Z128" s="177">
        <f>F128</f>
        <v>-20652</v>
      </c>
      <c r="AA128" s="177">
        <f>AB$3+AB$4*Z128+AB$5*Z128^2+AH128</f>
        <v>7.9547260190616378E-2</v>
      </c>
      <c r="AB128" s="177">
        <f>IF(S128&lt;&gt;0,G128-AH128,-9999)</f>
        <v>7.0582023823248963E-2</v>
      </c>
      <c r="AC128" s="177">
        <f>+G128-P128</f>
        <v>6.0045199992600828E-2</v>
      </c>
      <c r="AD128" s="177">
        <f>IF(S128&lt;&gt;0,G128-AA128,-9999)</f>
        <v>-1.950206019801555E-2</v>
      </c>
      <c r="AE128" s="177">
        <f>+(G128-AA128)^2*S128</f>
        <v>7.6066070393404471E-5</v>
      </c>
      <c r="AF128" s="177">
        <f>IF(S128&lt;&gt;0,G128-P128,-9999)</f>
        <v>6.0045199992600828E-2</v>
      </c>
      <c r="AG128" s="178"/>
      <c r="AH128" s="177">
        <f>$AB$6*($AB$11/AI128*AJ128+$AB$12)</f>
        <v>-1.053682383064814E-2</v>
      </c>
      <c r="AI128" s="177">
        <f>1+$AB$7*COS(AL128)</f>
        <v>1.1915261434991928</v>
      </c>
      <c r="AJ128" s="177">
        <f>SIN(AL128+RADIANS($AB$9))</f>
        <v>-0.82120467817812404</v>
      </c>
      <c r="AK128" s="177">
        <f>$AB$7*SIN(AL128)</f>
        <v>3.0846878247952111E-2</v>
      </c>
      <c r="AL128" s="177">
        <f>2*ATAN(AM128)</f>
        <v>0.15968699139325415</v>
      </c>
      <c r="AM128" s="177">
        <f>SQRT((1+$AB$7)/(1-$AB$7))*TAN(AN128/2)</f>
        <v>8.0013596462985725E-2</v>
      </c>
      <c r="AN128" s="177">
        <f>$AU128+$AB$7*SIN(AO128)</f>
        <v>12.697662303812095</v>
      </c>
      <c r="AO128" s="177">
        <f>$AU128+$AB$7*SIN(AP128)</f>
        <v>12.697661263703081</v>
      </c>
      <c r="AP128" s="177">
        <f>$AU128+$AB$7*SIN(AQ128)</f>
        <v>12.697655855617857</v>
      </c>
      <c r="AQ128" s="177">
        <f>$AU128+$AB$7*SIN(AR128)</f>
        <v>12.697627736141277</v>
      </c>
      <c r="AR128" s="177">
        <f>$AU128+$AB$7*SIN(AS128)</f>
        <v>12.697481529889995</v>
      </c>
      <c r="AS128" s="177">
        <f>$AU128+$AB$7*SIN(AT128)</f>
        <v>12.69672138087128</v>
      </c>
      <c r="AT128" s="177">
        <f>$AU128+$AB$7*SIN(AU128)</f>
        <v>12.692770458200194</v>
      </c>
      <c r="AU128" s="177">
        <f>RADIANS($AB$9)+$AB$18*(F128-AB$15)</f>
        <v>12.672265772454665</v>
      </c>
    </row>
    <row r="129" spans="1:47" s="177" customFormat="1" ht="12.95" customHeight="1" x14ac:dyDescent="0.2">
      <c r="A129" s="70" t="s">
        <v>123</v>
      </c>
      <c r="B129" s="70"/>
      <c r="C129" s="59">
        <v>42543.409</v>
      </c>
      <c r="D129" s="59"/>
      <c r="E129" s="177">
        <f>(C129-C$7)/C$8</f>
        <v>-20638.912560896079</v>
      </c>
      <c r="F129" s="177">
        <f>ROUND(2*E129,0)/2</f>
        <v>-20639</v>
      </c>
      <c r="G129" s="177">
        <f>C129-(C$7+C$8*F129)</f>
        <v>6.0103899995738175E-2</v>
      </c>
      <c r="I129" s="177">
        <f>G129</f>
        <v>6.0103899995738175E-2</v>
      </c>
      <c r="O129" s="177">
        <f ca="1">+C$11+C$12*F129</f>
        <v>0.19222412077894374</v>
      </c>
      <c r="Q129" s="198">
        <f>C129-15018.5</f>
        <v>27524.909</v>
      </c>
      <c r="S129" s="178">
        <f>S$16</f>
        <v>0.1</v>
      </c>
      <c r="Z129" s="177">
        <f>F129</f>
        <v>-20639</v>
      </c>
      <c r="AA129" s="177">
        <f>AB$3+AB$4*Z129+AB$5*Z129^2+AH129</f>
        <v>7.9417402372769355E-2</v>
      </c>
      <c r="AB129" s="177">
        <f>IF(S129&lt;&gt;0,G129-AH129,-9999)</f>
        <v>7.0704172016935393E-2</v>
      </c>
      <c r="AC129" s="177">
        <f>+G129-P129</f>
        <v>6.0103899995738175E-2</v>
      </c>
      <c r="AD129" s="177">
        <f>IF(S129&lt;&gt;0,G129-AA129,-9999)</f>
        <v>-1.931350237703118E-2</v>
      </c>
      <c r="AE129" s="177">
        <f>+(G129-AA129)^2*S129</f>
        <v>3.7301137406758905E-5</v>
      </c>
      <c r="AF129" s="177">
        <f>IF(S129&lt;&gt;0,G129-P129,-9999)</f>
        <v>6.0103899995738175E-2</v>
      </c>
      <c r="AG129" s="178"/>
      <c r="AH129" s="177">
        <f>$AB$6*($AB$11/AI129*AJ129+$AB$12)</f>
        <v>-1.0600272021197222E-2</v>
      </c>
      <c r="AI129" s="177">
        <f>1+$AB$7*COS(AL129)</f>
        <v>1.1912024825330794</v>
      </c>
      <c r="AJ129" s="177">
        <f>SIN(AL129+RADIANS($AB$9))</f>
        <v>-0.82696629637486352</v>
      </c>
      <c r="AK129" s="177">
        <f>$AB$7*SIN(AL129)</f>
        <v>3.2793356255571525E-2</v>
      </c>
      <c r="AL129" s="177">
        <f>2*ATAN(AM129)</f>
        <v>0.16985848677365128</v>
      </c>
      <c r="AM129" s="177">
        <f>SQRT((1+$AB$7)/(1-$AB$7))*TAN(AN129/2)</f>
        <v>8.5134031802967525E-2</v>
      </c>
      <c r="AN129" s="177">
        <f>$AU129+$AB$7*SIN(AO129)</f>
        <v>12.706037785680639</v>
      </c>
      <c r="AO129" s="177">
        <f>$AU129+$AB$7*SIN(AP129)</f>
        <v>12.706036686606897</v>
      </c>
      <c r="AP129" s="177">
        <f>$AU129+$AB$7*SIN(AQ129)</f>
        <v>12.706030965404544</v>
      </c>
      <c r="AQ129" s="177">
        <f>$AU129+$AB$7*SIN(AR129)</f>
        <v>12.706001183895406</v>
      </c>
      <c r="AR129" s="177">
        <f>$AU129+$AB$7*SIN(AS129)</f>
        <v>12.705846159353916</v>
      </c>
      <c r="AS129" s="177">
        <f>$AU129+$AB$7*SIN(AT129)</f>
        <v>12.705039249662475</v>
      </c>
      <c r="AT129" s="177">
        <f>$AU129+$AB$7*SIN(AU129)</f>
        <v>12.700840703245609</v>
      </c>
      <c r="AU129" s="177">
        <f>RADIANS($AB$9)+$AB$18*(F129-AB$15)</f>
        <v>12.679031362782432</v>
      </c>
    </row>
    <row r="130" spans="1:47" s="177" customFormat="1" ht="12.95" customHeight="1" x14ac:dyDescent="0.2">
      <c r="A130" s="70" t="s">
        <v>128</v>
      </c>
      <c r="B130" s="70"/>
      <c r="C130" s="59">
        <v>42578.468000000001</v>
      </c>
      <c r="D130" s="59"/>
      <c r="E130" s="177">
        <f>(C130-C$7)/C$8</f>
        <v>-20587.908756741723</v>
      </c>
      <c r="F130" s="177">
        <f>ROUND(2*E130,0)/2</f>
        <v>-20588</v>
      </c>
      <c r="G130" s="177">
        <f>C130-(C$7+C$8*F130)</f>
        <v>6.2718799999856856E-2</v>
      </c>
      <c r="I130" s="177">
        <f>G130</f>
        <v>6.2718799999856856E-2</v>
      </c>
      <c r="O130" s="177">
        <f ca="1">+C$11+C$12*F130</f>
        <v>0.19174804295783135</v>
      </c>
      <c r="Q130" s="198">
        <f>C130-15018.5</f>
        <v>27559.968000000001</v>
      </c>
      <c r="S130" s="178">
        <f>S$16</f>
        <v>0.1</v>
      </c>
      <c r="Z130" s="177">
        <f>F130</f>
        <v>-20588</v>
      </c>
      <c r="AA130" s="177">
        <f>AB$3+AB$4*Z130+AB$5*Z130^2+AH130</f>
        <v>7.8915423322625952E-2</v>
      </c>
      <c r="AB130" s="177">
        <f>IF(S130&lt;&gt;0,G130-AH130,-9999)</f>
        <v>7.3560590536831477E-2</v>
      </c>
      <c r="AC130" s="177">
        <f>+G130-P130</f>
        <v>6.2718799999856856E-2</v>
      </c>
      <c r="AD130" s="177">
        <f>IF(S130&lt;&gt;0,G130-AA130,-9999)</f>
        <v>-1.6196623322769096E-2</v>
      </c>
      <c r="AE130" s="177">
        <f>+(G130-AA130)^2*S130</f>
        <v>2.6233060705966788E-5</v>
      </c>
      <c r="AF130" s="177">
        <f>IF(S130&lt;&gt;0,G130-P130,-9999)</f>
        <v>6.2718799999856856E-2</v>
      </c>
      <c r="AG130" s="178"/>
      <c r="AH130" s="177">
        <f>$AB$6*($AB$11/AI130*AJ130+$AB$12)</f>
        <v>-1.0841790536974625E-2</v>
      </c>
      <c r="AI130" s="177">
        <f>1+$AB$7*COS(AL130)</f>
        <v>1.1897443992243368</v>
      </c>
      <c r="AJ130" s="177">
        <f>SIN(AL130+RADIANS($AB$9))</f>
        <v>-0.84870715966999577</v>
      </c>
      <c r="AK130" s="177">
        <f>$AB$7*SIN(AL130)</f>
        <v>4.0383864405388714E-2</v>
      </c>
      <c r="AL130" s="177">
        <f>2*ATAN(AM130)</f>
        <v>0.20970395722396967</v>
      </c>
      <c r="AM130" s="177">
        <f>SQRT((1+$AB$7)/(1-$AB$7))*TAN(AN130/2)</f>
        <v>0.10523792127638155</v>
      </c>
      <c r="AN130" s="177">
        <f>$AU130+$AB$7*SIN(AO130)</f>
        <v>12.738871520759304</v>
      </c>
      <c r="AO130" s="177">
        <f>$AU130+$AB$7*SIN(AP130)</f>
        <v>12.738870203850482</v>
      </c>
      <c r="AP130" s="177">
        <f>$AU130+$AB$7*SIN(AQ130)</f>
        <v>12.738863313200257</v>
      </c>
      <c r="AQ130" s="177">
        <f>$AU130+$AB$7*SIN(AR130)</f>
        <v>12.738827258401239</v>
      </c>
      <c r="AR130" s="177">
        <f>$AU130+$AB$7*SIN(AS130)</f>
        <v>12.738638608120445</v>
      </c>
      <c r="AS130" s="177">
        <f>$AU130+$AB$7*SIN(AT130)</f>
        <v>12.737651630091905</v>
      </c>
      <c r="AT130" s="177">
        <f>$AU130+$AB$7*SIN(AU130)</f>
        <v>12.732490693906991</v>
      </c>
      <c r="AU130" s="177">
        <f>RADIANS($AB$9)+$AB$18*(F130-AB$15)</f>
        <v>12.70557329406828</v>
      </c>
    </row>
    <row r="131" spans="1:47" s="177" customFormat="1" ht="12.95" customHeight="1" x14ac:dyDescent="0.2">
      <c r="A131" s="70" t="s">
        <v>102</v>
      </c>
      <c r="B131" s="70"/>
      <c r="C131" s="59">
        <v>42594.274899999997</v>
      </c>
      <c r="D131" s="59">
        <v>5.0000000000000001E-3</v>
      </c>
      <c r="E131" s="177">
        <f>(C131-C$7)/C$8</f>
        <v>-20564.912891717417</v>
      </c>
      <c r="F131" s="177">
        <f>ROUND(2*E131,0)/2</f>
        <v>-20565</v>
      </c>
      <c r="G131" s="177">
        <f>C131-(C$7+C$8*F131)</f>
        <v>5.9876499995880295E-2</v>
      </c>
      <c r="J131" s="177">
        <f>G131</f>
        <v>5.9876499995880295E-2</v>
      </c>
      <c r="O131" s="177">
        <f ca="1">+C$11+C$12*F131</f>
        <v>0.19153334119536888</v>
      </c>
      <c r="Q131" s="198">
        <f>C131-15018.5</f>
        <v>27575.774899999997</v>
      </c>
      <c r="S131" s="178">
        <f>S$17</f>
        <v>1</v>
      </c>
      <c r="Z131" s="177">
        <f>F131</f>
        <v>-20565</v>
      </c>
      <c r="AA131" s="177">
        <f>AB$3+AB$4*Z131+AB$5*Z131^2+AH131</f>
        <v>7.8692983818480194E-2</v>
      </c>
      <c r="AB131" s="177">
        <f>IF(S131&lt;&gt;0,G131-AH131,-9999)</f>
        <v>7.0823303705451507E-2</v>
      </c>
      <c r="AC131" s="177">
        <f>+G131-P131</f>
        <v>5.9876499995880295E-2</v>
      </c>
      <c r="AD131" s="177">
        <f>IF(S131&lt;&gt;0,G131-AA131,-9999)</f>
        <v>-1.88164838225999E-2</v>
      </c>
      <c r="AE131" s="177">
        <f>+(G131-AA131)^2*S131</f>
        <v>3.5406006344616375E-4</v>
      </c>
      <c r="AF131" s="177">
        <f>IF(S131&lt;&gt;0,G131-P131,-9999)</f>
        <v>5.9876499995880295E-2</v>
      </c>
      <c r="AG131" s="178"/>
      <c r="AH131" s="177">
        <f>$AB$6*($AB$11/AI131*AJ131+$AB$12)</f>
        <v>-1.0946803709571214E-2</v>
      </c>
      <c r="AI131" s="177">
        <f>1+$AB$7*COS(AL131)</f>
        <v>1.1889896136061053</v>
      </c>
      <c r="AJ131" s="177">
        <f>SIN(AL131+RADIANS($AB$9))</f>
        <v>-0.85805559239140594</v>
      </c>
      <c r="AK131" s="177">
        <f>$AB$7*SIN(AL131)</f>
        <v>4.3780355073164405E-2</v>
      </c>
      <c r="AL131" s="177">
        <f>2*ATAN(AM131)</f>
        <v>0.2276394977490401</v>
      </c>
      <c r="AM131" s="177">
        <f>SQRT((1+$AB$7)/(1-$AB$7))*TAN(AN131/2)</f>
        <v>0.11431381844661113</v>
      </c>
      <c r="AN131" s="177">
        <f>$AU131+$AB$7*SIN(AO131)</f>
        <v>12.753664884158939</v>
      </c>
      <c r="AO131" s="177">
        <f>$AU131+$AB$7*SIN(AP131)</f>
        <v>12.753663476713186</v>
      </c>
      <c r="AP131" s="177">
        <f>$AU131+$AB$7*SIN(AQ131)</f>
        <v>12.753656092494642</v>
      </c>
      <c r="AQ131" s="177">
        <f>$AU131+$AB$7*SIN(AR131)</f>
        <v>12.753617351075969</v>
      </c>
      <c r="AR131" s="177">
        <f>$AU131+$AB$7*SIN(AS131)</f>
        <v>12.753414098272062</v>
      </c>
      <c r="AS131" s="177">
        <f>$AU131+$AB$7*SIN(AT131)</f>
        <v>12.752347881569262</v>
      </c>
      <c r="AT131" s="177">
        <f>$AU131+$AB$7*SIN(AU131)</f>
        <v>12.746758230240152</v>
      </c>
      <c r="AU131" s="177">
        <f>RADIANS($AB$9)+$AB$18*(F131-AB$15)</f>
        <v>12.717543184648171</v>
      </c>
    </row>
    <row r="132" spans="1:47" s="177" customFormat="1" ht="12.95" customHeight="1" x14ac:dyDescent="0.2">
      <c r="A132" s="144" t="s">
        <v>120</v>
      </c>
      <c r="B132" s="145" t="s">
        <v>95</v>
      </c>
      <c r="C132" s="146">
        <v>42733.815999999999</v>
      </c>
      <c r="D132" s="196"/>
      <c r="E132" s="70">
        <f>(C132-C$7)/C$8</f>
        <v>-20361.908615044289</v>
      </c>
      <c r="F132" s="177">
        <f>ROUND(2*E132,0)/2</f>
        <v>-20362</v>
      </c>
      <c r="G132" s="197">
        <f>C132-(C$7+C$8*F132)</f>
        <v>6.2816199999360833E-2</v>
      </c>
      <c r="J132" s="177">
        <f>G132</f>
        <v>6.2816199999360833E-2</v>
      </c>
      <c r="O132" s="177">
        <f ca="1">+C$11+C$12*F132</f>
        <v>0.18963836477015675</v>
      </c>
      <c r="Q132" s="198">
        <f>C132-15018.5</f>
        <v>27715.315999999999</v>
      </c>
      <c r="S132" s="178">
        <f>S$17</f>
        <v>1</v>
      </c>
      <c r="Z132" s="177">
        <f>F132</f>
        <v>-20362</v>
      </c>
      <c r="AA132" s="177">
        <f>AB$3+AB$4*Z132+AB$5*Z132^2+AH132</f>
        <v>7.6839804392953084E-2</v>
      </c>
      <c r="AB132" s="177">
        <f>IF(S132&lt;&gt;0,G132-AH132,-9999)</f>
        <v>7.45807455862601E-2</v>
      </c>
      <c r="AC132" s="177">
        <f>+G132-P132</f>
        <v>6.2816199999360833E-2</v>
      </c>
      <c r="AD132" s="177">
        <f>IF(S132&lt;&gt;0,G132-AA132,-9999)</f>
        <v>-1.4023604393592251E-2</v>
      </c>
      <c r="AE132" s="177">
        <f>+(G132-AA132)^2*S132</f>
        <v>1.9666148018797989E-4</v>
      </c>
      <c r="AF132" s="177">
        <f>IF(S132&lt;&gt;0,G132-P132,-9999)</f>
        <v>6.2816199999360833E-2</v>
      </c>
      <c r="AG132" s="178"/>
      <c r="AH132" s="177">
        <f>$AB$6*($AB$11/AI132*AJ132+$AB$12)</f>
        <v>-1.1764545586899261E-2</v>
      </c>
      <c r="AI132" s="177">
        <f>1+$AB$7*COS(AL132)</f>
        <v>1.1798141366220061</v>
      </c>
      <c r="AJ132" s="177">
        <f>SIN(AL132+RADIANS($AB$9))</f>
        <v>-0.92782920674638403</v>
      </c>
      <c r="AK132" s="177">
        <f>$AB$7*SIN(AL132)</f>
        <v>7.2805699036544727E-2</v>
      </c>
      <c r="AL132" s="177">
        <f>2*ATAN(AM132)</f>
        <v>0.38471837231801931</v>
      </c>
      <c r="AM132" s="177">
        <f>SQRT((1+$AB$7)/(1-$AB$7))*TAN(AN132/2)</f>
        <v>0.19476739778768634</v>
      </c>
      <c r="AN132" s="177">
        <f>$AU132+$AB$7*SIN(AO132)</f>
        <v>12.883727267707521</v>
      </c>
      <c r="AO132" s="177">
        <f>$AU132+$AB$7*SIN(AP132)</f>
        <v>12.883725309737573</v>
      </c>
      <c r="AP132" s="177">
        <f>$AU132+$AB$7*SIN(AQ132)</f>
        <v>12.88371468634325</v>
      </c>
      <c r="AQ132" s="177">
        <f>$AU132+$AB$7*SIN(AR132)</f>
        <v>12.88365704743922</v>
      </c>
      <c r="AR132" s="177">
        <f>$AU132+$AB$7*SIN(AS132)</f>
        <v>12.883344337470874</v>
      </c>
      <c r="AS132" s="177">
        <f>$AU132+$AB$7*SIN(AT132)</f>
        <v>12.881648341287557</v>
      </c>
      <c r="AT132" s="177">
        <f>$AU132+$AB$7*SIN(AU132)</f>
        <v>12.872466200617843</v>
      </c>
      <c r="AU132" s="177">
        <f>RADIANS($AB$9)+$AB$18*(F132-AB$15)</f>
        <v>12.823190479766346</v>
      </c>
    </row>
    <row r="133" spans="1:47" s="177" customFormat="1" ht="12.95" customHeight="1" x14ac:dyDescent="0.2">
      <c r="A133" s="70" t="s">
        <v>129</v>
      </c>
      <c r="B133" s="70"/>
      <c r="C133" s="59">
        <v>42770.269</v>
      </c>
      <c r="D133" s="59"/>
      <c r="E133" s="177">
        <f>(C133-C$7)/C$8</f>
        <v>-20308.876820844831</v>
      </c>
      <c r="F133" s="177">
        <f>ROUND(2*E133,0)/2</f>
        <v>-20309</v>
      </c>
      <c r="G133" s="177">
        <f>C133-(C$7+C$8*F133)</f>
        <v>8.4670899996126536E-2</v>
      </c>
      <c r="I133" s="177">
        <f>G133</f>
        <v>8.4670899996126536E-2</v>
      </c>
      <c r="O133" s="177">
        <f ca="1">+C$11+C$12*F133</f>
        <v>0.18914361723056936</v>
      </c>
      <c r="Q133" s="198">
        <f>C133-15018.5</f>
        <v>27751.769</v>
      </c>
      <c r="S133" s="178">
        <f>S$16</f>
        <v>0.1</v>
      </c>
      <c r="Z133" s="177">
        <f>F133</f>
        <v>-20309</v>
      </c>
      <c r="AA133" s="177">
        <f>AB$3+AB$4*Z133+AB$5*Z133^2+AH133</f>
        <v>7.6389444136356413E-2</v>
      </c>
      <c r="AB133" s="177">
        <f>IF(S133&lt;&gt;0,G133-AH133,-9999)</f>
        <v>9.6615759004392607E-2</v>
      </c>
      <c r="AC133" s="177">
        <f>+G133-P133</f>
        <v>8.4670899996126536E-2</v>
      </c>
      <c r="AD133" s="177">
        <f>IF(S133&lt;&gt;0,G133-AA133,-9999)</f>
        <v>8.2814558597701232E-3</v>
      </c>
      <c r="AE133" s="177">
        <f>+(G133-AA133)^2*S133</f>
        <v>6.8582511157320913E-6</v>
      </c>
      <c r="AF133" s="177">
        <f>IF(S133&lt;&gt;0,G133-P133,-9999)</f>
        <v>8.4670899996126536E-2</v>
      </c>
      <c r="AG133" s="178"/>
      <c r="AH133" s="177">
        <f>$AB$6*($AB$11/AI133*AJ133+$AB$12)</f>
        <v>-1.1944859008266074E-2</v>
      </c>
      <c r="AI133" s="177">
        <f>1+$AB$7*COS(AL133)</f>
        <v>1.176713820244883</v>
      </c>
      <c r="AJ133" s="177">
        <f>SIN(AL133+RADIANS($AB$9))</f>
        <v>-0.94219207054014409</v>
      </c>
      <c r="AK133" s="177">
        <f>$AB$7*SIN(AL133)</f>
        <v>8.0037611632135283E-2</v>
      </c>
      <c r="AL133" s="177">
        <f>2*ATAN(AM133)</f>
        <v>0.42528136795145849</v>
      </c>
      <c r="AM133" s="177">
        <f>SQRT((1+$AB$7)/(1-$AB$7))*TAN(AN133/2)</f>
        <v>0.21590465495157321</v>
      </c>
      <c r="AN133" s="177">
        <f>$AU133+$AB$7*SIN(AO133)</f>
        <v>12.917498650403388</v>
      </c>
      <c r="AO133" s="177">
        <f>$AU133+$AB$7*SIN(AP133)</f>
        <v>12.917496628369751</v>
      </c>
      <c r="AP133" s="177">
        <f>$AU133+$AB$7*SIN(AQ133)</f>
        <v>12.917485527950747</v>
      </c>
      <c r="AQ133" s="177">
        <f>$AU133+$AB$7*SIN(AR133)</f>
        <v>12.917424590449892</v>
      </c>
      <c r="AR133" s="177">
        <f>$AU133+$AB$7*SIN(AS133)</f>
        <v>12.917090088643375</v>
      </c>
      <c r="AS133" s="177">
        <f>$AU133+$AB$7*SIN(AT133)</f>
        <v>12.91525464873347</v>
      </c>
      <c r="AT133" s="177">
        <f>$AU133+$AB$7*SIN(AU133)</f>
        <v>12.905205001295307</v>
      </c>
      <c r="AU133" s="177">
        <f>RADIANS($AB$9)+$AB$18*(F133-AB$15)</f>
        <v>12.850773271102621</v>
      </c>
    </row>
    <row r="134" spans="1:47" s="177" customFormat="1" ht="12.95" customHeight="1" x14ac:dyDescent="0.2">
      <c r="A134" s="144" t="s">
        <v>120</v>
      </c>
      <c r="B134" s="145" t="s">
        <v>95</v>
      </c>
      <c r="C134" s="146">
        <v>42777.800999999999</v>
      </c>
      <c r="D134" s="196"/>
      <c r="E134" s="70">
        <f>(C134-C$7)/C$8</f>
        <v>-20297.919273484938</v>
      </c>
      <c r="F134" s="177">
        <f>ROUND(2*E134,0)/2</f>
        <v>-20298</v>
      </c>
      <c r="G134" s="197">
        <f>C134-(C$7+C$8*F134)</f>
        <v>5.5489799997303635E-2</v>
      </c>
      <c r="J134" s="177">
        <f>G134</f>
        <v>5.5489799997303635E-2</v>
      </c>
      <c r="O134" s="177">
        <f ca="1">+C$11+C$12*F134</f>
        <v>0.18904093377895687</v>
      </c>
      <c r="Q134" s="198">
        <f>C134-15018.5</f>
        <v>27759.300999999999</v>
      </c>
      <c r="S134" s="178">
        <f>S$17</f>
        <v>1</v>
      </c>
      <c r="Z134" s="177">
        <f>F134</f>
        <v>-20298</v>
      </c>
      <c r="AA134" s="177">
        <f>AB$3+AB$4*Z134+AB$5*Z134^2+AH134</f>
        <v>7.629774605641601E-2</v>
      </c>
      <c r="AB134" s="177">
        <f>IF(S134&lt;&gt;0,G134-AH134,-9999)</f>
        <v>6.7470324628387202E-2</v>
      </c>
      <c r="AC134" s="177">
        <f>+G134-P134</f>
        <v>5.5489799997303635E-2</v>
      </c>
      <c r="AD134" s="177">
        <f>IF(S134&lt;&gt;0,G134-AA134,-9999)</f>
        <v>-2.0807946059112375E-2</v>
      </c>
      <c r="AE134" s="177">
        <f>+(G134-AA134)^2*S134</f>
        <v>4.3297061919893022E-4</v>
      </c>
      <c r="AF134" s="177">
        <f>IF(S134&lt;&gt;0,G134-P134,-9999)</f>
        <v>5.5489799997303635E-2</v>
      </c>
      <c r="AG134" s="178"/>
      <c r="AH134" s="177">
        <f>$AB$6*($AB$11/AI134*AJ134+$AB$12)</f>
        <v>-1.1980524631083574E-2</v>
      </c>
      <c r="AI134" s="177">
        <f>1+$AB$7*COS(AL134)</f>
        <v>1.176035975329933</v>
      </c>
      <c r="AJ134" s="177">
        <f>SIN(AL134+RADIANS($AB$9))</f>
        <v>-0.94497061324872322</v>
      </c>
      <c r="AK134" s="177">
        <f>$AB$7*SIN(AL134)</f>
        <v>8.1517660239708564E-2</v>
      </c>
      <c r="AL134" s="177">
        <f>2*ATAN(AM134)</f>
        <v>0.43367281107157091</v>
      </c>
      <c r="AM134" s="177">
        <f>SQRT((1+$AB$7)/(1-$AB$7))*TAN(AN134/2)</f>
        <v>0.22029996671551186</v>
      </c>
      <c r="AN134" s="177">
        <f>$AU134+$AB$7*SIN(AO134)</f>
        <v>12.924496437392406</v>
      </c>
      <c r="AO134" s="177">
        <f>$AU134+$AB$7*SIN(AP134)</f>
        <v>12.924494406234125</v>
      </c>
      <c r="AP134" s="177">
        <f>$AU134+$AB$7*SIN(AQ134)</f>
        <v>12.924483226793955</v>
      </c>
      <c r="AQ134" s="177">
        <f>$AU134+$AB$7*SIN(AR134)</f>
        <v>12.924421696295166</v>
      </c>
      <c r="AR134" s="177">
        <f>$AU134+$AB$7*SIN(AS134)</f>
        <v>12.92408306404997</v>
      </c>
      <c r="AS134" s="177">
        <f>$AU134+$AB$7*SIN(AT134)</f>
        <v>12.92222017170125</v>
      </c>
      <c r="AT134" s="177">
        <f>$AU134+$AB$7*SIN(AU134)</f>
        <v>12.911994786903049</v>
      </c>
      <c r="AU134" s="177">
        <f>RADIANS($AB$9)+$AB$18*(F134-AB$15)</f>
        <v>12.856498001379961</v>
      </c>
    </row>
    <row r="135" spans="1:47" s="177" customFormat="1" ht="12.95" customHeight="1" x14ac:dyDescent="0.2">
      <c r="A135" s="144" t="s">
        <v>120</v>
      </c>
      <c r="B135" s="145" t="s">
        <v>95</v>
      </c>
      <c r="C135" s="146">
        <v>42777.809000000001</v>
      </c>
      <c r="D135" s="196"/>
      <c r="E135" s="70">
        <f>(C135-C$7)/C$8</f>
        <v>-20297.907635091564</v>
      </c>
      <c r="F135" s="177">
        <f>ROUND(2*E135,0)/2</f>
        <v>-20298</v>
      </c>
      <c r="G135" s="197">
        <f>C135-(C$7+C$8*F135)</f>
        <v>6.3489799998933449E-2</v>
      </c>
      <c r="J135" s="177">
        <f>G135</f>
        <v>6.3489799998933449E-2</v>
      </c>
      <c r="O135" s="177">
        <f ca="1">+C$11+C$12*F135</f>
        <v>0.18904093377895687</v>
      </c>
      <c r="Q135" s="198">
        <f>C135-15018.5</f>
        <v>27759.309000000001</v>
      </c>
      <c r="S135" s="178">
        <f>S$17</f>
        <v>1</v>
      </c>
      <c r="Z135" s="177">
        <f>F135</f>
        <v>-20298</v>
      </c>
      <c r="AA135" s="177">
        <f>AB$3+AB$4*Z135+AB$5*Z135^2+AH135</f>
        <v>7.629774605641601E-2</v>
      </c>
      <c r="AB135" s="177">
        <f>IF(S135&lt;&gt;0,G135-AH135,-9999)</f>
        <v>7.5470324630017016E-2</v>
      </c>
      <c r="AC135" s="177">
        <f>+G135-P135</f>
        <v>6.3489799998933449E-2</v>
      </c>
      <c r="AD135" s="177">
        <f>IF(S135&lt;&gt;0,G135-AA135,-9999)</f>
        <v>-1.2807946057482561E-2</v>
      </c>
      <c r="AE135" s="177">
        <f>+(G135-AA135)^2*S135</f>
        <v>1.6404348221138308E-4</v>
      </c>
      <c r="AF135" s="177">
        <f>IF(S135&lt;&gt;0,G135-P135,-9999)</f>
        <v>6.3489799998933449E-2</v>
      </c>
      <c r="AG135" s="178"/>
      <c r="AH135" s="177">
        <f>$AB$6*($AB$11/AI135*AJ135+$AB$12)</f>
        <v>-1.1980524631083574E-2</v>
      </c>
      <c r="AI135" s="177">
        <f>1+$AB$7*COS(AL135)</f>
        <v>1.176035975329933</v>
      </c>
      <c r="AJ135" s="177">
        <f>SIN(AL135+RADIANS($AB$9))</f>
        <v>-0.94497061324872322</v>
      </c>
      <c r="AK135" s="177">
        <f>$AB$7*SIN(AL135)</f>
        <v>8.1517660239708564E-2</v>
      </c>
      <c r="AL135" s="177">
        <f>2*ATAN(AM135)</f>
        <v>0.43367281107157091</v>
      </c>
      <c r="AM135" s="177">
        <f>SQRT((1+$AB$7)/(1-$AB$7))*TAN(AN135/2)</f>
        <v>0.22029996671551186</v>
      </c>
      <c r="AN135" s="177">
        <f>$AU135+$AB$7*SIN(AO135)</f>
        <v>12.924496437392406</v>
      </c>
      <c r="AO135" s="177">
        <f>$AU135+$AB$7*SIN(AP135)</f>
        <v>12.924494406234125</v>
      </c>
      <c r="AP135" s="177">
        <f>$AU135+$AB$7*SIN(AQ135)</f>
        <v>12.924483226793955</v>
      </c>
      <c r="AQ135" s="177">
        <f>$AU135+$AB$7*SIN(AR135)</f>
        <v>12.924421696295166</v>
      </c>
      <c r="AR135" s="177">
        <f>$AU135+$AB$7*SIN(AS135)</f>
        <v>12.92408306404997</v>
      </c>
      <c r="AS135" s="177">
        <f>$AU135+$AB$7*SIN(AT135)</f>
        <v>12.92222017170125</v>
      </c>
      <c r="AT135" s="177">
        <f>$AU135+$AB$7*SIN(AU135)</f>
        <v>12.911994786903049</v>
      </c>
      <c r="AU135" s="177">
        <f>RADIANS($AB$9)+$AB$18*(F135-AB$15)</f>
        <v>12.856498001379961</v>
      </c>
    </row>
    <row r="136" spans="1:47" s="177" customFormat="1" ht="12.95" customHeight="1" x14ac:dyDescent="0.2">
      <c r="A136" s="70" t="s">
        <v>130</v>
      </c>
      <c r="B136" s="70"/>
      <c r="C136" s="59">
        <v>42811.487099999998</v>
      </c>
      <c r="D136" s="59"/>
      <c r="E136" s="177">
        <f>(C136-C$7)/C$8</f>
        <v>-20248.912763113167</v>
      </c>
      <c r="F136" s="177">
        <f>ROUND(2*E136,0)/2</f>
        <v>-20249</v>
      </c>
      <c r="G136" s="177">
        <f>C136-(C$7+C$8*F136)</f>
        <v>5.996489999233745E-2</v>
      </c>
      <c r="J136" s="177">
        <f>G136</f>
        <v>5.996489999233745E-2</v>
      </c>
      <c r="O136" s="177">
        <f ca="1">+C$11+C$12*F136</f>
        <v>0.18858352567631945</v>
      </c>
      <c r="Q136" s="198">
        <f>C136-15018.5</f>
        <v>27792.987099999998</v>
      </c>
      <c r="S136" s="178">
        <f>S$17</f>
        <v>1</v>
      </c>
      <c r="Z136" s="177">
        <f>F136</f>
        <v>-20249</v>
      </c>
      <c r="AA136" s="177">
        <f>AB$3+AB$4*Z136+AB$5*Z136^2+AH136</f>
        <v>7.5896722183720719E-2</v>
      </c>
      <c r="AB136" s="177">
        <f>IF(S136&lt;&gt;0,G136-AH136,-9999)</f>
        <v>7.2096912007827266E-2</v>
      </c>
      <c r="AC136" s="177">
        <f>+G136-P136</f>
        <v>5.996489999233745E-2</v>
      </c>
      <c r="AD136" s="177">
        <f>IF(S136&lt;&gt;0,G136-AA136,-9999)</f>
        <v>-1.5931822191383269E-2</v>
      </c>
      <c r="AE136" s="177">
        <f>+(G136-AA136)^2*S136</f>
        <v>2.5382295833785239E-4</v>
      </c>
      <c r="AF136" s="177">
        <f>IF(S136&lt;&gt;0,G136-P136,-9999)</f>
        <v>5.996489999233745E-2</v>
      </c>
      <c r="AG136" s="178"/>
      <c r="AH136" s="177">
        <f>$AB$6*($AB$11/AI136*AJ136+$AB$12)</f>
        <v>-1.213201201548981E-2</v>
      </c>
      <c r="AI136" s="177">
        <f>1+$AB$7*COS(AL136)</f>
        <v>1.172877200175283</v>
      </c>
      <c r="AJ136" s="177">
        <f>SIN(AL136+RADIANS($AB$9))</f>
        <v>-0.95650154504645857</v>
      </c>
      <c r="AK136" s="177">
        <f>$AB$7*SIN(AL136)</f>
        <v>8.8018561683729679E-2</v>
      </c>
      <c r="AL136" s="177">
        <f>2*ATAN(AM136)</f>
        <v>0.47093222001666452</v>
      </c>
      <c r="AM136" s="177">
        <f>SQRT((1+$AB$7)/(1-$AB$7))*TAN(AN136/2)</f>
        <v>0.23991658791315915</v>
      </c>
      <c r="AN136" s="177">
        <f>$AU136+$AB$7*SIN(AO136)</f>
        <v>12.955618041428467</v>
      </c>
      <c r="AO136" s="177">
        <f>$AU136+$AB$7*SIN(AP136)</f>
        <v>12.955615986617509</v>
      </c>
      <c r="AP136" s="177">
        <f>$AU136+$AB$7*SIN(AQ136)</f>
        <v>12.955604538126428</v>
      </c>
      <c r="AQ136" s="177">
        <f>$AU136+$AB$7*SIN(AR136)</f>
        <v>12.955540753219415</v>
      </c>
      <c r="AR136" s="177">
        <f>$AU136+$AB$7*SIN(AS136)</f>
        <v>12.955185408152866</v>
      </c>
      <c r="AS136" s="177">
        <f>$AU136+$AB$7*SIN(AT136)</f>
        <v>12.953206729216166</v>
      </c>
      <c r="AT136" s="177">
        <f>$AU136+$AB$7*SIN(AU136)</f>
        <v>12.942217612836227</v>
      </c>
      <c r="AU136" s="177">
        <f>RADIANS($AB$9)+$AB$18*(F136-AB$15)</f>
        <v>12.881999072615383</v>
      </c>
    </row>
    <row r="137" spans="1:47" s="177" customFormat="1" ht="12.95" customHeight="1" x14ac:dyDescent="0.2">
      <c r="A137" s="70" t="s">
        <v>131</v>
      </c>
      <c r="B137" s="70"/>
      <c r="C137" s="59">
        <v>42815.610699999997</v>
      </c>
      <c r="D137" s="59"/>
      <c r="E137" s="177">
        <f>(C137-C$7)/C$8</f>
        <v>-20242.913753249482</v>
      </c>
      <c r="F137" s="177">
        <f>ROUND(2*E137,0)/2</f>
        <v>-20243</v>
      </c>
      <c r="G137" s="177">
        <f>C137-(C$7+C$8*F137)</f>
        <v>5.9284299997671042E-2</v>
      </c>
      <c r="J137" s="177">
        <f>G137</f>
        <v>5.9284299997671042E-2</v>
      </c>
      <c r="O137" s="177">
        <f ca="1">+C$11+C$12*F137</f>
        <v>0.18852751652089447</v>
      </c>
      <c r="Q137" s="198">
        <f>C137-15018.5</f>
        <v>27797.110699999997</v>
      </c>
      <c r="S137" s="178">
        <f>S$17</f>
        <v>1</v>
      </c>
      <c r="Z137" s="177">
        <f>F137</f>
        <v>-20243</v>
      </c>
      <c r="AA137" s="177">
        <f>AB$3+AB$4*Z137+AB$5*Z137^2+AH137</f>
        <v>7.5848455911190396E-2</v>
      </c>
      <c r="AB137" s="177">
        <f>IF(S137&lt;&gt;0,G137-AH137,-9999)</f>
        <v>7.1434029828225609E-2</v>
      </c>
      <c r="AC137" s="177">
        <f>+G137-P137</f>
        <v>5.9284299997671042E-2</v>
      </c>
      <c r="AD137" s="177">
        <f>IF(S137&lt;&gt;0,G137-AA137,-9999)</f>
        <v>-1.6564155913519354E-2</v>
      </c>
      <c r="AE137" s="177">
        <f>+(G137-AA137)^2*S137</f>
        <v>2.7437126112737822E-4</v>
      </c>
      <c r="AF137" s="177">
        <f>IF(S137&lt;&gt;0,G137-P137,-9999)</f>
        <v>5.9284299997671042E-2</v>
      </c>
      <c r="AG137" s="178"/>
      <c r="AH137" s="177">
        <f>$AB$6*($AB$11/AI137*AJ137+$AB$12)</f>
        <v>-1.2149729830554562E-2</v>
      </c>
      <c r="AI137" s="177">
        <f>1+$AB$7*COS(AL137)</f>
        <v>1.1724750689207319</v>
      </c>
      <c r="AJ137" s="177">
        <f>SIN(AL137+RADIANS($AB$9))</f>
        <v>-0.95781854124280408</v>
      </c>
      <c r="AK137" s="177">
        <f>$AB$7*SIN(AL137)</f>
        <v>8.8803964675605321E-2</v>
      </c>
      <c r="AL137" s="177">
        <f>2*ATAN(AM137)</f>
        <v>0.47548062874665398</v>
      </c>
      <c r="AM137" s="177">
        <f>SQRT((1+$AB$7)/(1-$AB$7))*TAN(AN137/2)</f>
        <v>0.24232301255178976</v>
      </c>
      <c r="AN137" s="177">
        <f>$AU137+$AB$7*SIN(AO137)</f>
        <v>12.959423013503478</v>
      </c>
      <c r="AO137" s="177">
        <f>$AU137+$AB$7*SIN(AP137)</f>
        <v>12.959420957664552</v>
      </c>
      <c r="AP137" s="177">
        <f>$AU137+$AB$7*SIN(AQ137)</f>
        <v>12.959409485458801</v>
      </c>
      <c r="AQ137" s="177">
        <f>$AU137+$AB$7*SIN(AR137)</f>
        <v>12.959345468067395</v>
      </c>
      <c r="AR137" s="177">
        <f>$AU137+$AB$7*SIN(AS137)</f>
        <v>12.958988268344276</v>
      </c>
      <c r="AS137" s="177">
        <f>$AU137+$AB$7*SIN(AT137)</f>
        <v>12.956996158385174</v>
      </c>
      <c r="AT137" s="177">
        <f>$AU137+$AB$7*SIN(AU137)</f>
        <v>12.945915737480375</v>
      </c>
      <c r="AU137" s="177">
        <f>RADIANS($AB$9)+$AB$18*(F137-AB$15)</f>
        <v>12.885121652766657</v>
      </c>
    </row>
    <row r="138" spans="1:47" s="177" customFormat="1" ht="12.95" customHeight="1" x14ac:dyDescent="0.2">
      <c r="A138" s="70" t="s">
        <v>131</v>
      </c>
      <c r="B138" s="70"/>
      <c r="C138" s="59">
        <v>42831.419099999999</v>
      </c>
      <c r="D138" s="59"/>
      <c r="E138" s="177">
        <f>(C138-C$7)/C$8</f>
        <v>-20219.915706026408</v>
      </c>
      <c r="F138" s="177">
        <f>ROUND(2*E138,0)/2</f>
        <v>-20220</v>
      </c>
      <c r="G138" s="177">
        <f>C138-(C$7+C$8*F138)</f>
        <v>5.7941999999457039E-2</v>
      </c>
      <c r="J138" s="177">
        <f>G138</f>
        <v>5.7941999999457039E-2</v>
      </c>
      <c r="O138" s="177">
        <f ca="1">+C$11+C$12*F138</f>
        <v>0.18831281475843201</v>
      </c>
      <c r="Q138" s="198">
        <f>C138-15018.5</f>
        <v>27812.919099999999</v>
      </c>
      <c r="S138" s="178">
        <f>S$17</f>
        <v>1</v>
      </c>
      <c r="Z138" s="177">
        <f>F138</f>
        <v>-20220</v>
      </c>
      <c r="AA138" s="177">
        <f>AB$3+AB$4*Z138+AB$5*Z138^2+AH138</f>
        <v>7.5665135641623582E-2</v>
      </c>
      <c r="AB138" s="177">
        <f>IF(S138&lt;&gt;0,G138-AH138,-9999)</f>
        <v>7.0157961890226675E-2</v>
      </c>
      <c r="AC138" s="177">
        <f>+G138-P138</f>
        <v>5.7941999999457039E-2</v>
      </c>
      <c r="AD138" s="177">
        <f>IF(S138&lt;&gt;0,G138-AA138,-9999)</f>
        <v>-1.7723135642166543E-2</v>
      </c>
      <c r="AE138" s="177">
        <f>+(G138-AA138)^2*S138</f>
        <v>3.1410953699063406E-4</v>
      </c>
      <c r="AF138" s="177">
        <f>IF(S138&lt;&gt;0,G138-P138,-9999)</f>
        <v>5.7941999999457039E-2</v>
      </c>
      <c r="AG138" s="178"/>
      <c r="AH138" s="177">
        <f>$AB$6*($AB$11/AI138*AJ138+$AB$12)</f>
        <v>-1.2215961890769636E-2</v>
      </c>
      <c r="AI138" s="177">
        <f>1+$AB$7*COS(AL138)</f>
        <v>1.1709032669579369</v>
      </c>
      <c r="AJ138" s="177">
        <f>SIN(AL138+RADIANS($AB$9))</f>
        <v>-0.962675317438621</v>
      </c>
      <c r="AK138" s="177">
        <f>$AB$7*SIN(AL138)</f>
        <v>9.179252085230874E-2</v>
      </c>
      <c r="AL138" s="177">
        <f>2*ATAN(AM138)</f>
        <v>0.49288697275732346</v>
      </c>
      <c r="AM138" s="177">
        <f>SQRT((1+$AB$7)/(1-$AB$7))*TAN(AN138/2)</f>
        <v>0.25155694598128725</v>
      </c>
      <c r="AN138" s="177">
        <f>$AU138+$AB$7*SIN(AO138)</f>
        <v>12.973996510909229</v>
      </c>
      <c r="AO138" s="177">
        <f>$AU138+$AB$7*SIN(AP138)</f>
        <v>12.97399445479383</v>
      </c>
      <c r="AP138" s="177">
        <f>$AU138+$AB$7*SIN(AQ138)</f>
        <v>12.973982910063629</v>
      </c>
      <c r="AQ138" s="177">
        <f>$AU138+$AB$7*SIN(AR138)</f>
        <v>12.973918089481018</v>
      </c>
      <c r="AR138" s="177">
        <f>$AU138+$AB$7*SIN(AS138)</f>
        <v>12.973554172860853</v>
      </c>
      <c r="AS138" s="177">
        <f>$AU138+$AB$7*SIN(AT138)</f>
        <v>12.971512125274375</v>
      </c>
      <c r="AT138" s="177">
        <f>$AU138+$AB$7*SIN(AU138)</f>
        <v>12.960086341544292</v>
      </c>
      <c r="AU138" s="177">
        <f>RADIANS($AB$9)+$AB$18*(F138-AB$15)</f>
        <v>12.897091543346551</v>
      </c>
    </row>
    <row r="139" spans="1:47" s="177" customFormat="1" ht="12.95" customHeight="1" x14ac:dyDescent="0.2">
      <c r="A139" s="70" t="s">
        <v>132</v>
      </c>
      <c r="B139" s="70"/>
      <c r="C139" s="59">
        <v>42832.792000000001</v>
      </c>
      <c r="D139" s="59" t="s">
        <v>52</v>
      </c>
      <c r="E139" s="177">
        <f>(C139-C$7)/C$8</f>
        <v>-20217.918412243824</v>
      </c>
      <c r="F139" s="177">
        <f>ROUND(2*E139,0)/2</f>
        <v>-20218</v>
      </c>
      <c r="G139" s="177">
        <f>C139-(C$7+C$8*F139)</f>
        <v>5.6081800001265947E-2</v>
      </c>
      <c r="I139" s="177">
        <f>G139</f>
        <v>5.6081800001265947E-2</v>
      </c>
      <c r="O139" s="177">
        <f ca="1">+C$11+C$12*F139</f>
        <v>0.18829414503995701</v>
      </c>
      <c r="Q139" s="198">
        <f>C139-15018.5</f>
        <v>27814.292000000001</v>
      </c>
      <c r="S139" s="178">
        <f>S$16</f>
        <v>0.1</v>
      </c>
      <c r="Z139" s="177">
        <f>F139</f>
        <v>-20218</v>
      </c>
      <c r="AA139" s="177">
        <f>AB$3+AB$4*Z139+AB$5*Z139^2+AH139</f>
        <v>7.5649322354029186E-2</v>
      </c>
      <c r="AB139" s="177">
        <f>IF(S139&lt;&gt;0,G139-AH139,-9999)</f>
        <v>6.8303394661495417E-2</v>
      </c>
      <c r="AC139" s="177">
        <f>+G139-P139</f>
        <v>5.6081800001265947E-2</v>
      </c>
      <c r="AD139" s="177">
        <f>IF(S139&lt;&gt;0,G139-AA139,-9999)</f>
        <v>-1.9567522352763239E-2</v>
      </c>
      <c r="AE139" s="177">
        <f>+(G139-AA139)^2*S139</f>
        <v>3.8288793102588903E-5</v>
      </c>
      <c r="AF139" s="177">
        <f>IF(S139&lt;&gt;0,G139-P139,-9999)</f>
        <v>5.6081800001265947E-2</v>
      </c>
      <c r="AG139" s="178"/>
      <c r="AH139" s="177">
        <f>$AB$6*($AB$11/AI139*AJ139+$AB$12)</f>
        <v>-1.2221594660229465E-2</v>
      </c>
      <c r="AI139" s="177">
        <f>1+$AB$7*COS(AL139)</f>
        <v>1.17076433883586</v>
      </c>
      <c r="AJ139" s="177">
        <f>SIN(AL139+RADIANS($AB$9))</f>
        <v>-0.96308328503781715</v>
      </c>
      <c r="AK139" s="177">
        <f>$AB$7*SIN(AL139)</f>
        <v>9.2050714952514184E-2</v>
      </c>
      <c r="AL139" s="177">
        <f>2*ATAN(AM139)</f>
        <v>0.49439834841412378</v>
      </c>
      <c r="AM139" s="177">
        <f>SQRT((1+$AB$7)/(1-$AB$7))*TAN(AN139/2)</f>
        <v>0.25236060734119214</v>
      </c>
      <c r="AN139" s="177">
        <f>$AU139+$AB$7*SIN(AO139)</f>
        <v>12.975262842208229</v>
      </c>
      <c r="AO139" s="177">
        <f>$AU139+$AB$7*SIN(AP139)</f>
        <v>12.975260786339643</v>
      </c>
      <c r="AP139" s="177">
        <f>$AU139+$AB$7*SIN(AQ139)</f>
        <v>12.975249236670596</v>
      </c>
      <c r="AQ139" s="177">
        <f>$AU139+$AB$7*SIN(AR139)</f>
        <v>12.975184352831617</v>
      </c>
      <c r="AR139" s="177">
        <f>$AU139+$AB$7*SIN(AS139)</f>
        <v>12.974819881682683</v>
      </c>
      <c r="AS139" s="177">
        <f>$AU139+$AB$7*SIN(AT139)</f>
        <v>12.97277360879823</v>
      </c>
      <c r="AT139" s="177">
        <f>$AU139+$AB$7*SIN(AU139)</f>
        <v>12.961318145965866</v>
      </c>
      <c r="AU139" s="177">
        <f>RADIANS($AB$9)+$AB$18*(F139-AB$15)</f>
        <v>12.898132403396975</v>
      </c>
    </row>
    <row r="140" spans="1:47" s="177" customFormat="1" ht="12.95" customHeight="1" x14ac:dyDescent="0.2">
      <c r="A140" s="144" t="s">
        <v>133</v>
      </c>
      <c r="B140" s="145" t="s">
        <v>95</v>
      </c>
      <c r="C140" s="146">
        <v>42832.794000000002</v>
      </c>
      <c r="D140" s="196"/>
      <c r="E140" s="70">
        <f>(C140-C$7)/C$8</f>
        <v>-20217.915502645479</v>
      </c>
      <c r="F140" s="177">
        <f>ROUND(2*E140,0)/2</f>
        <v>-20218</v>
      </c>
      <c r="G140" s="197">
        <f>C140-(C$7+C$8*F140)</f>
        <v>5.80818000016734E-2</v>
      </c>
      <c r="I140" s="177">
        <f>G140</f>
        <v>5.80818000016734E-2</v>
      </c>
      <c r="O140" s="177">
        <f ca="1">+C$11+C$12*F140</f>
        <v>0.18829414503995701</v>
      </c>
      <c r="Q140" s="198">
        <f>C140-15018.5</f>
        <v>27814.294000000002</v>
      </c>
      <c r="S140" s="178">
        <f>S$16</f>
        <v>0.1</v>
      </c>
      <c r="Z140" s="177">
        <f>F140</f>
        <v>-20218</v>
      </c>
      <c r="AA140" s="177">
        <f>AB$3+AB$4*Z140+AB$5*Z140^2+AH140</f>
        <v>7.5649322354029186E-2</v>
      </c>
      <c r="AB140" s="177">
        <f>IF(S140&lt;&gt;0,G140-AH140,-9999)</f>
        <v>7.0303394661902871E-2</v>
      </c>
      <c r="AC140" s="177">
        <f>+G140-P140</f>
        <v>5.80818000016734E-2</v>
      </c>
      <c r="AD140" s="177">
        <f>IF(S140&lt;&gt;0,G140-AA140,-9999)</f>
        <v>-1.7567522352355786E-2</v>
      </c>
      <c r="AE140" s="177">
        <f>+(G140-AA140)^2*S140</f>
        <v>3.0861784160052018E-5</v>
      </c>
      <c r="AF140" s="177">
        <f>IF(S140&lt;&gt;0,G140-P140,-9999)</f>
        <v>5.80818000016734E-2</v>
      </c>
      <c r="AG140" s="178"/>
      <c r="AH140" s="177">
        <f>$AB$6*($AB$11/AI140*AJ140+$AB$12)</f>
        <v>-1.2221594660229465E-2</v>
      </c>
      <c r="AI140" s="177">
        <f>1+$AB$7*COS(AL140)</f>
        <v>1.17076433883586</v>
      </c>
      <c r="AJ140" s="177">
        <f>SIN(AL140+RADIANS($AB$9))</f>
        <v>-0.96308328503781715</v>
      </c>
      <c r="AK140" s="177">
        <f>$AB$7*SIN(AL140)</f>
        <v>9.2050714952514184E-2</v>
      </c>
      <c r="AL140" s="177">
        <f>2*ATAN(AM140)</f>
        <v>0.49439834841412378</v>
      </c>
      <c r="AM140" s="177">
        <f>SQRT((1+$AB$7)/(1-$AB$7))*TAN(AN140/2)</f>
        <v>0.25236060734119214</v>
      </c>
      <c r="AN140" s="177">
        <f>$AU140+$AB$7*SIN(AO140)</f>
        <v>12.975262842208229</v>
      </c>
      <c r="AO140" s="177">
        <f>$AU140+$AB$7*SIN(AP140)</f>
        <v>12.975260786339643</v>
      </c>
      <c r="AP140" s="177">
        <f>$AU140+$AB$7*SIN(AQ140)</f>
        <v>12.975249236670596</v>
      </c>
      <c r="AQ140" s="177">
        <f>$AU140+$AB$7*SIN(AR140)</f>
        <v>12.975184352831617</v>
      </c>
      <c r="AR140" s="177">
        <f>$AU140+$AB$7*SIN(AS140)</f>
        <v>12.974819881682683</v>
      </c>
      <c r="AS140" s="177">
        <f>$AU140+$AB$7*SIN(AT140)</f>
        <v>12.97277360879823</v>
      </c>
      <c r="AT140" s="177">
        <f>$AU140+$AB$7*SIN(AU140)</f>
        <v>12.961318145965866</v>
      </c>
      <c r="AU140" s="177">
        <f>RADIANS($AB$9)+$AB$18*(F140-AB$15)</f>
        <v>12.898132403396975</v>
      </c>
    </row>
    <row r="141" spans="1:47" s="177" customFormat="1" ht="12.95" customHeight="1" x14ac:dyDescent="0.2">
      <c r="A141" s="70" t="s">
        <v>134</v>
      </c>
      <c r="B141" s="70"/>
      <c r="C141" s="59">
        <v>42838.296999999999</v>
      </c>
      <c r="D141" s="59"/>
      <c r="E141" s="177">
        <f>(C141-C$7)/C$8</f>
        <v>-20209.909742804604</v>
      </c>
      <c r="F141" s="177">
        <f>ROUND(2*E141,0)/2</f>
        <v>-20210</v>
      </c>
      <c r="G141" s="177">
        <f>C141-(C$7+C$8*F141)</f>
        <v>6.2040999997407198E-2</v>
      </c>
      <c r="I141" s="177">
        <f>G141</f>
        <v>6.2040999997407198E-2</v>
      </c>
      <c r="O141" s="177">
        <f ca="1">+C$11+C$12*F141</f>
        <v>0.18821946616605703</v>
      </c>
      <c r="Q141" s="198">
        <f>C141-15018.5</f>
        <v>27819.796999999999</v>
      </c>
      <c r="S141" s="178">
        <f>S$16</f>
        <v>0.1</v>
      </c>
      <c r="Z141" s="177">
        <f>F141</f>
        <v>-20210</v>
      </c>
      <c r="AA141" s="177">
        <f>AB$3+AB$4*Z141+AB$5*Z141^2+AH141</f>
        <v>7.5586273586690927E-2</v>
      </c>
      <c r="AB141" s="177">
        <f>IF(S141&lt;&gt;0,G141-AH141,-9999)</f>
        <v>7.4284923056896407E-2</v>
      </c>
      <c r="AC141" s="177">
        <f>+G141-P141</f>
        <v>6.2040999997407198E-2</v>
      </c>
      <c r="AD141" s="177">
        <f>IF(S141&lt;&gt;0,G141-AA141,-9999)</f>
        <v>-1.3545273589283729E-2</v>
      </c>
      <c r="AE141" s="177">
        <f>+(G141-AA141)^2*S141</f>
        <v>1.8347443660854734E-5</v>
      </c>
      <c r="AF141" s="177">
        <f>IF(S141&lt;&gt;0,G141-P141,-9999)</f>
        <v>6.2040999997407198E-2</v>
      </c>
      <c r="AG141" s="178"/>
      <c r="AH141" s="177">
        <f>$AB$6*($AB$11/AI141*AJ141+$AB$12)</f>
        <v>-1.2243923059489202E-2</v>
      </c>
      <c r="AI141" s="177">
        <f>1+$AB$7*COS(AL141)</f>
        <v>1.1702050639096804</v>
      </c>
      <c r="AJ141" s="177">
        <f>SIN(AL141+RADIANS($AB$9))</f>
        <v>-0.96469219880481627</v>
      </c>
      <c r="AK141" s="177">
        <f>$AB$7*SIN(AL141)</f>
        <v>9.3080770091458889E-2</v>
      </c>
      <c r="AL141" s="177">
        <f>2*ATAN(AM141)</f>
        <v>0.50044025127795999</v>
      </c>
      <c r="AM141" s="177">
        <f>SQRT((1+$AB$7)/(1-$AB$7))*TAN(AN141/2)</f>
        <v>0.2555764121247846</v>
      </c>
      <c r="AN141" s="177">
        <f>$AU141+$AB$7*SIN(AO141)</f>
        <v>12.980326659122781</v>
      </c>
      <c r="AO141" s="177">
        <f>$AU141+$AB$7*SIN(AP141)</f>
        <v>12.980324604667947</v>
      </c>
      <c r="AP141" s="177">
        <f>$AU141+$AB$7*SIN(AQ141)</f>
        <v>12.980313037412426</v>
      </c>
      <c r="AQ141" s="177">
        <f>$AU141+$AB$7*SIN(AR141)</f>
        <v>12.98024791106158</v>
      </c>
      <c r="AR141" s="177">
        <f>$AU141+$AB$7*SIN(AS141)</f>
        <v>12.979881269251997</v>
      </c>
      <c r="AS141" s="177">
        <f>$AU141+$AB$7*SIN(AT141)</f>
        <v>12.977818284294965</v>
      </c>
      <c r="AT141" s="177">
        <f>$AU141+$AB$7*SIN(AU141)</f>
        <v>12.966244677036876</v>
      </c>
      <c r="AU141" s="177">
        <f>RADIANS($AB$9)+$AB$18*(F141-AB$15)</f>
        <v>12.902295843598676</v>
      </c>
    </row>
    <row r="142" spans="1:47" s="177" customFormat="1" ht="12.95" customHeight="1" x14ac:dyDescent="0.2">
      <c r="A142" s="70" t="s">
        <v>124</v>
      </c>
      <c r="B142" s="70"/>
      <c r="C142" s="59">
        <v>42840.341</v>
      </c>
      <c r="D142" s="59"/>
      <c r="E142" s="177">
        <f>(C142-C$7)/C$8</f>
        <v>-20206.936133298015</v>
      </c>
      <c r="F142" s="177">
        <f>ROUND(2*E142,0)/2</f>
        <v>-20207</v>
      </c>
      <c r="G142" s="177">
        <f>C142-(C$7+C$8*F142)</f>
        <v>4.3900699994992465E-2</v>
      </c>
      <c r="I142" s="177">
        <f>G142</f>
        <v>4.3900699994992465E-2</v>
      </c>
      <c r="O142" s="177">
        <f ca="1">+C$11+C$12*F142</f>
        <v>0.18819146158834452</v>
      </c>
      <c r="Q142" s="198">
        <f>C142-15018.5</f>
        <v>27821.841</v>
      </c>
      <c r="S142" s="178">
        <f>S$16</f>
        <v>0.1</v>
      </c>
      <c r="Z142" s="177">
        <f>F142</f>
        <v>-20207</v>
      </c>
      <c r="AA142" s="177">
        <f>AB$3+AB$4*Z142+AB$5*Z142^2+AH142</f>
        <v>7.5562714639197379E-2</v>
      </c>
      <c r="AB142" s="177">
        <f>IF(S142&lt;&gt;0,G142-AH142,-9999)</f>
        <v>5.615291256703539E-2</v>
      </c>
      <c r="AC142" s="177">
        <f>+G142-P142</f>
        <v>4.3900699994992465E-2</v>
      </c>
      <c r="AD142" s="177">
        <f>IF(S142&lt;&gt;0,G142-AA142,-9999)</f>
        <v>-3.1662014644204914E-2</v>
      </c>
      <c r="AE142" s="177">
        <f>+(G142-AA142)^2*S142</f>
        <v>1.0024831713298463E-4</v>
      </c>
      <c r="AF142" s="177">
        <f>IF(S142&lt;&gt;0,G142-P142,-9999)</f>
        <v>4.3900699994992465E-2</v>
      </c>
      <c r="AG142" s="178"/>
      <c r="AH142" s="177">
        <f>$AB$6*($AB$11/AI142*AJ142+$AB$12)</f>
        <v>-1.2252212572042929E-2</v>
      </c>
      <c r="AI142" s="177">
        <f>1+$AB$7*COS(AL142)</f>
        <v>1.1699938723741272</v>
      </c>
      <c r="AJ142" s="177">
        <f>SIN(AL142+RADIANS($AB$9))</f>
        <v>-0.96528607567361757</v>
      </c>
      <c r="AK142" s="177">
        <f>$AB$7*SIN(AL142)</f>
        <v>9.3465913019487215E-2</v>
      </c>
      <c r="AL142" s="177">
        <f>2*ATAN(AM142)</f>
        <v>0.50270447213469094</v>
      </c>
      <c r="AM142" s="177">
        <f>SQRT((1+$AB$7)/(1-$AB$7))*TAN(AN142/2)</f>
        <v>0.25678282079517245</v>
      </c>
      <c r="AN142" s="177">
        <f>$AU142+$AB$7*SIN(AO142)</f>
        <v>12.982224964862974</v>
      </c>
      <c r="AO142" s="177">
        <f>$AU142+$AB$7*SIN(AP142)</f>
        <v>12.982222911113059</v>
      </c>
      <c r="AP142" s="177">
        <f>$AU142+$AB$7*SIN(AQ142)</f>
        <v>12.982211338153897</v>
      </c>
      <c r="AQ142" s="177">
        <f>$AU142+$AB$7*SIN(AR142)</f>
        <v>12.982146125192926</v>
      </c>
      <c r="AR142" s="177">
        <f>$AU142+$AB$7*SIN(AS142)</f>
        <v>12.98177868898544</v>
      </c>
      <c r="AS142" s="177">
        <f>$AU142+$AB$7*SIN(AT142)</f>
        <v>12.979709515288208</v>
      </c>
      <c r="AT142" s="177">
        <f>$AU142+$AB$7*SIN(AU142)</f>
        <v>12.968091841112569</v>
      </c>
      <c r="AU142" s="177">
        <f>RADIANS($AB$9)+$AB$18*(F142-AB$15)</f>
        <v>12.903857133674315</v>
      </c>
    </row>
    <row r="143" spans="1:47" s="177" customFormat="1" ht="12.95" customHeight="1" x14ac:dyDescent="0.2">
      <c r="A143" s="70" t="s">
        <v>131</v>
      </c>
      <c r="B143" s="70"/>
      <c r="C143" s="59">
        <v>42840.356200000002</v>
      </c>
      <c r="D143" s="59"/>
      <c r="E143" s="177">
        <f>(C143-C$7)/C$8</f>
        <v>-20206.914020350603</v>
      </c>
      <c r="F143" s="177">
        <f>ROUND(2*E143,0)/2</f>
        <v>-20207</v>
      </c>
      <c r="G143" s="177">
        <f>C143-(C$7+C$8*F143)</f>
        <v>5.9100699996633921E-2</v>
      </c>
      <c r="J143" s="177">
        <f>G143</f>
        <v>5.9100699996633921E-2</v>
      </c>
      <c r="O143" s="177">
        <f ca="1">+C$11+C$12*F143</f>
        <v>0.18819146158834452</v>
      </c>
      <c r="Q143" s="198">
        <f>C143-15018.5</f>
        <v>27821.856200000002</v>
      </c>
      <c r="S143" s="178">
        <f>S$17</f>
        <v>1</v>
      </c>
      <c r="Z143" s="177">
        <f>F143</f>
        <v>-20207</v>
      </c>
      <c r="AA143" s="177">
        <f>AB$3+AB$4*Z143+AB$5*Z143^2+AH143</f>
        <v>7.5562714639197379E-2</v>
      </c>
      <c r="AB143" s="177">
        <f>IF(S143&lt;&gt;0,G143-AH143,-9999)</f>
        <v>7.1352912568676846E-2</v>
      </c>
      <c r="AC143" s="177">
        <f>+G143-P143</f>
        <v>5.9100699996633921E-2</v>
      </c>
      <c r="AD143" s="177">
        <f>IF(S143&lt;&gt;0,G143-AA143,-9999)</f>
        <v>-1.6462014642563458E-2</v>
      </c>
      <c r="AE143" s="177">
        <f>+(G143-AA143)^2*S143</f>
        <v>2.709979260919737E-4</v>
      </c>
      <c r="AF143" s="177">
        <f>IF(S143&lt;&gt;0,G143-P143,-9999)</f>
        <v>5.9100699996633921E-2</v>
      </c>
      <c r="AG143" s="178"/>
      <c r="AH143" s="177">
        <f>$AB$6*($AB$11/AI143*AJ143+$AB$12)</f>
        <v>-1.2252212572042929E-2</v>
      </c>
      <c r="AI143" s="177">
        <f>1+$AB$7*COS(AL143)</f>
        <v>1.1699938723741272</v>
      </c>
      <c r="AJ143" s="177">
        <f>SIN(AL143+RADIANS($AB$9))</f>
        <v>-0.96528607567361757</v>
      </c>
      <c r="AK143" s="177">
        <f>$AB$7*SIN(AL143)</f>
        <v>9.3465913019487215E-2</v>
      </c>
      <c r="AL143" s="177">
        <f>2*ATAN(AM143)</f>
        <v>0.50270447213469094</v>
      </c>
      <c r="AM143" s="177">
        <f>SQRT((1+$AB$7)/(1-$AB$7))*TAN(AN143/2)</f>
        <v>0.25678282079517245</v>
      </c>
      <c r="AN143" s="177">
        <f>$AU143+$AB$7*SIN(AO143)</f>
        <v>12.982224964862974</v>
      </c>
      <c r="AO143" s="177">
        <f>$AU143+$AB$7*SIN(AP143)</f>
        <v>12.982222911113059</v>
      </c>
      <c r="AP143" s="177">
        <f>$AU143+$AB$7*SIN(AQ143)</f>
        <v>12.982211338153897</v>
      </c>
      <c r="AQ143" s="177">
        <f>$AU143+$AB$7*SIN(AR143)</f>
        <v>12.982146125192926</v>
      </c>
      <c r="AR143" s="177">
        <f>$AU143+$AB$7*SIN(AS143)</f>
        <v>12.98177868898544</v>
      </c>
      <c r="AS143" s="177">
        <f>$AU143+$AB$7*SIN(AT143)</f>
        <v>12.979709515288208</v>
      </c>
      <c r="AT143" s="177">
        <f>$AU143+$AB$7*SIN(AU143)</f>
        <v>12.968091841112569</v>
      </c>
      <c r="AU143" s="177">
        <f>RADIANS($AB$9)+$AB$18*(F143-AB$15)</f>
        <v>12.903857133674315</v>
      </c>
    </row>
    <row r="144" spans="1:47" s="177" customFormat="1" ht="12.95" customHeight="1" x14ac:dyDescent="0.2">
      <c r="A144" s="70" t="s">
        <v>135</v>
      </c>
      <c r="B144" s="70"/>
      <c r="C144" s="59">
        <v>42840.381000000001</v>
      </c>
      <c r="D144" s="59"/>
      <c r="E144" s="177">
        <f>(C144-C$7)/C$8</f>
        <v>-20206.877941331153</v>
      </c>
      <c r="F144" s="177">
        <f>ROUND(2*E144,0)/2</f>
        <v>-20207</v>
      </c>
      <c r="G144" s="177">
        <f>C144-(C$7+C$8*F144)</f>
        <v>8.390069999586558E-2</v>
      </c>
      <c r="I144" s="177">
        <f>G144</f>
        <v>8.390069999586558E-2</v>
      </c>
      <c r="O144" s="177">
        <f ca="1">+C$11+C$12*F144</f>
        <v>0.18819146158834452</v>
      </c>
      <c r="Q144" s="198">
        <f>C144-15018.5</f>
        <v>27821.881000000001</v>
      </c>
      <c r="S144" s="178">
        <f>S$16</f>
        <v>0.1</v>
      </c>
      <c r="Z144" s="177">
        <f>F144</f>
        <v>-20207</v>
      </c>
      <c r="AA144" s="177">
        <f>AB$3+AB$4*Z144+AB$5*Z144^2+AH144</f>
        <v>7.5562714639197379E-2</v>
      </c>
      <c r="AB144" s="177">
        <f>IF(S144&lt;&gt;0,G144-AH144,-9999)</f>
        <v>9.6152912567908505E-2</v>
      </c>
      <c r="AC144" s="177">
        <f>+G144-P144</f>
        <v>8.390069999586558E-2</v>
      </c>
      <c r="AD144" s="177">
        <f>IF(S144&lt;&gt;0,G144-AA144,-9999)</f>
        <v>8.3379853566682011E-3</v>
      </c>
      <c r="AE144" s="177">
        <f>+(G144-AA144)^2*S144</f>
        <v>6.9521999808013351E-6</v>
      </c>
      <c r="AF144" s="177">
        <f>IF(S144&lt;&gt;0,G144-P144,-9999)</f>
        <v>8.390069999586558E-2</v>
      </c>
      <c r="AG144" s="178"/>
      <c r="AH144" s="177">
        <f>$AB$6*($AB$11/AI144*AJ144+$AB$12)</f>
        <v>-1.2252212572042929E-2</v>
      </c>
      <c r="AI144" s="177">
        <f>1+$AB$7*COS(AL144)</f>
        <v>1.1699938723741272</v>
      </c>
      <c r="AJ144" s="177">
        <f>SIN(AL144+RADIANS($AB$9))</f>
        <v>-0.96528607567361757</v>
      </c>
      <c r="AK144" s="177">
        <f>$AB$7*SIN(AL144)</f>
        <v>9.3465913019487215E-2</v>
      </c>
      <c r="AL144" s="177">
        <f>2*ATAN(AM144)</f>
        <v>0.50270447213469094</v>
      </c>
      <c r="AM144" s="177">
        <f>SQRT((1+$AB$7)/(1-$AB$7))*TAN(AN144/2)</f>
        <v>0.25678282079517245</v>
      </c>
      <c r="AN144" s="177">
        <f>$AU144+$AB$7*SIN(AO144)</f>
        <v>12.982224964862974</v>
      </c>
      <c r="AO144" s="177">
        <f>$AU144+$AB$7*SIN(AP144)</f>
        <v>12.982222911113059</v>
      </c>
      <c r="AP144" s="177">
        <f>$AU144+$AB$7*SIN(AQ144)</f>
        <v>12.982211338153897</v>
      </c>
      <c r="AQ144" s="177">
        <f>$AU144+$AB$7*SIN(AR144)</f>
        <v>12.982146125192926</v>
      </c>
      <c r="AR144" s="177">
        <f>$AU144+$AB$7*SIN(AS144)</f>
        <v>12.98177868898544</v>
      </c>
      <c r="AS144" s="177">
        <f>$AU144+$AB$7*SIN(AT144)</f>
        <v>12.979709515288208</v>
      </c>
      <c r="AT144" s="177">
        <f>$AU144+$AB$7*SIN(AU144)</f>
        <v>12.968091841112569</v>
      </c>
      <c r="AU144" s="177">
        <f>RADIANS($AB$9)+$AB$18*(F144-AB$15)</f>
        <v>12.903857133674315</v>
      </c>
    </row>
    <row r="145" spans="1:47" s="177" customFormat="1" ht="12.95" customHeight="1" x14ac:dyDescent="0.2">
      <c r="A145" s="70" t="s">
        <v>136</v>
      </c>
      <c r="B145" s="70"/>
      <c r="C145" s="59">
        <v>42842.419000000002</v>
      </c>
      <c r="D145" s="59"/>
      <c r="E145" s="177">
        <f>(C145-C$7)/C$8</f>
        <v>-20203.91306061959</v>
      </c>
      <c r="F145" s="177">
        <f>ROUND(2*E145,0)/2</f>
        <v>-20204</v>
      </c>
      <c r="G145" s="177">
        <f>C145-(C$7+C$8*F145)</f>
        <v>5.9760399999504443E-2</v>
      </c>
      <c r="I145" s="177">
        <f>+G145</f>
        <v>5.9760399999504443E-2</v>
      </c>
      <c r="O145" s="177">
        <f ca="1">+C$11+C$12*F145</f>
        <v>0.18816345701063203</v>
      </c>
      <c r="Q145" s="198">
        <f>C145-15018.5</f>
        <v>27823.919000000002</v>
      </c>
      <c r="S145" s="178">
        <f>S$16</f>
        <v>0.1</v>
      </c>
      <c r="Z145" s="177">
        <f>F145</f>
        <v>-20204</v>
      </c>
      <c r="AA145" s="177">
        <f>AB$3+AB$4*Z145+AB$5*Z145^2+AH145</f>
        <v>7.5539201713755944E-2</v>
      </c>
      <c r="AB145" s="177">
        <f>IF(S145&lt;&gt;0,G145-AH145,-9999)</f>
        <v>7.2020856445552422E-2</v>
      </c>
      <c r="AC145" s="177">
        <f>+G145-P145</f>
        <v>5.9760399999504443E-2</v>
      </c>
      <c r="AD145" s="177">
        <f>IF(S145&lt;&gt;0,G145-AA145,-9999)</f>
        <v>-1.57788017142515E-2</v>
      </c>
      <c r="AE145" s="177">
        <f>+(G145-AA145)^2*S145</f>
        <v>2.4897058353766611E-5</v>
      </c>
      <c r="AF145" s="177">
        <f>IF(S145&lt;&gt;0,G145-P145,-9999)</f>
        <v>5.9760399999504443E-2</v>
      </c>
      <c r="AG145" s="178"/>
      <c r="AH145" s="177">
        <f>$AB$6*($AB$11/AI145*AJ145+$AB$12)</f>
        <v>-1.2260456446047978E-2</v>
      </c>
      <c r="AI145" s="177">
        <f>1+$AB$7*COS(AL145)</f>
        <v>1.1697818861747595</v>
      </c>
      <c r="AJ145" s="177">
        <f>SIN(AL145+RADIANS($AB$9))</f>
        <v>-0.96587479174527491</v>
      </c>
      <c r="AK145" s="177">
        <f>$AB$7*SIN(AL145)</f>
        <v>9.3850437762742475E-2</v>
      </c>
      <c r="AL145" s="177">
        <f>2*ATAN(AM145)</f>
        <v>0.50496787421339018</v>
      </c>
      <c r="AM145" s="177">
        <f>SQRT((1+$AB$7)/(1-$AB$7))*TAN(AN145/2)</f>
        <v>0.25798949445412062</v>
      </c>
      <c r="AN145" s="177">
        <f>$AU145+$AB$7*SIN(AO145)</f>
        <v>12.984122927354274</v>
      </c>
      <c r="AO145" s="177">
        <f>$AU145+$AB$7*SIN(AP145)</f>
        <v>12.984120874403898</v>
      </c>
      <c r="AP145" s="177">
        <f>$AU145+$AB$7*SIN(AQ145)</f>
        <v>12.984109296225201</v>
      </c>
      <c r="AQ145" s="177">
        <f>$AU145+$AB$7*SIN(AR145)</f>
        <v>12.984043999013689</v>
      </c>
      <c r="AR145" s="177">
        <f>$AU145+$AB$7*SIN(AS145)</f>
        <v>12.983675779112779</v>
      </c>
      <c r="AS145" s="177">
        <f>$AU145+$AB$7*SIN(AT145)</f>
        <v>12.981600459536594</v>
      </c>
      <c r="AT145" s="177">
        <f>$AU145+$AB$7*SIN(AU145)</f>
        <v>12.969938848608058</v>
      </c>
      <c r="AU145" s="177">
        <f>RADIANS($AB$9)+$AB$18*(F145-AB$15)</f>
        <v>12.905418423749953</v>
      </c>
    </row>
    <row r="146" spans="1:47" s="177" customFormat="1" ht="12.95" customHeight="1" x14ac:dyDescent="0.2">
      <c r="A146" s="70" t="s">
        <v>137</v>
      </c>
      <c r="B146" s="70"/>
      <c r="C146" s="59">
        <v>42842.427000000003</v>
      </c>
      <c r="D146" s="59"/>
      <c r="E146" s="177">
        <f>(C146-C$7)/C$8</f>
        <v>-20203.901422226216</v>
      </c>
      <c r="F146" s="177">
        <f>ROUND(2*E146,0)/2</f>
        <v>-20204</v>
      </c>
      <c r="G146" s="177">
        <f>C146-(C$7+C$8*F146)</f>
        <v>6.7760400001134258E-2</v>
      </c>
      <c r="J146" s="177">
        <f>G146</f>
        <v>6.7760400001134258E-2</v>
      </c>
      <c r="O146" s="177">
        <f ca="1">+C$11+C$12*F146</f>
        <v>0.18816345701063203</v>
      </c>
      <c r="Q146" s="198">
        <f>C146-15018.5</f>
        <v>27823.927000000003</v>
      </c>
      <c r="S146" s="178">
        <f>S$17</f>
        <v>1</v>
      </c>
      <c r="Z146" s="177">
        <f>F146</f>
        <v>-20204</v>
      </c>
      <c r="AA146" s="177">
        <f>AB$3+AB$4*Z146+AB$5*Z146^2+AH146</f>
        <v>7.5539201713755944E-2</v>
      </c>
      <c r="AB146" s="177">
        <f>IF(S146&lt;&gt;0,G146-AH146,-9999)</f>
        <v>8.0020856447182237E-2</v>
      </c>
      <c r="AC146" s="177">
        <f>+G146-P146</f>
        <v>6.7760400001134258E-2</v>
      </c>
      <c r="AD146" s="177">
        <f>IF(S146&lt;&gt;0,G146-AA146,-9999)</f>
        <v>-7.7788017126216857E-3</v>
      </c>
      <c r="AE146" s="177">
        <f>+(G146-AA146)^2*S146</f>
        <v>6.0509756084286074E-5</v>
      </c>
      <c r="AF146" s="177">
        <f>IF(S146&lt;&gt;0,G146-P146,-9999)</f>
        <v>6.7760400001134258E-2</v>
      </c>
      <c r="AG146" s="178"/>
      <c r="AH146" s="177">
        <f>$AB$6*($AB$11/AI146*AJ146+$AB$12)</f>
        <v>-1.2260456446047978E-2</v>
      </c>
      <c r="AI146" s="177">
        <f>1+$AB$7*COS(AL146)</f>
        <v>1.1697818861747595</v>
      </c>
      <c r="AJ146" s="177">
        <f>SIN(AL146+RADIANS($AB$9))</f>
        <v>-0.96587479174527491</v>
      </c>
      <c r="AK146" s="177">
        <f>$AB$7*SIN(AL146)</f>
        <v>9.3850437762742475E-2</v>
      </c>
      <c r="AL146" s="177">
        <f>2*ATAN(AM146)</f>
        <v>0.50496787421339018</v>
      </c>
      <c r="AM146" s="177">
        <f>SQRT((1+$AB$7)/(1-$AB$7))*TAN(AN146/2)</f>
        <v>0.25798949445412062</v>
      </c>
      <c r="AN146" s="177">
        <f>$AU146+$AB$7*SIN(AO146)</f>
        <v>12.984122927354274</v>
      </c>
      <c r="AO146" s="177">
        <f>$AU146+$AB$7*SIN(AP146)</f>
        <v>12.984120874403898</v>
      </c>
      <c r="AP146" s="177">
        <f>$AU146+$AB$7*SIN(AQ146)</f>
        <v>12.984109296225201</v>
      </c>
      <c r="AQ146" s="177">
        <f>$AU146+$AB$7*SIN(AR146)</f>
        <v>12.984043999013689</v>
      </c>
      <c r="AR146" s="177">
        <f>$AU146+$AB$7*SIN(AS146)</f>
        <v>12.983675779112779</v>
      </c>
      <c r="AS146" s="177">
        <f>$AU146+$AB$7*SIN(AT146)</f>
        <v>12.981600459536594</v>
      </c>
      <c r="AT146" s="177">
        <f>$AU146+$AB$7*SIN(AU146)</f>
        <v>12.969938848608058</v>
      </c>
      <c r="AU146" s="177">
        <f>RADIANS($AB$9)+$AB$18*(F146-AB$15)</f>
        <v>12.905418423749953</v>
      </c>
    </row>
    <row r="147" spans="1:47" s="177" customFormat="1" ht="12.95" customHeight="1" x14ac:dyDescent="0.2">
      <c r="A147" s="70" t="s">
        <v>135</v>
      </c>
      <c r="B147" s="70"/>
      <c r="C147" s="59">
        <v>42842.428999999996</v>
      </c>
      <c r="D147" s="59"/>
      <c r="E147" s="177">
        <f>(C147-C$7)/C$8</f>
        <v>-20203.898512627886</v>
      </c>
      <c r="F147" s="177">
        <f>ROUND(2*E147,0)/2</f>
        <v>-20204</v>
      </c>
      <c r="G147" s="177">
        <f>C147-(C$7+C$8*F147)</f>
        <v>6.9760399994265754E-2</v>
      </c>
      <c r="I147" s="177">
        <f>G147</f>
        <v>6.9760399994265754E-2</v>
      </c>
      <c r="O147" s="177">
        <f ca="1">+C$11+C$12*F147</f>
        <v>0.18816345701063203</v>
      </c>
      <c r="Q147" s="198">
        <f>C147-15018.5</f>
        <v>27823.928999999996</v>
      </c>
      <c r="S147" s="178">
        <f>S$16</f>
        <v>0.1</v>
      </c>
      <c r="Z147" s="177">
        <f>F147</f>
        <v>-20204</v>
      </c>
      <c r="AA147" s="177">
        <f>AB$3+AB$4*Z147+AB$5*Z147^2+AH147</f>
        <v>7.5539201713755944E-2</v>
      </c>
      <c r="AB147" s="177">
        <f>IF(S147&lt;&gt;0,G147-AH147,-9999)</f>
        <v>8.2020856440313733E-2</v>
      </c>
      <c r="AC147" s="177">
        <f>+G147-P147</f>
        <v>6.9760399994265754E-2</v>
      </c>
      <c r="AD147" s="177">
        <f>IF(S147&lt;&gt;0,G147-AA147,-9999)</f>
        <v>-5.7788017194901897E-3</v>
      </c>
      <c r="AE147" s="177">
        <f>+(G147-AA147)^2*S147</f>
        <v>3.3394549313182778E-6</v>
      </c>
      <c r="AF147" s="177">
        <f>IF(S147&lt;&gt;0,G147-P147,-9999)</f>
        <v>6.9760399994265754E-2</v>
      </c>
      <c r="AG147" s="178"/>
      <c r="AH147" s="177">
        <f>$AB$6*($AB$11/AI147*AJ147+$AB$12)</f>
        <v>-1.2260456446047978E-2</v>
      </c>
      <c r="AI147" s="177">
        <f>1+$AB$7*COS(AL147)</f>
        <v>1.1697818861747595</v>
      </c>
      <c r="AJ147" s="177">
        <f>SIN(AL147+RADIANS($AB$9))</f>
        <v>-0.96587479174527491</v>
      </c>
      <c r="AK147" s="177">
        <f>$AB$7*SIN(AL147)</f>
        <v>9.3850437762742475E-2</v>
      </c>
      <c r="AL147" s="177">
        <f>2*ATAN(AM147)</f>
        <v>0.50496787421339018</v>
      </c>
      <c r="AM147" s="177">
        <f>SQRT((1+$AB$7)/(1-$AB$7))*TAN(AN147/2)</f>
        <v>0.25798949445412062</v>
      </c>
      <c r="AN147" s="177">
        <f>$AU147+$AB$7*SIN(AO147)</f>
        <v>12.984122927354274</v>
      </c>
      <c r="AO147" s="177">
        <f>$AU147+$AB$7*SIN(AP147)</f>
        <v>12.984120874403898</v>
      </c>
      <c r="AP147" s="177">
        <f>$AU147+$AB$7*SIN(AQ147)</f>
        <v>12.984109296225201</v>
      </c>
      <c r="AQ147" s="177">
        <f>$AU147+$AB$7*SIN(AR147)</f>
        <v>12.984043999013689</v>
      </c>
      <c r="AR147" s="177">
        <f>$AU147+$AB$7*SIN(AS147)</f>
        <v>12.983675779112779</v>
      </c>
      <c r="AS147" s="177">
        <f>$AU147+$AB$7*SIN(AT147)</f>
        <v>12.981600459536594</v>
      </c>
      <c r="AT147" s="177">
        <f>$AU147+$AB$7*SIN(AU147)</f>
        <v>12.969938848608058</v>
      </c>
      <c r="AU147" s="177">
        <f>RADIANS($AB$9)+$AB$18*(F147-AB$15)</f>
        <v>12.905418423749953</v>
      </c>
    </row>
    <row r="148" spans="1:47" s="177" customFormat="1" ht="12.95" customHeight="1" x14ac:dyDescent="0.2">
      <c r="A148" s="70" t="s">
        <v>132</v>
      </c>
      <c r="B148" s="70"/>
      <c r="C148" s="59">
        <v>42859.620999999999</v>
      </c>
      <c r="D148" s="59" t="s">
        <v>52</v>
      </c>
      <c r="E148" s="177">
        <f>(C148-C$7)/C$8</f>
        <v>-20178.887605271091</v>
      </c>
      <c r="F148" s="177">
        <f>ROUND(2*E148,0)/2</f>
        <v>-20179</v>
      </c>
      <c r="G148" s="177">
        <f>C148-(C$7+C$8*F148)</f>
        <v>7.7257899996766355E-2</v>
      </c>
      <c r="I148" s="177">
        <f>G148</f>
        <v>7.7257899996766355E-2</v>
      </c>
      <c r="O148" s="177">
        <f ca="1">+C$11+C$12*F148</f>
        <v>0.18793008552969456</v>
      </c>
      <c r="Q148" s="198">
        <f>C148-15018.5</f>
        <v>27841.120999999999</v>
      </c>
      <c r="S148" s="178">
        <f>S$16</f>
        <v>0.1</v>
      </c>
      <c r="Z148" s="177">
        <f>F148</f>
        <v>-20179</v>
      </c>
      <c r="AA148" s="177">
        <f>AB$3+AB$4*Z148+AB$5*Z148^2+AH148</f>
        <v>7.5345051848054276E-2</v>
      </c>
      <c r="AB148" s="177">
        <f>IF(S148&lt;&gt;0,G148-AH148,-9999)</f>
        <v>8.958527912723542E-2</v>
      </c>
      <c r="AC148" s="177">
        <f>+G148-P148</f>
        <v>7.7257899996766355E-2</v>
      </c>
      <c r="AD148" s="177">
        <f>IF(S148&lt;&gt;0,G148-AA148,-9999)</f>
        <v>1.9128481487120791E-3</v>
      </c>
      <c r="AE148" s="177">
        <f>+(G148-AA148)^2*S148</f>
        <v>3.6589880400312287E-7</v>
      </c>
      <c r="AF148" s="177">
        <f>IF(S148&lt;&gt;0,G148-P148,-9999)</f>
        <v>7.7257899996766355E-2</v>
      </c>
      <c r="AG148" s="178"/>
      <c r="AH148" s="177">
        <f>$AB$6*($AB$11/AI148*AJ148+$AB$12)</f>
        <v>-1.2327379130469066E-2</v>
      </c>
      <c r="AI148" s="177">
        <f>1+$AB$7*COS(AL148)</f>
        <v>1.167984741059082</v>
      </c>
      <c r="AJ148" s="177">
        <f>SIN(AL148+RADIANS($AB$9))</f>
        <v>-0.97058029014185521</v>
      </c>
      <c r="AK148" s="177">
        <f>$AB$7*SIN(AL148)</f>
        <v>9.7030512276451125E-2</v>
      </c>
      <c r="AL148" s="177">
        <f>2*ATAN(AM148)</f>
        <v>0.52379732803887136</v>
      </c>
      <c r="AM148" s="177">
        <f>SQRT((1+$AB$7)/(1-$AB$7))*TAN(AN148/2)</f>
        <v>0.26805559919421001</v>
      </c>
      <c r="AN148" s="177">
        <f>$AU148+$AB$7*SIN(AO148)</f>
        <v>12.99992576133929</v>
      </c>
      <c r="AO148" s="177">
        <f>$AU148+$AB$7*SIN(AP148)</f>
        <v>12.99992371866831</v>
      </c>
      <c r="AP148" s="177">
        <f>$AU148+$AB$7*SIN(AQ148)</f>
        <v>12.999912115629327</v>
      </c>
      <c r="AQ148" s="177">
        <f>$AU148+$AB$7*SIN(AR148)</f>
        <v>12.99984620775688</v>
      </c>
      <c r="AR148" s="177">
        <f>$AU148+$AB$7*SIN(AS148)</f>
        <v>12.999471874339124</v>
      </c>
      <c r="AS148" s="177">
        <f>$AU148+$AB$7*SIN(AT148)</f>
        <v>12.997347019120074</v>
      </c>
      <c r="AT148" s="177">
        <f>$AU148+$AB$7*SIN(AU148)</f>
        <v>12.985324395308666</v>
      </c>
      <c r="AU148" s="177">
        <f>RADIANS($AB$9)+$AB$18*(F148-AB$15)</f>
        <v>12.918429174380272</v>
      </c>
    </row>
    <row r="149" spans="1:47" s="177" customFormat="1" ht="12.95" customHeight="1" x14ac:dyDescent="0.2">
      <c r="A149" s="177" t="s">
        <v>132</v>
      </c>
      <c r="C149" s="196">
        <v>42861.659</v>
      </c>
      <c r="D149" s="196" t="s">
        <v>52</v>
      </c>
      <c r="E149" s="177">
        <f>(C149-C$7)/C$8</f>
        <v>-20175.922724559532</v>
      </c>
      <c r="F149" s="177">
        <f>ROUND(2*E149,0)/2</f>
        <v>-20176</v>
      </c>
      <c r="G149" s="177">
        <f>C149-(C$7+C$8*F149)</f>
        <v>5.3117599993129261E-2</v>
      </c>
      <c r="I149" s="177">
        <f>G149</f>
        <v>5.3117599993129261E-2</v>
      </c>
      <c r="O149" s="177">
        <f ca="1">+C$11+C$12*F149</f>
        <v>0.18790208095198208</v>
      </c>
      <c r="Q149" s="198">
        <f>C149-15018.5</f>
        <v>27843.159</v>
      </c>
      <c r="S149" s="178">
        <f>S$16</f>
        <v>0.1</v>
      </c>
      <c r="Z149" s="177">
        <f>F149</f>
        <v>-20176</v>
      </c>
      <c r="AA149" s="177">
        <f>AB$3+AB$4*Z149+AB$5*Z149^2+AH149</f>
        <v>7.5321968963068281E-2</v>
      </c>
      <c r="AB149" s="177">
        <f>IF(S149&lt;&gt;0,G149-AH149,-9999)</f>
        <v>6.5452796536513369E-2</v>
      </c>
      <c r="AC149" s="177">
        <f>+G149-P149</f>
        <v>5.3117599993129261E-2</v>
      </c>
      <c r="AD149" s="177">
        <f>IF(S149&lt;&gt;0,G149-AA149,-9999)</f>
        <v>-2.220436896993902E-2</v>
      </c>
      <c r="AE149" s="177">
        <f>+(G149-AA149)^2*S149</f>
        <v>4.9303400135319083E-5</v>
      </c>
      <c r="AF149" s="177">
        <f>IF(S149&lt;&gt;0,G149-P149,-9999)</f>
        <v>5.3117599993129261E-2</v>
      </c>
      <c r="AG149" s="178"/>
      <c r="AH149" s="177">
        <f>$AB$6*($AB$11/AI149*AJ149+$AB$12)</f>
        <v>-1.2335196543384112E-2</v>
      </c>
      <c r="AI149" s="177">
        <f>1+$AB$7*COS(AL149)</f>
        <v>1.167765449877364</v>
      </c>
      <c r="AJ149" s="177">
        <f>SIN(AL149+RADIANS($AB$9))</f>
        <v>-0.97112092376603476</v>
      </c>
      <c r="AK149" s="177">
        <f>$AB$7*SIN(AL149)</f>
        <v>9.7409174972191745E-2</v>
      </c>
      <c r="AL149" s="177">
        <f>2*ATAN(AM149)</f>
        <v>0.52605294870813757</v>
      </c>
      <c r="AM149" s="177">
        <f>SQRT((1+$AB$7)/(1-$AB$7))*TAN(AN149/2)</f>
        <v>0.26926481306910927</v>
      </c>
      <c r="AN149" s="177">
        <f>$AU149+$AB$7*SIN(AO149)</f>
        <v>13.001820458591073</v>
      </c>
      <c r="AO149" s="177">
        <f>$AU149+$AB$7*SIN(AP149)</f>
        <v>13.00181841757974</v>
      </c>
      <c r="AP149" s="177">
        <f>$AU149+$AB$7*SIN(AQ149)</f>
        <v>13.001806813769608</v>
      </c>
      <c r="AQ149" s="177">
        <f>$AU149+$AB$7*SIN(AR149)</f>
        <v>13.001740843543068</v>
      </c>
      <c r="AR149" s="177">
        <f>$AU149+$AB$7*SIN(AS149)</f>
        <v>13.00136582667092</v>
      </c>
      <c r="AS149" s="177">
        <f>$AU149+$AB$7*SIN(AT149)</f>
        <v>12.999235230304198</v>
      </c>
      <c r="AT149" s="177">
        <f>$AU149+$AB$7*SIN(AU149)</f>
        <v>12.987169907855224</v>
      </c>
      <c r="AU149" s="177">
        <f>RADIANS($AB$9)+$AB$18*(F149-AB$15)</f>
        <v>12.919990464455907</v>
      </c>
    </row>
    <row r="150" spans="1:47" s="177" customFormat="1" ht="12.95" customHeight="1" x14ac:dyDescent="0.2">
      <c r="A150" s="177" t="s">
        <v>138</v>
      </c>
      <c r="C150" s="196">
        <v>42862.356</v>
      </c>
      <c r="D150" s="196"/>
      <c r="E150" s="177">
        <f>(C150-C$7)/C$8</f>
        <v>-20174.908729536979</v>
      </c>
      <c r="F150" s="177">
        <f>ROUND(2*E150,0)/2</f>
        <v>-20175</v>
      </c>
      <c r="G150" s="177">
        <f>C150-(C$7+C$8*F150)</f>
        <v>6.2737499996728729E-2</v>
      </c>
      <c r="I150" s="177">
        <f>G150</f>
        <v>6.2737499996728729E-2</v>
      </c>
      <c r="O150" s="177">
        <f ca="1">+C$11+C$12*F150</f>
        <v>0.18789274609274459</v>
      </c>
      <c r="Q150" s="198">
        <f>C150-15018.5</f>
        <v>27843.856</v>
      </c>
      <c r="S150" s="178">
        <f>S$16</f>
        <v>0.1</v>
      </c>
      <c r="Z150" s="177">
        <f>F150</f>
        <v>-20175</v>
      </c>
      <c r="AA150" s="177">
        <f>AB$3+AB$4*Z150+AB$5*Z150^2+AH150</f>
        <v>7.5314284917274932E-2</v>
      </c>
      <c r="AB150" s="177">
        <f>IF(S150&lt;&gt;0,G150-AH150,-9999)</f>
        <v>7.5075292180438846E-2</v>
      </c>
      <c r="AC150" s="177">
        <f>+G150-P150</f>
        <v>6.2737499996728729E-2</v>
      </c>
      <c r="AD150" s="177">
        <f>IF(S150&lt;&gt;0,G150-AA150,-9999)</f>
        <v>-1.2576784920546202E-2</v>
      </c>
      <c r="AE150" s="177">
        <f>+(G150-AA150)^2*S150</f>
        <v>1.5817551893767836E-5</v>
      </c>
      <c r="AF150" s="177">
        <f>IF(S150&lt;&gt;0,G150-P150,-9999)</f>
        <v>6.2737499996728729E-2</v>
      </c>
      <c r="AG150" s="178"/>
      <c r="AH150" s="177">
        <f>$AB$6*($AB$11/AI150*AJ150+$AB$12)</f>
        <v>-1.2337792183710112E-2</v>
      </c>
      <c r="AI150" s="177">
        <f>1+$AB$7*COS(AL150)</f>
        <v>1.1676921814577372</v>
      </c>
      <c r="AJ150" s="177">
        <f>SIN(AL150+RADIANS($AB$9))</f>
        <v>-0.97129999231935349</v>
      </c>
      <c r="AK150" s="177">
        <f>$AB$7*SIN(AL150)</f>
        <v>9.7535254237955823E-2</v>
      </c>
      <c r="AL150" s="177">
        <f>2*ATAN(AM150)</f>
        <v>0.52680463385732168</v>
      </c>
      <c r="AM150" s="177">
        <f>SQRT((1+$AB$7)/(1-$AB$7))*TAN(AN150/2)</f>
        <v>0.26966794637722413</v>
      </c>
      <c r="AN150" s="177">
        <f>$AU150+$AB$7*SIN(AO150)</f>
        <v>13.002451945209726</v>
      </c>
      <c r="AO150" s="177">
        <f>$AU150+$AB$7*SIN(AP150)</f>
        <v>13.002449904771536</v>
      </c>
      <c r="AP150" s="177">
        <f>$AU150+$AB$7*SIN(AQ150)</f>
        <v>13.002438300808556</v>
      </c>
      <c r="AQ150" s="177">
        <f>$AU150+$AB$7*SIN(AR150)</f>
        <v>13.002372310315273</v>
      </c>
      <c r="AR150" s="177">
        <f>$AU150+$AB$7*SIN(AS150)</f>
        <v>13.001997068017342</v>
      </c>
      <c r="AS150" s="177">
        <f>$AU150+$AB$7*SIN(AT150)</f>
        <v>12.999864567673297</v>
      </c>
      <c r="AT150" s="177">
        <f>$AU150+$AB$7*SIN(AU150)</f>
        <v>12.987785042347532</v>
      </c>
      <c r="AU150" s="177">
        <f>RADIANS($AB$9)+$AB$18*(F150-AB$15)</f>
        <v>12.920510894481122</v>
      </c>
    </row>
    <row r="151" spans="1:47" s="177" customFormat="1" ht="12.95" customHeight="1" x14ac:dyDescent="0.2">
      <c r="A151" s="177" t="s">
        <v>138</v>
      </c>
      <c r="C151" s="196">
        <v>42864.42</v>
      </c>
      <c r="D151" s="196"/>
      <c r="E151" s="177">
        <f>(C151-C$7)/C$8</f>
        <v>-20171.906024046963</v>
      </c>
      <c r="F151" s="177">
        <f>ROUND(2*E151,0)/2</f>
        <v>-20172</v>
      </c>
      <c r="G151" s="177">
        <f>C151-(C$7+C$8*F151)</f>
        <v>6.4597199991112575E-2</v>
      </c>
      <c r="I151" s="177">
        <f>G151</f>
        <v>6.4597199991112575E-2</v>
      </c>
      <c r="O151" s="177">
        <f ca="1">+C$11+C$12*F151</f>
        <v>0.18786474151503207</v>
      </c>
      <c r="Q151" s="198">
        <f>C151-15018.5</f>
        <v>27845.919999999998</v>
      </c>
      <c r="S151" s="178">
        <f>S$16</f>
        <v>0.1</v>
      </c>
      <c r="Z151" s="177">
        <f>F151</f>
        <v>-20172</v>
      </c>
      <c r="AA151" s="177">
        <f>AB$3+AB$4*Z151+AB$5*Z151^2+AH151</f>
        <v>7.5291263531692229E-2</v>
      </c>
      <c r="AB151" s="177">
        <f>IF(S151&lt;&gt;0,G151-AH151,-9999)</f>
        <v>7.6942748599672345E-2</v>
      </c>
      <c r="AC151" s="177">
        <f>+G151-P151</f>
        <v>6.4597199991112575E-2</v>
      </c>
      <c r="AD151" s="177">
        <f>IF(S151&lt;&gt;0,G151-AA151,-9999)</f>
        <v>-1.0694063540579654E-2</v>
      </c>
      <c r="AE151" s="177">
        <f>+(G151-AA151)^2*S151</f>
        <v>1.1436299500995506E-5</v>
      </c>
      <c r="AF151" s="177">
        <f>IF(S151&lt;&gt;0,G151-P151,-9999)</f>
        <v>6.4597199991112575E-2</v>
      </c>
      <c r="AG151" s="178"/>
      <c r="AH151" s="177">
        <f>$AB$6*($AB$11/AI151*AJ151+$AB$12)</f>
        <v>-1.2345548608559765E-2</v>
      </c>
      <c r="AI151" s="177">
        <f>1+$AB$7*COS(AL151)</f>
        <v>1.1674718633430468</v>
      </c>
      <c r="AJ151" s="177">
        <f>SIN(AL151+RADIANS($AB$9))</f>
        <v>-0.97183377114301894</v>
      </c>
      <c r="AK151" s="177">
        <f>$AB$7*SIN(AL151)</f>
        <v>9.791306618488263E-2</v>
      </c>
      <c r="AL151" s="177">
        <f>2*ATAN(AM151)</f>
        <v>0.52905912262341426</v>
      </c>
      <c r="AM151" s="177">
        <f>SQRT((1+$AB$7)/(1-$AB$7))*TAN(AN151/2)</f>
        <v>0.27087753307959805</v>
      </c>
      <c r="AN151" s="177">
        <f>$AU151+$AB$7*SIN(AO151)</f>
        <v>13.004346167021836</v>
      </c>
      <c r="AO151" s="177">
        <f>$AU151+$AB$7*SIN(AP151)</f>
        <v>13.004344128362598</v>
      </c>
      <c r="AP151" s="177">
        <f>$AU151+$AB$7*SIN(AQ151)</f>
        <v>13.004332524252817</v>
      </c>
      <c r="AQ151" s="177">
        <f>$AU151+$AB$7*SIN(AR151)</f>
        <v>13.004266474511338</v>
      </c>
      <c r="AR151" s="177">
        <f>$AU151+$AB$7*SIN(AS151)</f>
        <v>13.003890563114933</v>
      </c>
      <c r="AS151" s="177">
        <f>$AU151+$AB$7*SIN(AT151)</f>
        <v>13.001752380100546</v>
      </c>
      <c r="AT151" s="177">
        <f>$AU151+$AB$7*SIN(AU151)</f>
        <v>12.989630336395706</v>
      </c>
      <c r="AU151" s="177">
        <f>RADIANS($AB$9)+$AB$18*(F151-AB$15)</f>
        <v>12.922072184556761</v>
      </c>
    </row>
    <row r="152" spans="1:47" s="177" customFormat="1" ht="12.95" customHeight="1" x14ac:dyDescent="0.2">
      <c r="A152" s="177" t="s">
        <v>132</v>
      </c>
      <c r="C152" s="196">
        <v>42865.786</v>
      </c>
      <c r="D152" s="196" t="s">
        <v>52</v>
      </c>
      <c r="E152" s="177">
        <f>(C152-C$7)/C$8</f>
        <v>-20169.918768378662</v>
      </c>
      <c r="F152" s="177">
        <f>ROUND(2*E152,0)/2</f>
        <v>-20170</v>
      </c>
      <c r="G152" s="177">
        <f>C152-(C$7+C$8*F152)</f>
        <v>5.5836999999883119E-2</v>
      </c>
      <c r="I152" s="177">
        <f>G152</f>
        <v>5.5836999999883119E-2</v>
      </c>
      <c r="O152" s="177">
        <f ca="1">+C$11+C$12*F152</f>
        <v>0.1878460717965571</v>
      </c>
      <c r="Q152" s="198">
        <f>C152-15018.5</f>
        <v>27847.286</v>
      </c>
      <c r="S152" s="178">
        <f>S$16</f>
        <v>0.1</v>
      </c>
      <c r="Z152" s="177">
        <f>F152</f>
        <v>-20170</v>
      </c>
      <c r="AA152" s="177">
        <f>AB$3+AB$4*Z152+AB$5*Z152^2+AH152</f>
        <v>7.5275941570706828E-2</v>
      </c>
      <c r="AB152" s="177">
        <f>IF(S152&lt;&gt;0,G152-AH152,-9999)</f>
        <v>6.818769414199706E-2</v>
      </c>
      <c r="AC152" s="177">
        <f>+G152-P152</f>
        <v>5.5836999999883119E-2</v>
      </c>
      <c r="AD152" s="177">
        <f>IF(S152&lt;&gt;0,G152-AA152,-9999)</f>
        <v>-1.9438941570823709E-2</v>
      </c>
      <c r="AE152" s="177">
        <f>+(G152-AA152)^2*S152</f>
        <v>3.7787244939389818E-5</v>
      </c>
      <c r="AF152" s="177">
        <f>IF(S152&lt;&gt;0,G152-P152,-9999)</f>
        <v>5.5836999999883119E-2</v>
      </c>
      <c r="AG152" s="178"/>
      <c r="AH152" s="177">
        <f>$AB$6*($AB$11/AI152*AJ152+$AB$12)</f>
        <v>-1.2350694142113939E-2</v>
      </c>
      <c r="AI152" s="177">
        <f>1+$AB$7*COS(AL152)</f>
        <v>1.1673245580937563</v>
      </c>
      <c r="AJ152" s="177">
        <f>SIN(AL152+RADIANS($AB$9))</f>
        <v>-0.97218676881654609</v>
      </c>
      <c r="AK152" s="177">
        <f>$AB$7*SIN(AL152)</f>
        <v>9.8164585263966472E-2</v>
      </c>
      <c r="AL152" s="177">
        <f>2*ATAN(AM152)</f>
        <v>0.53056164185994648</v>
      </c>
      <c r="AM152" s="177">
        <f>SQRT((1+$AB$7)/(1-$AB$7))*TAN(AN152/2)</f>
        <v>0.27168408038393371</v>
      </c>
      <c r="AN152" s="177">
        <f>$AU152+$AB$7*SIN(AO152)</f>
        <v>13.005608782731583</v>
      </c>
      <c r="AO152" s="177">
        <f>$AU152+$AB$7*SIN(AP152)</f>
        <v>13.005606745307718</v>
      </c>
      <c r="AP152" s="177">
        <f>$AU152+$AB$7*SIN(AQ152)</f>
        <v>13.005595141359231</v>
      </c>
      <c r="AQ152" s="177">
        <f>$AU152+$AB$7*SIN(AR152)</f>
        <v>13.005529053410969</v>
      </c>
      <c r="AR152" s="177">
        <f>$AU152+$AB$7*SIN(AS152)</f>
        <v>13.005152701932495</v>
      </c>
      <c r="AS152" s="177">
        <f>$AU152+$AB$7*SIN(AT152)</f>
        <v>13.003010754888361</v>
      </c>
      <c r="AT152" s="177">
        <f>$AU152+$AB$7*SIN(AU152)</f>
        <v>12.990860440980802</v>
      </c>
      <c r="AU152" s="177">
        <f>RADIANS($AB$9)+$AB$18*(F152-AB$15)</f>
        <v>12.923113044607184</v>
      </c>
    </row>
    <row r="153" spans="1:47" s="177" customFormat="1" ht="12.95" customHeight="1" x14ac:dyDescent="0.2">
      <c r="A153" s="177" t="s">
        <v>132</v>
      </c>
      <c r="C153" s="196">
        <v>42865.8</v>
      </c>
      <c r="D153" s="196" t="s">
        <v>52</v>
      </c>
      <c r="E153" s="177">
        <f>(C153-C$7)/C$8</f>
        <v>-20169.898401190258</v>
      </c>
      <c r="F153" s="177">
        <f>ROUND(2*E153,0)/2</f>
        <v>-20170</v>
      </c>
      <c r="G153" s="177">
        <f>C153-(C$7+C$8*F153)</f>
        <v>6.9837000002735294E-2</v>
      </c>
      <c r="I153" s="177">
        <f>G153</f>
        <v>6.9837000002735294E-2</v>
      </c>
      <c r="O153" s="177">
        <f ca="1">+C$11+C$12*F153</f>
        <v>0.1878460717965571</v>
      </c>
      <c r="Q153" s="198">
        <f>C153-15018.5</f>
        <v>27847.300000000003</v>
      </c>
      <c r="S153" s="178">
        <f>S$16</f>
        <v>0.1</v>
      </c>
      <c r="Z153" s="177">
        <f>F153</f>
        <v>-20170</v>
      </c>
      <c r="AA153" s="177">
        <f>AB$3+AB$4*Z153+AB$5*Z153^2+AH153</f>
        <v>7.5275941570706828E-2</v>
      </c>
      <c r="AB153" s="177">
        <f>IF(S153&lt;&gt;0,G153-AH153,-9999)</f>
        <v>8.2187694144849235E-2</v>
      </c>
      <c r="AC153" s="177">
        <f>+G153-P153</f>
        <v>6.9837000002735294E-2</v>
      </c>
      <c r="AD153" s="177">
        <f>IF(S153&lt;&gt;0,G153-AA153,-9999)</f>
        <v>-5.4389415679715336E-3</v>
      </c>
      <c r="AE153" s="177">
        <f>+(G153-AA153)^2*S153</f>
        <v>2.9582085379808644E-6</v>
      </c>
      <c r="AF153" s="177">
        <f>IF(S153&lt;&gt;0,G153-P153,-9999)</f>
        <v>6.9837000002735294E-2</v>
      </c>
      <c r="AG153" s="178"/>
      <c r="AH153" s="177">
        <f>$AB$6*($AB$11/AI153*AJ153+$AB$12)</f>
        <v>-1.2350694142113939E-2</v>
      </c>
      <c r="AI153" s="177">
        <f>1+$AB$7*COS(AL153)</f>
        <v>1.1673245580937563</v>
      </c>
      <c r="AJ153" s="177">
        <f>SIN(AL153+RADIANS($AB$9))</f>
        <v>-0.97218676881654609</v>
      </c>
      <c r="AK153" s="177">
        <f>$AB$7*SIN(AL153)</f>
        <v>9.8164585263966472E-2</v>
      </c>
      <c r="AL153" s="177">
        <f>2*ATAN(AM153)</f>
        <v>0.53056164185994648</v>
      </c>
      <c r="AM153" s="177">
        <f>SQRT((1+$AB$7)/(1-$AB$7))*TAN(AN153/2)</f>
        <v>0.27168408038393371</v>
      </c>
      <c r="AN153" s="177">
        <f>$AU153+$AB$7*SIN(AO153)</f>
        <v>13.005608782731583</v>
      </c>
      <c r="AO153" s="177">
        <f>$AU153+$AB$7*SIN(AP153)</f>
        <v>13.005606745307718</v>
      </c>
      <c r="AP153" s="177">
        <f>$AU153+$AB$7*SIN(AQ153)</f>
        <v>13.005595141359231</v>
      </c>
      <c r="AQ153" s="177">
        <f>$AU153+$AB$7*SIN(AR153)</f>
        <v>13.005529053410969</v>
      </c>
      <c r="AR153" s="177">
        <f>$AU153+$AB$7*SIN(AS153)</f>
        <v>13.005152701932495</v>
      </c>
      <c r="AS153" s="177">
        <f>$AU153+$AB$7*SIN(AT153)</f>
        <v>13.003010754888361</v>
      </c>
      <c r="AT153" s="177">
        <f>$AU153+$AB$7*SIN(AU153)</f>
        <v>12.990860440980802</v>
      </c>
      <c r="AU153" s="177">
        <f>RADIANS($AB$9)+$AB$18*(F153-AB$15)</f>
        <v>12.923113044607184</v>
      </c>
    </row>
    <row r="154" spans="1:47" s="177" customFormat="1" ht="12.95" customHeight="1" x14ac:dyDescent="0.2">
      <c r="A154" s="177" t="s">
        <v>124</v>
      </c>
      <c r="C154" s="196">
        <v>42866.478000000003</v>
      </c>
      <c r="D154" s="196"/>
      <c r="E154" s="177">
        <f>(C154-C$7)/C$8</f>
        <v>-20168.912047351969</v>
      </c>
      <c r="F154" s="177">
        <f>ROUND(2*E154,0)/2</f>
        <v>-20169</v>
      </c>
      <c r="G154" s="177">
        <f>C154-(C$7+C$8*F154)</f>
        <v>6.0456899998825975E-2</v>
      </c>
      <c r="I154" s="177">
        <f>G154</f>
        <v>6.0456899998825975E-2</v>
      </c>
      <c r="O154" s="177">
        <f ca="1">+C$11+C$12*F154</f>
        <v>0.18783673693731959</v>
      </c>
      <c r="Q154" s="198">
        <f>C154-15018.5</f>
        <v>27847.978000000003</v>
      </c>
      <c r="S154" s="178">
        <f>S$16</f>
        <v>0.1</v>
      </c>
      <c r="Z154" s="177">
        <f>F154</f>
        <v>-20169</v>
      </c>
      <c r="AA154" s="177">
        <f>AB$3+AB$4*Z154+AB$5*Z154^2+AH154</f>
        <v>7.5268288279886048E-2</v>
      </c>
      <c r="AB154" s="177">
        <f>IF(S154&lt;&gt;0,G154-AH154,-9999)</f>
        <v>7.2810159281962328E-2</v>
      </c>
      <c r="AC154" s="177">
        <f>+G154-P154</f>
        <v>6.0456899998825975E-2</v>
      </c>
      <c r="AD154" s="177">
        <f>IF(S154&lt;&gt;0,G154-AA154,-9999)</f>
        <v>-1.4811388281060073E-2</v>
      </c>
      <c r="AE154" s="177">
        <f>+(G154-AA154)^2*S154</f>
        <v>2.1937722281232369E-5</v>
      </c>
      <c r="AF154" s="177">
        <f>IF(S154&lt;&gt;0,G154-P154,-9999)</f>
        <v>6.0456899998825975E-2</v>
      </c>
      <c r="AG154" s="178"/>
      <c r="AH154" s="177">
        <f>$AB$6*($AB$11/AI154*AJ154+$AB$12)</f>
        <v>-1.2353259283136356E-2</v>
      </c>
      <c r="AI154" s="177">
        <f>1+$AB$7*COS(AL154)</f>
        <v>1.1672507777796635</v>
      </c>
      <c r="AJ154" s="177">
        <f>SIN(AL154+RADIANS($AB$9))</f>
        <v>-0.97236241144067637</v>
      </c>
      <c r="AK154" s="177">
        <f>$AB$7*SIN(AL154)</f>
        <v>9.8290237935488606E-2</v>
      </c>
      <c r="AL154" s="177">
        <f>2*ATAN(AM154)</f>
        <v>0.53131275918475818</v>
      </c>
      <c r="AM154" s="177">
        <f>SQRT((1+$AB$7)/(1-$AB$7))*TAN(AN154/2)</f>
        <v>0.27208740104339202</v>
      </c>
      <c r="AN154" s="177">
        <f>$AU154+$AB$7*SIN(AO154)</f>
        <v>13.00624003079867</v>
      </c>
      <c r="AO154" s="177">
        <f>$AU154+$AB$7*SIN(AP154)</f>
        <v>13.006237994007252</v>
      </c>
      <c r="AP154" s="177">
        <f>$AU154+$AB$7*SIN(AQ154)</f>
        <v>13.006226390216973</v>
      </c>
      <c r="AQ154" s="177">
        <f>$AU154+$AB$7*SIN(AR154)</f>
        <v>13.006160283552513</v>
      </c>
      <c r="AR154" s="177">
        <f>$AU154+$AB$7*SIN(AS154)</f>
        <v>13.005783713828404</v>
      </c>
      <c r="AS154" s="177">
        <f>$AU154+$AB$7*SIN(AT154)</f>
        <v>13.003639892104202</v>
      </c>
      <c r="AT154" s="177">
        <f>$AU154+$AB$7*SIN(AU154)</f>
        <v>12.991475465762353</v>
      </c>
      <c r="AU154" s="177">
        <f>RADIANS($AB$9)+$AB$18*(F154-AB$15)</f>
        <v>12.923633474632396</v>
      </c>
    </row>
    <row r="155" spans="1:47" s="177" customFormat="1" ht="12.95" customHeight="1" x14ac:dyDescent="0.2">
      <c r="A155" s="177" t="s">
        <v>138</v>
      </c>
      <c r="C155" s="196">
        <v>42866.491999999998</v>
      </c>
      <c r="D155" s="196"/>
      <c r="E155" s="177">
        <f>(C155-C$7)/C$8</f>
        <v>-20168.891680163571</v>
      </c>
      <c r="F155" s="177">
        <f>ROUND(2*E155,0)/2</f>
        <v>-20169</v>
      </c>
      <c r="G155" s="177">
        <f>C155-(C$7+C$8*F155)</f>
        <v>7.4456899994402193E-2</v>
      </c>
      <c r="I155" s="177">
        <f>G155</f>
        <v>7.4456899994402193E-2</v>
      </c>
      <c r="O155" s="177">
        <f ca="1">+C$11+C$12*F155</f>
        <v>0.18783673693731959</v>
      </c>
      <c r="Q155" s="198">
        <f>C155-15018.5</f>
        <v>27847.991999999998</v>
      </c>
      <c r="S155" s="178">
        <f>S$16</f>
        <v>0.1</v>
      </c>
      <c r="Z155" s="177">
        <f>F155</f>
        <v>-20169</v>
      </c>
      <c r="AA155" s="177">
        <f>AB$3+AB$4*Z155+AB$5*Z155^2+AH155</f>
        <v>7.5268288279886048E-2</v>
      </c>
      <c r="AB155" s="177">
        <f>IF(S155&lt;&gt;0,G155-AH155,-9999)</f>
        <v>8.6810159277538546E-2</v>
      </c>
      <c r="AC155" s="177">
        <f>+G155-P155</f>
        <v>7.4456899994402193E-2</v>
      </c>
      <c r="AD155" s="177">
        <f>IF(S155&lt;&gt;0,G155-AA155,-9999)</f>
        <v>-8.11388285483855E-4</v>
      </c>
      <c r="AE155" s="177">
        <f>+(G155-AA155)^2*S155</f>
        <v>6.5835094982042988E-8</v>
      </c>
      <c r="AF155" s="177">
        <f>IF(S155&lt;&gt;0,G155-P155,-9999)</f>
        <v>7.4456899994402193E-2</v>
      </c>
      <c r="AG155" s="178"/>
      <c r="AH155" s="177">
        <f>$AB$6*($AB$11/AI155*AJ155+$AB$12)</f>
        <v>-1.2353259283136356E-2</v>
      </c>
      <c r="AI155" s="177">
        <f>1+$AB$7*COS(AL155)</f>
        <v>1.1672507777796635</v>
      </c>
      <c r="AJ155" s="177">
        <f>SIN(AL155+RADIANS($AB$9))</f>
        <v>-0.97236241144067637</v>
      </c>
      <c r="AK155" s="177">
        <f>$AB$7*SIN(AL155)</f>
        <v>9.8290237935488606E-2</v>
      </c>
      <c r="AL155" s="177">
        <f>2*ATAN(AM155)</f>
        <v>0.53131275918475818</v>
      </c>
      <c r="AM155" s="177">
        <f>SQRT((1+$AB$7)/(1-$AB$7))*TAN(AN155/2)</f>
        <v>0.27208740104339202</v>
      </c>
      <c r="AN155" s="177">
        <f>$AU155+$AB$7*SIN(AO155)</f>
        <v>13.00624003079867</v>
      </c>
      <c r="AO155" s="177">
        <f>$AU155+$AB$7*SIN(AP155)</f>
        <v>13.006237994007252</v>
      </c>
      <c r="AP155" s="177">
        <f>$AU155+$AB$7*SIN(AQ155)</f>
        <v>13.006226390216973</v>
      </c>
      <c r="AQ155" s="177">
        <f>$AU155+$AB$7*SIN(AR155)</f>
        <v>13.006160283552513</v>
      </c>
      <c r="AR155" s="177">
        <f>$AU155+$AB$7*SIN(AS155)</f>
        <v>13.005783713828404</v>
      </c>
      <c r="AS155" s="177">
        <f>$AU155+$AB$7*SIN(AT155)</f>
        <v>13.003639892104202</v>
      </c>
      <c r="AT155" s="177">
        <f>$AU155+$AB$7*SIN(AU155)</f>
        <v>12.991475465762353</v>
      </c>
      <c r="AU155" s="177">
        <f>RADIANS($AB$9)+$AB$18*(F155-AB$15)</f>
        <v>12.923633474632396</v>
      </c>
    </row>
    <row r="156" spans="1:47" s="177" customFormat="1" ht="12.95" customHeight="1" x14ac:dyDescent="0.2">
      <c r="A156" s="177" t="s">
        <v>138</v>
      </c>
      <c r="C156" s="196">
        <v>42886.41</v>
      </c>
      <c r="D156" s="196"/>
      <c r="E156" s="177">
        <f>(C156-C$7)/C$8</f>
        <v>-20139.91499026521</v>
      </c>
      <c r="F156" s="177">
        <f>ROUND(2*E156,0)/2</f>
        <v>-20140</v>
      </c>
      <c r="G156" s="177">
        <f>C156-(C$7+C$8*F156)</f>
        <v>5.8433999998669606E-2</v>
      </c>
      <c r="I156" s="177">
        <f>G156</f>
        <v>5.8433999998669606E-2</v>
      </c>
      <c r="O156" s="177">
        <f ca="1">+C$11+C$12*F156</f>
        <v>0.18756602601943215</v>
      </c>
      <c r="Q156" s="198">
        <f>C156-15018.5</f>
        <v>27867.910000000003</v>
      </c>
      <c r="S156" s="178">
        <f>S$16</f>
        <v>0.1</v>
      </c>
      <c r="Z156" s="177">
        <f>F156</f>
        <v>-20140</v>
      </c>
      <c r="AA156" s="177">
        <f>AB$3+AB$4*Z156+AB$5*Z156^2+AH156</f>
        <v>7.5048574008497293E-2</v>
      </c>
      <c r="AB156" s="177">
        <f>IF(S156&lt;&gt;0,G156-AH156,-9999)</f>
        <v>7.0859435745041291E-2</v>
      </c>
      <c r="AC156" s="177">
        <f>+G156-P156</f>
        <v>5.8433999998669606E-2</v>
      </c>
      <c r="AD156" s="177">
        <f>IF(S156&lt;&gt;0,G156-AA156,-9999)</f>
        <v>-1.6614574009827687E-2</v>
      </c>
      <c r="AE156" s="177">
        <f>+(G156-AA156)^2*S156</f>
        <v>2.7604406952804166E-5</v>
      </c>
      <c r="AF156" s="177">
        <f>IF(S156&lt;&gt;0,G156-P156,-9999)</f>
        <v>5.8433999998669606E-2</v>
      </c>
      <c r="AG156" s="178"/>
      <c r="AH156" s="177">
        <f>$AB$6*($AB$11/AI156*AJ156+$AB$12)</f>
        <v>-1.242543574637169E-2</v>
      </c>
      <c r="AI156" s="177">
        <f>1+$AB$7*COS(AL156)</f>
        <v>1.1650745268120253</v>
      </c>
      <c r="AJ156" s="177">
        <f>SIN(AL156+RADIANS($AB$9))</f>
        <v>-0.97720816055383841</v>
      </c>
      <c r="AK156" s="177">
        <f>$AB$7*SIN(AL156)</f>
        <v>0.10190286619670393</v>
      </c>
      <c r="AL156" s="177">
        <f>2*ATAN(AM156)</f>
        <v>0.55305342061421325</v>
      </c>
      <c r="AM156" s="177">
        <f>SQRT((1+$AB$7)/(1-$AB$7))*TAN(AN156/2)</f>
        <v>0.28379757542460077</v>
      </c>
      <c r="AN156" s="177">
        <f>$AU156+$AB$7*SIN(AO156)</f>
        <v>13.024528674325856</v>
      </c>
      <c r="AO156" s="177">
        <f>$AU156+$AB$7*SIN(AP156)</f>
        <v>13.024526660062797</v>
      </c>
      <c r="AP156" s="177">
        <f>$AU156+$AB$7*SIN(AQ156)</f>
        <v>13.024515083046396</v>
      </c>
      <c r="AQ156" s="177">
        <f>$AU156+$AB$7*SIN(AR156)</f>
        <v>13.024448545199283</v>
      </c>
      <c r="AR156" s="177">
        <f>$AU156+$AB$7*SIN(AS156)</f>
        <v>13.024066167294157</v>
      </c>
      <c r="AS156" s="177">
        <f>$AU156+$AB$7*SIN(AT156)</f>
        <v>13.021870121264248</v>
      </c>
      <c r="AT156" s="177">
        <f>$AU156+$AB$7*SIN(AU156)</f>
        <v>13.009303087515063</v>
      </c>
      <c r="AU156" s="177">
        <f>RADIANS($AB$9)+$AB$18*(F156-AB$15)</f>
        <v>12.938725945363565</v>
      </c>
    </row>
    <row r="157" spans="1:47" s="177" customFormat="1" ht="12.95" customHeight="1" x14ac:dyDescent="0.2">
      <c r="A157" s="177" t="s">
        <v>138</v>
      </c>
      <c r="C157" s="196">
        <v>42886.423999999999</v>
      </c>
      <c r="D157" s="196"/>
      <c r="E157" s="177">
        <f>(C157-C$7)/C$8</f>
        <v>-20139.894623076816</v>
      </c>
      <c r="F157" s="177">
        <f>ROUND(2*E157,0)/2</f>
        <v>-20140</v>
      </c>
      <c r="G157" s="177">
        <f>C157-(C$7+C$8*F157)</f>
        <v>7.2433999994245823E-2</v>
      </c>
      <c r="I157" s="177">
        <f>G157</f>
        <v>7.2433999994245823E-2</v>
      </c>
      <c r="O157" s="177">
        <f ca="1">+C$11+C$12*F157</f>
        <v>0.18756602601943215</v>
      </c>
      <c r="Q157" s="198">
        <f>C157-15018.5</f>
        <v>27867.923999999999</v>
      </c>
      <c r="S157" s="178">
        <f>S$16</f>
        <v>0.1</v>
      </c>
      <c r="Z157" s="177">
        <f>F157</f>
        <v>-20140</v>
      </c>
      <c r="AA157" s="177">
        <f>AB$3+AB$4*Z157+AB$5*Z157^2+AH157</f>
        <v>7.5048574008497293E-2</v>
      </c>
      <c r="AB157" s="177">
        <f>IF(S157&lt;&gt;0,G157-AH157,-9999)</f>
        <v>8.4859435740617509E-2</v>
      </c>
      <c r="AC157" s="177">
        <f>+G157-P157</f>
        <v>7.2433999994245823E-2</v>
      </c>
      <c r="AD157" s="177">
        <f>IF(S157&lt;&gt;0,G157-AA157,-9999)</f>
        <v>-2.6145740142514695E-3</v>
      </c>
      <c r="AE157" s="177">
        <f>+(G157-AA157)^2*S157</f>
        <v>6.8359972759990438E-7</v>
      </c>
      <c r="AF157" s="177">
        <f>IF(S157&lt;&gt;0,G157-P157,-9999)</f>
        <v>7.2433999994245823E-2</v>
      </c>
      <c r="AG157" s="178"/>
      <c r="AH157" s="177">
        <f>$AB$6*($AB$11/AI157*AJ157+$AB$12)</f>
        <v>-1.242543574637169E-2</v>
      </c>
      <c r="AI157" s="177">
        <f>1+$AB$7*COS(AL157)</f>
        <v>1.1650745268120253</v>
      </c>
      <c r="AJ157" s="177">
        <f>SIN(AL157+RADIANS($AB$9))</f>
        <v>-0.97720816055383841</v>
      </c>
      <c r="AK157" s="177">
        <f>$AB$7*SIN(AL157)</f>
        <v>0.10190286619670393</v>
      </c>
      <c r="AL157" s="177">
        <f>2*ATAN(AM157)</f>
        <v>0.55305342061421325</v>
      </c>
      <c r="AM157" s="177">
        <f>SQRT((1+$AB$7)/(1-$AB$7))*TAN(AN157/2)</f>
        <v>0.28379757542460077</v>
      </c>
      <c r="AN157" s="177">
        <f>$AU157+$AB$7*SIN(AO157)</f>
        <v>13.024528674325856</v>
      </c>
      <c r="AO157" s="177">
        <f>$AU157+$AB$7*SIN(AP157)</f>
        <v>13.024526660062797</v>
      </c>
      <c r="AP157" s="177">
        <f>$AU157+$AB$7*SIN(AQ157)</f>
        <v>13.024515083046396</v>
      </c>
      <c r="AQ157" s="177">
        <f>$AU157+$AB$7*SIN(AR157)</f>
        <v>13.024448545199283</v>
      </c>
      <c r="AR157" s="177">
        <f>$AU157+$AB$7*SIN(AS157)</f>
        <v>13.024066167294157</v>
      </c>
      <c r="AS157" s="177">
        <f>$AU157+$AB$7*SIN(AT157)</f>
        <v>13.021870121264248</v>
      </c>
      <c r="AT157" s="177">
        <f>$AU157+$AB$7*SIN(AU157)</f>
        <v>13.009303087515063</v>
      </c>
      <c r="AU157" s="177">
        <f>RADIANS($AB$9)+$AB$18*(F157-AB$15)</f>
        <v>12.938725945363565</v>
      </c>
    </row>
    <row r="158" spans="1:47" s="177" customFormat="1" ht="12.95" customHeight="1" x14ac:dyDescent="0.2">
      <c r="A158" s="177" t="s">
        <v>132</v>
      </c>
      <c r="C158" s="196">
        <v>42898.786</v>
      </c>
      <c r="D158" s="196" t="s">
        <v>52</v>
      </c>
      <c r="E158" s="177">
        <f>(C158-C$7)/C$8</f>
        <v>-20121.910395718471</v>
      </c>
      <c r="F158" s="177">
        <f>ROUND(2*E158,0)/2</f>
        <v>-20122</v>
      </c>
      <c r="G158" s="177">
        <f>C158-(C$7+C$8*F158)</f>
        <v>6.1592199999722652E-2</v>
      </c>
      <c r="I158" s="177">
        <f>G158</f>
        <v>6.1592199999722652E-2</v>
      </c>
      <c r="O158" s="177">
        <f ca="1">+C$11+C$12*F158</f>
        <v>0.18739799855315717</v>
      </c>
      <c r="Q158" s="198">
        <f>C158-15018.5</f>
        <v>27880.286</v>
      </c>
      <c r="S158" s="178">
        <f>S$16</f>
        <v>0.1</v>
      </c>
      <c r="Z158" s="177">
        <f>F158</f>
        <v>-20122</v>
      </c>
      <c r="AA158" s="177">
        <f>AB$3+AB$4*Z158+AB$5*Z158^2+AH158</f>
        <v>7.4914370606044944E-2</v>
      </c>
      <c r="AB158" s="177">
        <f>IF(S158&lt;&gt;0,G158-AH158,-9999)</f>
        <v>7.4060281981940618E-2</v>
      </c>
      <c r="AC158" s="177">
        <f>+G158-P158</f>
        <v>6.1592199999722652E-2</v>
      </c>
      <c r="AD158" s="177">
        <f>IF(S158&lt;&gt;0,G158-AA158,-9999)</f>
        <v>-1.3322170606322292E-2</v>
      </c>
      <c r="AE158" s="177">
        <f>+(G158-AA158)^2*S158</f>
        <v>1.774802296639577E-5</v>
      </c>
      <c r="AF158" s="177">
        <f>IF(S158&lt;&gt;0,G158-P158,-9999)</f>
        <v>6.1592199999722652E-2</v>
      </c>
      <c r="AG158" s="178"/>
      <c r="AH158" s="177">
        <f>$AB$6*($AB$11/AI158*AJ158+$AB$12)</f>
        <v>-1.2468081982217969E-2</v>
      </c>
      <c r="AI158" s="177">
        <f>1+$AB$7*COS(AL158)</f>
        <v>1.1636887384171413</v>
      </c>
      <c r="AJ158" s="177">
        <f>SIN(AL158+RADIANS($AB$9))</f>
        <v>-0.97997548054212835</v>
      </c>
      <c r="AK158" s="177">
        <f>$AB$7*SIN(AL158)</f>
        <v>0.1041143143699369</v>
      </c>
      <c r="AL158" s="177">
        <f>2*ATAN(AM158)</f>
        <v>0.56650635197511601</v>
      </c>
      <c r="AM158" s="177">
        <f>SQRT((1+$AB$7)/(1-$AB$7))*TAN(AN158/2)</f>
        <v>0.29107980908988923</v>
      </c>
      <c r="AN158" s="177">
        <f>$AU158+$AB$7*SIN(AO158)</f>
        <v>13.035862874774066</v>
      </c>
      <c r="AO158" s="177">
        <f>$AU158+$AB$7*SIN(AP158)</f>
        <v>13.035860878423971</v>
      </c>
      <c r="AP158" s="177">
        <f>$AU158+$AB$7*SIN(AQ158)</f>
        <v>13.03584933912458</v>
      </c>
      <c r="AQ158" s="177">
        <f>$AU158+$AB$7*SIN(AR158)</f>
        <v>13.035782641009645</v>
      </c>
      <c r="AR158" s="177">
        <f>$AU158+$AB$7*SIN(AS158)</f>
        <v>13.035397164527652</v>
      </c>
      <c r="AS158" s="177">
        <f>$AU158+$AB$7*SIN(AT158)</f>
        <v>13.033170805358326</v>
      </c>
      <c r="AT158" s="177">
        <f>$AU158+$AB$7*SIN(AU158)</f>
        <v>13.020360461621445</v>
      </c>
      <c r="AU158" s="177">
        <f>RADIANS($AB$9)+$AB$18*(F158-AB$15)</f>
        <v>12.948093685817394</v>
      </c>
    </row>
    <row r="159" spans="1:47" s="177" customFormat="1" ht="12.95" customHeight="1" x14ac:dyDescent="0.2">
      <c r="A159" s="177" t="s">
        <v>132</v>
      </c>
      <c r="C159" s="196">
        <v>42909.78</v>
      </c>
      <c r="D159" s="196" t="s">
        <v>52</v>
      </c>
      <c r="E159" s="177">
        <f>(C159-C$7)/C$8</f>
        <v>-20105.91633362677</v>
      </c>
      <c r="F159" s="177">
        <f>ROUND(2*E159,0)/2</f>
        <v>-20106</v>
      </c>
      <c r="G159" s="177">
        <f>C159-(C$7+C$8*F159)</f>
        <v>5.7510599996021483E-2</v>
      </c>
      <c r="I159" s="177">
        <f>G159</f>
        <v>5.7510599996021483E-2</v>
      </c>
      <c r="O159" s="177">
        <f ca="1">+C$11+C$12*F159</f>
        <v>0.18724864080535719</v>
      </c>
      <c r="Q159" s="198">
        <f>C159-15018.5</f>
        <v>27891.279999999999</v>
      </c>
      <c r="S159" s="178">
        <f>S$16</f>
        <v>0.1</v>
      </c>
      <c r="Z159" s="177">
        <f>F159</f>
        <v>-20106</v>
      </c>
      <c r="AA159" s="177">
        <f>AB$3+AB$4*Z159+AB$5*Z159^2+AH159</f>
        <v>7.4796475480079755E-2</v>
      </c>
      <c r="AB159" s="177">
        <f>IF(S159&lt;&gt;0,G159-AH159,-9999)</f>
        <v>7.0015204546436463E-2</v>
      </c>
      <c r="AC159" s="177">
        <f>+G159-P159</f>
        <v>5.7510599996021483E-2</v>
      </c>
      <c r="AD159" s="177">
        <f>IF(S159&lt;&gt;0,G159-AA159,-9999)</f>
        <v>-1.7285875484058272E-2</v>
      </c>
      <c r="AE159" s="177">
        <f>+(G159-AA159)^2*S159</f>
        <v>2.9880149125036679E-5</v>
      </c>
      <c r="AF159" s="177">
        <f>IF(S159&lt;&gt;0,G159-P159,-9999)</f>
        <v>5.7510599996021483E-2</v>
      </c>
      <c r="AG159" s="178"/>
      <c r="AH159" s="177">
        <f>$AB$6*($AB$11/AI159*AJ159+$AB$12)</f>
        <v>-1.2504604550414983E-2</v>
      </c>
      <c r="AI159" s="177">
        <f>1+$AB$7*COS(AL159)</f>
        <v>1.1624349235268334</v>
      </c>
      <c r="AJ159" s="177">
        <f>SIN(AL159+RADIANS($AB$9))</f>
        <v>-0.98228136600486993</v>
      </c>
      <c r="AK159" s="177">
        <f>$AB$7*SIN(AL159)</f>
        <v>0.10605983763965093</v>
      </c>
      <c r="AL159" s="177">
        <f>2*ATAN(AM159)</f>
        <v>0.57843741014653782</v>
      </c>
      <c r="AM159" s="177">
        <f>SQRT((1+$AB$7)/(1-$AB$7))*TAN(AN159/2)</f>
        <v>0.29756211533964433</v>
      </c>
      <c r="AN159" s="177">
        <f>$AU159+$AB$7*SIN(AO159)</f>
        <v>13.045926296238532</v>
      </c>
      <c r="AO159" s="177">
        <f>$AU159+$AB$7*SIN(AP159)</f>
        <v>13.045924318212753</v>
      </c>
      <c r="AP159" s="177">
        <f>$AU159+$AB$7*SIN(AQ159)</f>
        <v>13.045912825576416</v>
      </c>
      <c r="AQ159" s="177">
        <f>$AU159+$AB$7*SIN(AR159)</f>
        <v>13.045846052936872</v>
      </c>
      <c r="AR159" s="177">
        <f>$AU159+$AB$7*SIN(AS159)</f>
        <v>13.045458147290123</v>
      </c>
      <c r="AS159" s="177">
        <f>$AU159+$AB$7*SIN(AT159)</f>
        <v>13.043206209860328</v>
      </c>
      <c r="AT159" s="177">
        <f>$AU159+$AB$7*SIN(AU159)</f>
        <v>13.030183919312384</v>
      </c>
      <c r="AU159" s="177">
        <f>RADIANS($AB$9)+$AB$18*(F159-AB$15)</f>
        <v>12.956420566220796</v>
      </c>
    </row>
    <row r="160" spans="1:47" s="177" customFormat="1" ht="12.95" customHeight="1" x14ac:dyDescent="0.2">
      <c r="A160" s="177" t="s">
        <v>102</v>
      </c>
      <c r="C160" s="196">
        <v>42959.968000000001</v>
      </c>
      <c r="D160" s="196">
        <v>5.0000000000000001E-3</v>
      </c>
      <c r="E160" s="177">
        <f>(C160-C$7)/C$8</f>
        <v>-20032.902872806473</v>
      </c>
      <c r="F160" s="177">
        <f>ROUND(2*E160,0)/2</f>
        <v>-20033</v>
      </c>
      <c r="G160" s="177">
        <f>C160-(C$7+C$8*F160)</f>
        <v>6.676329999754671E-2</v>
      </c>
      <c r="J160" s="177">
        <f>G160</f>
        <v>6.676329999754671E-2</v>
      </c>
      <c r="O160" s="177">
        <f ca="1">+C$11+C$12*F160</f>
        <v>0.18656719608101985</v>
      </c>
      <c r="Q160" s="198">
        <f>C160-15018.5</f>
        <v>27941.468000000001</v>
      </c>
      <c r="S160" s="178">
        <f>S$17</f>
        <v>1</v>
      </c>
      <c r="Z160" s="177">
        <f>F160</f>
        <v>-20033</v>
      </c>
      <c r="AA160" s="177">
        <f>AB$3+AB$4*Z160+AB$5*Z160^2+AH160</f>
        <v>7.4275262024265182E-2</v>
      </c>
      <c r="AB160" s="177">
        <f>IF(S160&lt;&gt;0,G160-AH160,-9999)</f>
        <v>7.9417994132394143E-2</v>
      </c>
      <c r="AC160" s="177">
        <f>+G160-P160</f>
        <v>6.676329999754671E-2</v>
      </c>
      <c r="AD160" s="177">
        <f>IF(S160&lt;&gt;0,G160-AA160,-9999)</f>
        <v>-7.5119620267184717E-3</v>
      </c>
      <c r="AE160" s="177">
        <f>+(G160-AA160)^2*S160</f>
        <v>5.6429573490860288E-5</v>
      </c>
      <c r="AF160" s="177">
        <f>IF(S160&lt;&gt;0,G160-P160,-9999)</f>
        <v>6.676329999754671E-2</v>
      </c>
      <c r="AG160" s="178"/>
      <c r="AH160" s="177">
        <f>$AB$6*($AB$11/AI160*AJ160+$AB$12)</f>
        <v>-1.2654694134847426E-2</v>
      </c>
      <c r="AI160" s="177">
        <f>1+$AB$7*COS(AL160)</f>
        <v>1.1564621360098253</v>
      </c>
      <c r="AJ160" s="177">
        <f>SIN(AL160+RADIANS($AB$9))</f>
        <v>-0.9909784092605799</v>
      </c>
      <c r="AK160" s="177">
        <f>$AB$7*SIN(AL160)</f>
        <v>0.11468824497985966</v>
      </c>
      <c r="AL160" s="177">
        <f>2*ATAN(AM160)</f>
        <v>0.6325382708278513</v>
      </c>
      <c r="AM160" s="177">
        <f>SQRT((1+$AB$7)/(1-$AB$7))*TAN(AN160/2)</f>
        <v>0.32725391485616512</v>
      </c>
      <c r="AN160" s="177">
        <f>$AU160+$AB$7*SIN(AO160)</f>
        <v>13.091699285073419</v>
      </c>
      <c r="AO160" s="177">
        <f>$AU160+$AB$7*SIN(AP160)</f>
        <v>13.091697416596062</v>
      </c>
      <c r="AP160" s="177">
        <f>$AU160+$AB$7*SIN(AQ160)</f>
        <v>13.09168628388449</v>
      </c>
      <c r="AQ160" s="177">
        <f>$AU160+$AB$7*SIN(AR160)</f>
        <v>13.09161995475058</v>
      </c>
      <c r="AR160" s="177">
        <f>$AU160+$AB$7*SIN(AS160)</f>
        <v>13.091224815989001</v>
      </c>
      <c r="AS160" s="177">
        <f>$AU160+$AB$7*SIN(AT160)</f>
        <v>13.088872747236728</v>
      </c>
      <c r="AT160" s="177">
        <f>$AU160+$AB$7*SIN(AU160)</f>
        <v>13.074936990091237</v>
      </c>
      <c r="AU160" s="177">
        <f>RADIANS($AB$9)+$AB$18*(F160-AB$15)</f>
        <v>12.994411958061324</v>
      </c>
    </row>
    <row r="161" spans="1:47" s="177" customFormat="1" ht="12.95" customHeight="1" x14ac:dyDescent="0.2">
      <c r="A161" s="177" t="s">
        <v>132</v>
      </c>
      <c r="C161" s="196">
        <v>43043.819000000003</v>
      </c>
      <c r="D161" s="196" t="s">
        <v>52</v>
      </c>
      <c r="E161" s="177">
        <f>(C161-C$7)/C$8</f>
        <v>-19910.916507475267</v>
      </c>
      <c r="F161" s="177">
        <f>ROUND(2*E161,0)/2</f>
        <v>-19911</v>
      </c>
      <c r="G161" s="177">
        <f>C161-(C$7+C$8*F161)</f>
        <v>5.7391100002860185E-2</v>
      </c>
      <c r="I161" s="177">
        <f>G161</f>
        <v>5.7391100002860185E-2</v>
      </c>
      <c r="O161" s="177">
        <f ca="1">+C$11+C$12*F161</f>
        <v>0.18542834325404506</v>
      </c>
      <c r="Q161" s="198">
        <f>C161-15018.5</f>
        <v>28025.319000000003</v>
      </c>
      <c r="S161" s="178">
        <f>S$16</f>
        <v>0.1</v>
      </c>
      <c r="Z161" s="177">
        <f>F161</f>
        <v>-19911</v>
      </c>
      <c r="AA161" s="177">
        <f>AB$3+AB$4*Z161+AB$5*Z161^2+AH161</f>
        <v>7.3465114904900736E-2</v>
      </c>
      <c r="AB161" s="177">
        <f>IF(S161&lt;&gt;0,G161-AH161,-9999)</f>
        <v>7.0236213705595463E-2</v>
      </c>
      <c r="AC161" s="177">
        <f>+G161-P161</f>
        <v>5.7391100002860185E-2</v>
      </c>
      <c r="AD161" s="177">
        <f>IF(S161&lt;&gt;0,G161-AA161,-9999)</f>
        <v>-1.6074014902040551E-2</v>
      </c>
      <c r="AE161" s="177">
        <f>+(G161-AA161)^2*S161</f>
        <v>2.5837395507102173E-5</v>
      </c>
      <c r="AF161" s="177">
        <f>IF(S161&lt;&gt;0,G161-P161,-9999)</f>
        <v>5.7391100002860185E-2</v>
      </c>
      <c r="AG161" s="178"/>
      <c r="AH161" s="177">
        <f>$AB$6*($AB$11/AI161*AJ161+$AB$12)</f>
        <v>-1.2845113702735283E-2</v>
      </c>
      <c r="AI161" s="177">
        <f>1+$AB$7*COS(AL161)</f>
        <v>1.1456339875445898</v>
      </c>
      <c r="AJ161" s="177">
        <f>SIN(AL161+RADIANS($AB$9))</f>
        <v>-0.99897375776154951</v>
      </c>
      <c r="AK161" s="177">
        <f>$AB$7*SIN(AL161)</f>
        <v>0.12815824286084618</v>
      </c>
      <c r="AL161" s="177">
        <f>2*ATAN(AM161)</f>
        <v>0.72165614267784906</v>
      </c>
      <c r="AM161" s="177">
        <f>SQRT((1+$AB$7)/(1-$AB$7))*TAN(AN161/2)</f>
        <v>0.37734853836430138</v>
      </c>
      <c r="AN161" s="177">
        <f>$AU161+$AB$7*SIN(AO161)</f>
        <v>13.167645649419708</v>
      </c>
      <c r="AO161" s="177">
        <f>$AU161+$AB$7*SIN(AP161)</f>
        <v>13.167644037693041</v>
      </c>
      <c r="AP161" s="177">
        <f>$AU161+$AB$7*SIN(AQ161)</f>
        <v>13.167633962597384</v>
      </c>
      <c r="AQ161" s="177">
        <f>$AU161+$AB$7*SIN(AR161)</f>
        <v>13.167570983550601</v>
      </c>
      <c r="AR161" s="177">
        <f>$AU161+$AB$7*SIN(AS161)</f>
        <v>13.167177365508751</v>
      </c>
      <c r="AS161" s="177">
        <f>$AU161+$AB$7*SIN(AT161)</f>
        <v>13.16471965818519</v>
      </c>
      <c r="AT161" s="177">
        <f>$AU161+$AB$7*SIN(AU161)</f>
        <v>13.149465597534862</v>
      </c>
      <c r="AU161" s="177">
        <f>RADIANS($AB$9)+$AB$18*(F161-AB$15)</f>
        <v>13.057904421137273</v>
      </c>
    </row>
    <row r="162" spans="1:47" s="177" customFormat="1" ht="12.95" customHeight="1" x14ac:dyDescent="0.2">
      <c r="A162" s="177" t="s">
        <v>139</v>
      </c>
      <c r="C162" s="196">
        <v>43143.476000000002</v>
      </c>
      <c r="D162" s="196"/>
      <c r="E162" s="177">
        <f>(C162-C$7)/C$8</f>
        <v>-19765.935586439002</v>
      </c>
      <c r="F162" s="177">
        <f>ROUND(2*E162,0)/2</f>
        <v>-19766</v>
      </c>
      <c r="G162" s="177">
        <f>C162-(C$7+C$8*F162)</f>
        <v>4.427659999782918E-2</v>
      </c>
      <c r="I162" s="177">
        <f>G162</f>
        <v>4.427659999782918E-2</v>
      </c>
      <c r="O162" s="177">
        <f ca="1">+C$11+C$12*F162</f>
        <v>0.1840747886646078</v>
      </c>
      <c r="Q162" s="198">
        <f>C162-15018.5</f>
        <v>28124.976000000002</v>
      </c>
      <c r="S162" s="178">
        <f>S$16</f>
        <v>0.1</v>
      </c>
      <c r="Z162" s="177">
        <f>F162</f>
        <v>-19766</v>
      </c>
      <c r="AA162" s="177">
        <f>AB$3+AB$4*Z162+AB$5*Z162^2+AH162</f>
        <v>7.2600271799617394E-2</v>
      </c>
      <c r="AB162" s="177">
        <f>IF(S162&lt;&gt;0,G162-AH162,-9999)</f>
        <v>5.7250820223692676E-2</v>
      </c>
      <c r="AC162" s="177">
        <f>+G162-P162</f>
        <v>4.427659999782918E-2</v>
      </c>
      <c r="AD162" s="177">
        <f>IF(S162&lt;&gt;0,G162-AA162,-9999)</f>
        <v>-2.8323671801788214E-2</v>
      </c>
      <c r="AE162" s="177">
        <f>+(G162-AA162)^2*S162</f>
        <v>8.0223038433541283E-5</v>
      </c>
      <c r="AF162" s="177">
        <f>IF(S162&lt;&gt;0,G162-P162,-9999)</f>
        <v>4.427659999782918E-2</v>
      </c>
      <c r="AG162" s="178"/>
      <c r="AH162" s="177">
        <f>$AB$6*($AB$11/AI162*AJ162+$AB$12)</f>
        <v>-1.2974220225863496E-2</v>
      </c>
      <c r="AI162" s="177">
        <f>1+$AB$7*COS(AL162)</f>
        <v>1.1315931784902209</v>
      </c>
      <c r="AJ162" s="177">
        <f>SIN(AL162+RADIANS($AB$9))</f>
        <v>-0.99829885392139617</v>
      </c>
      <c r="AK162" s="177">
        <f>$AB$7*SIN(AL162)</f>
        <v>0.14253781574079991</v>
      </c>
      <c r="AL162" s="177">
        <f>2*ATAN(AM162)</f>
        <v>0.82530181460935714</v>
      </c>
      <c r="AM162" s="177">
        <f>SQRT((1+$AB$7)/(1-$AB$7))*TAN(AN162/2)</f>
        <v>0.43778652249534017</v>
      </c>
      <c r="AN162" s="177">
        <f>$AU162+$AB$7*SIN(AO162)</f>
        <v>13.256935710715423</v>
      </c>
      <c r="AO162" s="177">
        <f>$AU162+$AB$7*SIN(AP162)</f>
        <v>13.256934466685543</v>
      </c>
      <c r="AP162" s="177">
        <f>$AU162+$AB$7*SIN(AQ162)</f>
        <v>13.256926148097651</v>
      </c>
      <c r="AQ162" s="177">
        <f>$AU162+$AB$7*SIN(AR162)</f>
        <v>13.256870524774037</v>
      </c>
      <c r="AR162" s="177">
        <f>$AU162+$AB$7*SIN(AS162)</f>
        <v>13.256498657822716</v>
      </c>
      <c r="AS162" s="177">
        <f>$AU162+$AB$7*SIN(AT162)</f>
        <v>13.254015484248061</v>
      </c>
      <c r="AT162" s="177">
        <f>$AU162+$AB$7*SIN(AU162)</f>
        <v>13.237561252799383</v>
      </c>
      <c r="AU162" s="177">
        <f>RADIANS($AB$9)+$AB$18*(F162-AB$15)</f>
        <v>13.133366774793114</v>
      </c>
    </row>
    <row r="163" spans="1:47" s="177" customFormat="1" ht="12.95" customHeight="1" x14ac:dyDescent="0.2">
      <c r="A163" s="177" t="s">
        <v>132</v>
      </c>
      <c r="C163" s="196">
        <v>43149.671999999999</v>
      </c>
      <c r="D163" s="196" t="s">
        <v>52</v>
      </c>
      <c r="E163" s="177">
        <f>(C163-C$7)/C$8</f>
        <v>-19756.921650772263</v>
      </c>
      <c r="F163" s="177">
        <f>ROUND(2*E163,0)/2</f>
        <v>-19757</v>
      </c>
      <c r="G163" s="177">
        <f>C163-(C$7+C$8*F163)</f>
        <v>5.3855699996347539E-2</v>
      </c>
      <c r="I163" s="177">
        <f>G163</f>
        <v>5.3855699996347539E-2</v>
      </c>
      <c r="O163" s="177">
        <f ca="1">+C$11+C$12*F163</f>
        <v>0.18399077493147034</v>
      </c>
      <c r="Q163" s="198">
        <f>C163-15018.5</f>
        <v>28131.171999999999</v>
      </c>
      <c r="S163" s="178">
        <f>S$16</f>
        <v>0.1</v>
      </c>
      <c r="Z163" s="177">
        <f>F163</f>
        <v>-19757</v>
      </c>
      <c r="AA163" s="177">
        <f>AB$3+AB$4*Z163+AB$5*Z163^2+AH163</f>
        <v>7.255005171066875E-2</v>
      </c>
      <c r="AB163" s="177">
        <f>IF(S163&lt;&gt;0,G163-AH163,-9999)</f>
        <v>6.6834503432376818E-2</v>
      </c>
      <c r="AC163" s="177">
        <f>+G163-P163</f>
        <v>5.3855699996347539E-2</v>
      </c>
      <c r="AD163" s="177">
        <f>IF(S163&lt;&gt;0,G163-AA163,-9999)</f>
        <v>-1.8694351714321211E-2</v>
      </c>
      <c r="AE163" s="177">
        <f>+(G163-AA163)^2*S163</f>
        <v>3.4947878601874444E-5</v>
      </c>
      <c r="AF163" s="177">
        <f>IF(S163&lt;&gt;0,G163-P163,-9999)</f>
        <v>5.3855699996347539E-2</v>
      </c>
      <c r="AG163" s="178"/>
      <c r="AH163" s="177">
        <f>$AB$6*($AB$11/AI163*AJ163+$AB$12)</f>
        <v>-1.2978803436029274E-2</v>
      </c>
      <c r="AI163" s="177">
        <f>1+$AB$7*COS(AL163)</f>
        <v>1.1306857233122822</v>
      </c>
      <c r="AJ163" s="177">
        <f>SIN(AL163+RADIANS($AB$9))</f>
        <v>-0.99790863523698847</v>
      </c>
      <c r="AK163" s="177">
        <f>$AB$7*SIN(AL163)</f>
        <v>0.14337027329144283</v>
      </c>
      <c r="AL163" s="177">
        <f>2*ATAN(AM163)</f>
        <v>0.83164967369809895</v>
      </c>
      <c r="AM163" s="177">
        <f>SQRT((1+$AB$7)/(1-$AB$7))*TAN(AN163/2)</f>
        <v>0.44157403345735108</v>
      </c>
      <c r="AN163" s="177">
        <f>$AU163+$AB$7*SIN(AO163)</f>
        <v>13.26244101292704</v>
      </c>
      <c r="AO163" s="177">
        <f>$AU163+$AB$7*SIN(AP163)</f>
        <v>13.262439792375782</v>
      </c>
      <c r="AP163" s="177">
        <f>$AU163+$AB$7*SIN(AQ163)</f>
        <v>13.262431593363724</v>
      </c>
      <c r="AQ163" s="177">
        <f>$AU163+$AB$7*SIN(AR163)</f>
        <v>13.262376518231711</v>
      </c>
      <c r="AR163" s="177">
        <f>$AU163+$AB$7*SIN(AS163)</f>
        <v>13.26200662832148</v>
      </c>
      <c r="AS163" s="177">
        <f>$AU163+$AB$7*SIN(AT163)</f>
        <v>13.259525362976998</v>
      </c>
      <c r="AT163" s="177">
        <f>$AU163+$AB$7*SIN(AU163)</f>
        <v>13.243010435140704</v>
      </c>
      <c r="AU163" s="177">
        <f>RADIANS($AB$9)+$AB$18*(F163-AB$15)</f>
        <v>13.138050645020027</v>
      </c>
    </row>
    <row r="164" spans="1:47" s="177" customFormat="1" ht="12.95" customHeight="1" x14ac:dyDescent="0.2">
      <c r="A164" s="177" t="s">
        <v>132</v>
      </c>
      <c r="C164" s="196">
        <v>43184.732000000004</v>
      </c>
      <c r="D164" s="196" t="s">
        <v>52</v>
      </c>
      <c r="E164" s="177">
        <f>(C164-C$7)/C$8</f>
        <v>-19705.916391818733</v>
      </c>
      <c r="F164" s="177">
        <f>ROUND(2*E164,0)/2</f>
        <v>-19706</v>
      </c>
      <c r="G164" s="177">
        <f>C164-(C$7+C$8*F164)</f>
        <v>5.7470600004307926E-2</v>
      </c>
      <c r="I164" s="177">
        <f>G164</f>
        <v>5.7470600004307926E-2</v>
      </c>
      <c r="O164" s="177">
        <f ca="1">+C$11+C$12*F164</f>
        <v>0.18351469711035792</v>
      </c>
      <c r="Q164" s="198">
        <f>C164-15018.5</f>
        <v>28166.232000000004</v>
      </c>
      <c r="S164" s="178">
        <f>S$16</f>
        <v>0.1</v>
      </c>
      <c r="Z164" s="177">
        <f>F164</f>
        <v>-19706</v>
      </c>
      <c r="AA164" s="177">
        <f>AB$3+AB$4*Z164+AB$5*Z164^2+AH164</f>
        <v>7.2273003031495947E-2</v>
      </c>
      <c r="AB164" s="177">
        <f>IF(S164&lt;&gt;0,G164-AH164,-9999)</f>
        <v>7.0467908335324778E-2</v>
      </c>
      <c r="AC164" s="177">
        <f>+G164-P164</f>
        <v>5.7470600004307926E-2</v>
      </c>
      <c r="AD164" s="177">
        <f>IF(S164&lt;&gt;0,G164-AA164,-9999)</f>
        <v>-1.4802403027188021E-2</v>
      </c>
      <c r="AE164" s="177">
        <f>+(G164-AA164)^2*S164</f>
        <v>2.1911113537930509E-5</v>
      </c>
      <c r="AF164" s="177">
        <f>IF(S164&lt;&gt;0,G164-P164,-9999)</f>
        <v>5.7470600004307926E-2</v>
      </c>
      <c r="AG164" s="178"/>
      <c r="AH164" s="177">
        <f>$AB$6*($AB$11/AI164*AJ164+$AB$12)</f>
        <v>-1.299730833101685E-2</v>
      </c>
      <c r="AI164" s="177">
        <f>1+$AB$7*COS(AL164)</f>
        <v>1.1254737535715704</v>
      </c>
      <c r="AJ164" s="177">
        <f>SIN(AL164+RADIANS($AB$9))</f>
        <v>-0.99495785417328519</v>
      </c>
      <c r="AK164" s="177">
        <f>$AB$7*SIN(AL164)</f>
        <v>0.14795313685751377</v>
      </c>
      <c r="AL164" s="177">
        <f>2*ATAN(AM164)</f>
        <v>0.86742718824442044</v>
      </c>
      <c r="AM164" s="177">
        <f>SQRT((1+$AB$7)/(1-$AB$7))*TAN(AN164/2)</f>
        <v>0.46312339874135694</v>
      </c>
      <c r="AN164" s="177">
        <f>$AU164+$AB$7*SIN(AO164)</f>
        <v>13.293553595515561</v>
      </c>
      <c r="AO164" s="177">
        <f>$AU164+$AB$7*SIN(AP164)</f>
        <v>13.293552507166742</v>
      </c>
      <c r="AP164" s="177">
        <f>$AU164+$AB$7*SIN(AQ164)</f>
        <v>13.293544997380877</v>
      </c>
      <c r="AQ164" s="177">
        <f>$AU164+$AB$7*SIN(AR164)</f>
        <v>13.293493179990945</v>
      </c>
      <c r="AR164" s="177">
        <f>$AU164+$AB$7*SIN(AS164)</f>
        <v>13.293135705998999</v>
      </c>
      <c r="AS164" s="177">
        <f>$AU164+$AB$7*SIN(AT164)</f>
        <v>13.290672677122076</v>
      </c>
      <c r="AT164" s="177">
        <f>$AU164+$AB$7*SIN(AU164)</f>
        <v>13.273845149708571</v>
      </c>
      <c r="AU164" s="177">
        <f>RADIANS($AB$9)+$AB$18*(F164-AB$15)</f>
        <v>13.164592576305875</v>
      </c>
    </row>
    <row r="165" spans="1:47" s="177" customFormat="1" ht="12.95" customHeight="1" x14ac:dyDescent="0.2">
      <c r="A165" s="177" t="s">
        <v>130</v>
      </c>
      <c r="C165" s="196">
        <v>43198.48</v>
      </c>
      <c r="D165" s="196"/>
      <c r="E165" s="177">
        <f>(C165-C$7)/C$8</f>
        <v>-19685.915812808664</v>
      </c>
      <c r="F165" s="177">
        <f>ROUND(2*E165,0)/2</f>
        <v>-19686</v>
      </c>
      <c r="G165" s="177">
        <f>C165-(C$7+C$8*F165)</f>
        <v>5.7868600000801962E-2</v>
      </c>
      <c r="J165" s="177">
        <f>G165</f>
        <v>5.7868600000801962E-2</v>
      </c>
      <c r="O165" s="177">
        <f ca="1">+C$11+C$12*F165</f>
        <v>0.18332799992560794</v>
      </c>
      <c r="Q165" s="198">
        <f>C165-15018.5</f>
        <v>28179.980000000003</v>
      </c>
      <c r="S165" s="178">
        <f>S$17</f>
        <v>1</v>
      </c>
      <c r="Z165" s="177">
        <f>F165</f>
        <v>-19686</v>
      </c>
      <c r="AA165" s="177">
        <f>AB$3+AB$4*Z165+AB$5*Z165^2+AH165</f>
        <v>7.2167829475780071E-2</v>
      </c>
      <c r="AB165" s="177">
        <f>IF(S165&lt;&gt;0,G165-AH165,-9999)</f>
        <v>7.0869722422406453E-2</v>
      </c>
      <c r="AC165" s="177">
        <f>+G165-P165</f>
        <v>5.7868600000801962E-2</v>
      </c>
      <c r="AD165" s="177">
        <f>IF(S165&lt;&gt;0,G165-AA165,-9999)</f>
        <v>-1.4299229474978109E-2</v>
      </c>
      <c r="AE165" s="177">
        <f>+(G165-AA165)^2*S165</f>
        <v>2.0446796357808273E-4</v>
      </c>
      <c r="AF165" s="177">
        <f>IF(S165&lt;&gt;0,G165-P165,-9999)</f>
        <v>5.7868600000801962E-2</v>
      </c>
      <c r="AG165" s="178"/>
      <c r="AH165" s="177">
        <f>$AB$6*($AB$11/AI165*AJ165+$AB$12)</f>
        <v>-1.3001122421604496E-2</v>
      </c>
      <c r="AI165" s="177">
        <f>1+$AB$7*COS(AL165)</f>
        <v>1.1233992085207347</v>
      </c>
      <c r="AJ165" s="177">
        <f>SIN(AL165+RADIANS($AB$9))</f>
        <v>-0.99346316704787441</v>
      </c>
      <c r="AK165" s="177">
        <f>$AB$7*SIN(AL165)</f>
        <v>0.14968777130338209</v>
      </c>
      <c r="AL165" s="177">
        <f>2*ATAN(AM165)</f>
        <v>0.88136688135046881</v>
      </c>
      <c r="AM165" s="177">
        <f>SQRT((1+$AB$7)/(1-$AB$7))*TAN(AN165/2)</f>
        <v>0.47161571070259883</v>
      </c>
      <c r="AN165" s="177">
        <f>$AU165+$AB$7*SIN(AO165)</f>
        <v>13.305715114224478</v>
      </c>
      <c r="AO165" s="177">
        <f>$AU165+$AB$7*SIN(AP165)</f>
        <v>13.305714076966</v>
      </c>
      <c r="AP165" s="177">
        <f>$AU165+$AB$7*SIN(AQ165)</f>
        <v>13.305706840869103</v>
      </c>
      <c r="AQ165" s="177">
        <f>$AU165+$AB$7*SIN(AR165)</f>
        <v>13.305656361917503</v>
      </c>
      <c r="AR165" s="177">
        <f>$AU165+$AB$7*SIN(AS165)</f>
        <v>13.305304285779879</v>
      </c>
      <c r="AS165" s="177">
        <f>$AU165+$AB$7*SIN(AT165)</f>
        <v>13.30285178778735</v>
      </c>
      <c r="AT165" s="177">
        <f>$AU165+$AB$7*SIN(AU165)</f>
        <v>13.285916351898544</v>
      </c>
      <c r="AU165" s="177">
        <f>RADIANS($AB$9)+$AB$18*(F165-AB$15)</f>
        <v>13.175001176810127</v>
      </c>
    </row>
    <row r="166" spans="1:47" s="177" customFormat="1" ht="12.95" customHeight="1" x14ac:dyDescent="0.2">
      <c r="A166" s="177" t="s">
        <v>132</v>
      </c>
      <c r="C166" s="196">
        <v>43228.726000000002</v>
      </c>
      <c r="D166" s="196" t="s">
        <v>52</v>
      </c>
      <c r="E166" s="177">
        <f>(C166-C$7)/C$8</f>
        <v>-19641.913957066841</v>
      </c>
      <c r="F166" s="177">
        <f>ROUND(2*E166,0)/2</f>
        <v>-19642</v>
      </c>
      <c r="G166" s="177">
        <f>C166-(C$7+C$8*F166)</f>
        <v>5.914420000044629E-2</v>
      </c>
      <c r="I166" s="177">
        <f>G166</f>
        <v>5.914420000044629E-2</v>
      </c>
      <c r="O166" s="177">
        <f ca="1">+C$11+C$12*F166</f>
        <v>0.18291726611915804</v>
      </c>
      <c r="Q166" s="198">
        <f>C166-15018.5</f>
        <v>28210.226000000002</v>
      </c>
      <c r="S166" s="178">
        <f>S$16</f>
        <v>0.1</v>
      </c>
      <c r="Z166" s="177">
        <f>F166</f>
        <v>-19642</v>
      </c>
      <c r="AA166" s="177">
        <f>AB$3+AB$4*Z166+AB$5*Z166^2+AH166</f>
        <v>7.1943267573477673E-2</v>
      </c>
      <c r="AB166" s="177">
        <f>IF(S166&lt;&gt;0,G166-AH166,-9999)</f>
        <v>7.2146953498053265E-2</v>
      </c>
      <c r="AC166" s="177">
        <f>+G166-P166</f>
        <v>5.914420000044629E-2</v>
      </c>
      <c r="AD166" s="177">
        <f>IF(S166&lt;&gt;0,G166-AA166,-9999)</f>
        <v>-1.2799067573031384E-2</v>
      </c>
      <c r="AE166" s="177">
        <f>+(G166-AA166)^2*S166</f>
        <v>1.6381613073902349E-5</v>
      </c>
      <c r="AF166" s="177">
        <f>IF(S166&lt;&gt;0,G166-P166,-9999)</f>
        <v>5.914420000044629E-2</v>
      </c>
      <c r="AG166" s="178"/>
      <c r="AH166" s="177">
        <f>$AB$6*($AB$11/AI166*AJ166+$AB$12)</f>
        <v>-1.3002753497606979E-2</v>
      </c>
      <c r="AI166" s="177">
        <f>1+$AB$7*COS(AL166)</f>
        <v>1.1187793006116165</v>
      </c>
      <c r="AJ166" s="177">
        <f>SIN(AL166+RADIANS($AB$9))</f>
        <v>-0.9895221086525422</v>
      </c>
      <c r="AK166" s="177">
        <f>$AB$7*SIN(AL166)</f>
        <v>0.15337950087131136</v>
      </c>
      <c r="AL166" s="177">
        <f>2*ATAN(AM166)</f>
        <v>0.91185219291964459</v>
      </c>
      <c r="AM166" s="177">
        <f>SQRT((1+$AB$7)/(1-$AB$7))*TAN(AN166/2)</f>
        <v>0.49038503925604587</v>
      </c>
      <c r="AN166" s="177">
        <f>$AU166+$AB$7*SIN(AO166)</f>
        <v>13.332390923988886</v>
      </c>
      <c r="AO166" s="177">
        <f>$AU166+$AB$7*SIN(AP166)</f>
        <v>13.332389996695369</v>
      </c>
      <c r="AP166" s="177">
        <f>$AU166+$AB$7*SIN(AQ166)</f>
        <v>13.332383364050173</v>
      </c>
      <c r="AQ166" s="177">
        <f>$AU166+$AB$7*SIN(AR166)</f>
        <v>13.33233592401379</v>
      </c>
      <c r="AR166" s="177">
        <f>$AU166+$AB$7*SIN(AS166)</f>
        <v>13.3319966719429</v>
      </c>
      <c r="AS166" s="177">
        <f>$AU166+$AB$7*SIN(AT166)</f>
        <v>13.329573835000211</v>
      </c>
      <c r="AT166" s="177">
        <f>$AU166+$AB$7*SIN(AU166)</f>
        <v>13.312430447559116</v>
      </c>
      <c r="AU166" s="177">
        <f>RADIANS($AB$9)+$AB$18*(F166-AB$15)</f>
        <v>13.197900097919486</v>
      </c>
    </row>
    <row r="167" spans="1:47" s="177" customFormat="1" ht="12.95" customHeight="1" x14ac:dyDescent="0.2">
      <c r="A167" s="177" t="s">
        <v>102</v>
      </c>
      <c r="C167" s="196">
        <v>43324.9401</v>
      </c>
      <c r="D167" s="196">
        <v>5.0000000000000001E-3</v>
      </c>
      <c r="E167" s="177">
        <f>(C167-C$7)/C$8</f>
        <v>-19501.94176409821</v>
      </c>
      <c r="F167" s="177">
        <f>ROUND(2*E167,0)/2</f>
        <v>-19502</v>
      </c>
      <c r="G167" s="177">
        <f>C167-(C$7+C$8*F167)</f>
        <v>4.0030199998000171E-2</v>
      </c>
      <c r="J167" s="177">
        <f>G167</f>
        <v>4.0030199998000171E-2</v>
      </c>
      <c r="O167" s="177">
        <f ca="1">+C$11+C$12*F167</f>
        <v>0.18161038582590827</v>
      </c>
      <c r="Q167" s="198">
        <f>C167-15018.5</f>
        <v>28306.4401</v>
      </c>
      <c r="S167" s="178">
        <f>S$17</f>
        <v>1</v>
      </c>
      <c r="Z167" s="177">
        <f>F167</f>
        <v>-19502</v>
      </c>
      <c r="AA167" s="177">
        <f>AB$3+AB$4*Z167+AB$5*Z167^2+AH167</f>
        <v>7.1289919079605399E-2</v>
      </c>
      <c r="AB167" s="177">
        <f>IF(S167&lt;&gt;0,G167-AH167,-9999)</f>
        <v>5.2977525469101179E-2</v>
      </c>
      <c r="AC167" s="177">
        <f>+G167-P167</f>
        <v>4.0030199998000171E-2</v>
      </c>
      <c r="AD167" s="177">
        <f>IF(S167&lt;&gt;0,G167-AA167,-9999)</f>
        <v>-3.1259719081605228E-2</v>
      </c>
      <c r="AE167" s="177">
        <f>+(G167-AA167)^2*S167</f>
        <v>9.7717003706087398E-4</v>
      </c>
      <c r="AF167" s="177">
        <f>IF(S167&lt;&gt;0,G167-P167,-9999)</f>
        <v>4.0030199998000171E-2</v>
      </c>
      <c r="AG167" s="178"/>
      <c r="AH167" s="177">
        <f>$AB$6*($AB$11/AI167*AJ167+$AB$12)</f>
        <v>-1.294732547110101E-2</v>
      </c>
      <c r="AI167" s="177">
        <f>1+$AB$7*COS(AL167)</f>
        <v>1.1036444154982994</v>
      </c>
      <c r="AJ167" s="177">
        <f>SIN(AL167+RADIANS($AB$9))</f>
        <v>-0.97129191927471004</v>
      </c>
      <c r="AK167" s="177">
        <f>$AB$7*SIN(AL167)</f>
        <v>0.16398667225519656</v>
      </c>
      <c r="AL167" s="177">
        <f>2*ATAN(AM167)</f>
        <v>1.0071580481278368</v>
      </c>
      <c r="AM167" s="177">
        <f>SQRT((1+$AB$7)/(1-$AB$7))*TAN(AN167/2)</f>
        <v>0.55095878480029836</v>
      </c>
      <c r="AN167" s="177">
        <f>$AU167+$AB$7*SIN(AO167)</f>
        <v>13.41652398401324</v>
      </c>
      <c r="AO167" s="177">
        <f>$AU167+$AB$7*SIN(AP167)</f>
        <v>13.416523372450106</v>
      </c>
      <c r="AP167" s="177">
        <f>$AU167+$AB$7*SIN(AQ167)</f>
        <v>13.416518595025929</v>
      </c>
      <c r="AQ167" s="177">
        <f>$AU167+$AB$7*SIN(AR167)</f>
        <v>13.416481275518754</v>
      </c>
      <c r="AR167" s="177">
        <f>$AU167+$AB$7*SIN(AS167)</f>
        <v>13.416189803601203</v>
      </c>
      <c r="AS167" s="177">
        <f>$AU167+$AB$7*SIN(AT167)</f>
        <v>13.413916672111144</v>
      </c>
      <c r="AT167" s="177">
        <f>$AU167+$AB$7*SIN(AU167)</f>
        <v>13.396384983010712</v>
      </c>
      <c r="AU167" s="177">
        <f>RADIANS($AB$9)+$AB$18*(F167-AB$15)</f>
        <v>13.270760301449265</v>
      </c>
    </row>
    <row r="168" spans="1:47" s="177" customFormat="1" ht="12.95" customHeight="1" x14ac:dyDescent="0.2">
      <c r="A168" s="177" t="s">
        <v>132</v>
      </c>
      <c r="C168" s="196">
        <v>43569.66</v>
      </c>
      <c r="D168" s="196" t="s">
        <v>52</v>
      </c>
      <c r="E168" s="177">
        <f>(C168-C$7)/C$8</f>
        <v>-19145.923456323508</v>
      </c>
      <c r="F168" s="177">
        <f>ROUND(2*E168,0)/2</f>
        <v>-19146</v>
      </c>
      <c r="G168" s="177">
        <f>C168-(C$7+C$8*F168)</f>
        <v>5.2614600004744716E-2</v>
      </c>
      <c r="I168" s="177">
        <f>G168</f>
        <v>5.2614600004744716E-2</v>
      </c>
      <c r="O168" s="177">
        <f ca="1">+C$11+C$12*F168</f>
        <v>0.17828717593735893</v>
      </c>
      <c r="Q168" s="198">
        <f>C168-15018.5</f>
        <v>28551.160000000003</v>
      </c>
      <c r="S168" s="178">
        <f>S$16</f>
        <v>0.1</v>
      </c>
      <c r="Z168" s="177">
        <f>F168</f>
        <v>-19146</v>
      </c>
      <c r="AA168" s="177">
        <f>AB$3+AB$4*Z168+AB$5*Z168^2+AH168</f>
        <v>7.0021590042276927E-2</v>
      </c>
      <c r="AB168" s="177">
        <f>IF(S168&lt;&gt;0,G168-AH168,-9999)</f>
        <v>6.5031699159140227E-2</v>
      </c>
      <c r="AC168" s="177">
        <f>+G168-P168</f>
        <v>5.2614600004744716E-2</v>
      </c>
      <c r="AD168" s="177">
        <f>IF(S168&lt;&gt;0,G168-AA168,-9999)</f>
        <v>-1.7406990037532211E-2</v>
      </c>
      <c r="AE168" s="177">
        <f>+(G168-AA168)^2*S168</f>
        <v>3.0300330216674566E-5</v>
      </c>
      <c r="AF168" s="177">
        <f>IF(S168&lt;&gt;0,G168-P168,-9999)</f>
        <v>5.2614600004744716E-2</v>
      </c>
      <c r="AG168" s="178"/>
      <c r="AH168" s="177">
        <f>$AB$6*($AB$11/AI168*AJ168+$AB$12)</f>
        <v>-1.2417099154395506E-2</v>
      </c>
      <c r="AI168" s="177">
        <f>1+$AB$7*COS(AL168)</f>
        <v>1.0634409455228382</v>
      </c>
      <c r="AJ168" s="177">
        <f>SIN(AL168+RADIANS($AB$9))</f>
        <v>-0.89126082614117552</v>
      </c>
      <c r="AK168" s="177">
        <f>$AB$7*SIN(AL168)</f>
        <v>0.18332768468642605</v>
      </c>
      <c r="AL168" s="177">
        <f>2*ATAN(AM168)</f>
        <v>1.2376428134385171</v>
      </c>
      <c r="AM168" s="177">
        <f>SQRT((1+$AB$7)/(1-$AB$7))*TAN(AN168/2)</f>
        <v>0.71213121939512236</v>
      </c>
      <c r="AN168" s="177">
        <f>$AU168+$AB$7*SIN(AO168)</f>
        <v>13.625149440191699</v>
      </c>
      <c r="AO168" s="177">
        <f>$AU168+$AB$7*SIN(AP168)</f>
        <v>13.62514930863569</v>
      </c>
      <c r="AP168" s="177">
        <f>$AU168+$AB$7*SIN(AQ168)</f>
        <v>13.6251479244932</v>
      </c>
      <c r="AQ168" s="177">
        <f>$AU168+$AB$7*SIN(AR168)</f>
        <v>13.625133361697671</v>
      </c>
      <c r="AR168" s="177">
        <f>$AU168+$AB$7*SIN(AS168)</f>
        <v>13.624980166943656</v>
      </c>
      <c r="AS168" s="177">
        <f>$AU168+$AB$7*SIN(AT168)</f>
        <v>13.623371140982083</v>
      </c>
      <c r="AT168" s="177">
        <f>$AU168+$AB$7*SIN(AU168)</f>
        <v>13.606739705961452</v>
      </c>
      <c r="AU168" s="177">
        <f>RADIANS($AB$9)+$AB$18*(F168-AB$15)</f>
        <v>13.456033390424984</v>
      </c>
    </row>
    <row r="169" spans="1:47" s="177" customFormat="1" ht="12.95" customHeight="1" x14ac:dyDescent="0.2">
      <c r="A169" s="177" t="s">
        <v>132</v>
      </c>
      <c r="C169" s="196">
        <v>43578.589</v>
      </c>
      <c r="D169" s="196" t="s">
        <v>52</v>
      </c>
      <c r="E169" s="177">
        <f>(C169-C$7)/C$8</f>
        <v>-19132.933554521005</v>
      </c>
      <c r="F169" s="177">
        <f>ROUND(2*E169,0)/2</f>
        <v>-19133</v>
      </c>
      <c r="G169" s="177">
        <f>C169-(C$7+C$8*F169)</f>
        <v>4.5673299995542038E-2</v>
      </c>
      <c r="I169" s="177">
        <f>G169</f>
        <v>4.5673299995542038E-2</v>
      </c>
      <c r="O169" s="177">
        <f ca="1">+C$11+C$12*F169</f>
        <v>0.17816582276727144</v>
      </c>
      <c r="Q169" s="198">
        <f>C169-15018.5</f>
        <v>28560.089</v>
      </c>
      <c r="S169" s="178">
        <f>S$16</f>
        <v>0.1</v>
      </c>
      <c r="Z169" s="177">
        <f>F169</f>
        <v>-19133</v>
      </c>
      <c r="AA169" s="177">
        <f>AB$3+AB$4*Z169+AB$5*Z169^2+AH169</f>
        <v>6.9985199001340995E-2</v>
      </c>
      <c r="AB169" s="177">
        <f>IF(S169&lt;&gt;0,G169-AH169,-9999)</f>
        <v>5.8061214811386652E-2</v>
      </c>
      <c r="AC169" s="177">
        <f>+G169-P169</f>
        <v>4.5673299995542038E-2</v>
      </c>
      <c r="AD169" s="177">
        <f>IF(S169&lt;&gt;0,G169-AA169,-9999)</f>
        <v>-2.4311899005798956E-2</v>
      </c>
      <c r="AE169" s="177">
        <f>+(G169-AA169)^2*S169</f>
        <v>5.9106843326816826E-5</v>
      </c>
      <c r="AF169" s="177">
        <f>IF(S169&lt;&gt;0,G169-P169,-9999)</f>
        <v>4.5673299995542038E-2</v>
      </c>
      <c r="AG169" s="178"/>
      <c r="AH169" s="177">
        <f>$AB$6*($AB$11/AI169*AJ169+$AB$12)</f>
        <v>-1.2387914815844616E-2</v>
      </c>
      <c r="AI169" s="177">
        <f>1+$AB$7*COS(AL169)</f>
        <v>1.0619551942606342</v>
      </c>
      <c r="AJ169" s="177">
        <f>SIN(AL169+RADIANS($AB$9))</f>
        <v>-0.88756152848671499</v>
      </c>
      <c r="AK169" s="177">
        <f>$AB$7*SIN(AL169)</f>
        <v>0.18383510939275025</v>
      </c>
      <c r="AL169" s="177">
        <f>2*ATAN(AM169)</f>
        <v>1.2457359164251864</v>
      </c>
      <c r="AM169" s="177">
        <f>SQRT((1+$AB$7)/(1-$AB$7))*TAN(AN169/2)</f>
        <v>0.71824756077872576</v>
      </c>
      <c r="AN169" s="177">
        <f>$AU169+$AB$7*SIN(AO169)</f>
        <v>13.632620380873355</v>
      </c>
      <c r="AO169" s="177">
        <f>$AU169+$AB$7*SIN(AP169)</f>
        <v>13.632620258442874</v>
      </c>
      <c r="AP169" s="177">
        <f>$AU169+$AB$7*SIN(AQ169)</f>
        <v>13.632618952921993</v>
      </c>
      <c r="AQ169" s="177">
        <f>$AU169+$AB$7*SIN(AR169)</f>
        <v>13.632605031868568</v>
      </c>
      <c r="AR169" s="177">
        <f>$AU169+$AB$7*SIN(AS169)</f>
        <v>13.632456610459995</v>
      </c>
      <c r="AS169" s="177">
        <f>$AU169+$AB$7*SIN(AT169)</f>
        <v>13.630876664469557</v>
      </c>
      <c r="AT169" s="177">
        <f>$AU169+$AB$7*SIN(AU169)</f>
        <v>13.61432827923163</v>
      </c>
      <c r="AU169" s="177">
        <f>RADIANS($AB$9)+$AB$18*(F169-AB$15)</f>
        <v>13.462798980752748</v>
      </c>
    </row>
    <row r="170" spans="1:47" s="177" customFormat="1" ht="12.95" customHeight="1" x14ac:dyDescent="0.2">
      <c r="A170" s="177" t="s">
        <v>132</v>
      </c>
      <c r="C170" s="196">
        <v>43600.588000000003</v>
      </c>
      <c r="D170" s="196" t="s">
        <v>52</v>
      </c>
      <c r="E170" s="177">
        <f>(C170-C$7)/C$8</f>
        <v>-19100.929427546707</v>
      </c>
      <c r="F170" s="177">
        <f>ROUND(2*E170,0)/2</f>
        <v>-19101</v>
      </c>
      <c r="G170" s="177">
        <f>C170-(C$7+C$8*F170)</f>
        <v>4.8510100001294632E-2</v>
      </c>
      <c r="I170" s="177">
        <f>G170</f>
        <v>4.8510100001294632E-2</v>
      </c>
      <c r="O170" s="177">
        <f ca="1">+C$11+C$12*F170</f>
        <v>0.17786710727167152</v>
      </c>
      <c r="Q170" s="198">
        <f>C170-15018.5</f>
        <v>28582.088000000003</v>
      </c>
      <c r="S170" s="178">
        <f>S$16</f>
        <v>0.1</v>
      </c>
      <c r="Z170" s="177">
        <f>F170</f>
        <v>-19101</v>
      </c>
      <c r="AA170" s="177">
        <f>AB$3+AB$4*Z170+AB$5*Z170^2+AH170</f>
        <v>6.9898408018758879E-2</v>
      </c>
      <c r="AB170" s="177">
        <f>IF(S170&lt;&gt;0,G170-AH170,-9999)</f>
        <v>6.0823420161259564E-2</v>
      </c>
      <c r="AC170" s="177">
        <f>+G170-P170</f>
        <v>4.8510100001294632E-2</v>
      </c>
      <c r="AD170" s="177">
        <f>IF(S170&lt;&gt;0,G170-AA170,-9999)</f>
        <v>-2.1388308017464247E-2</v>
      </c>
      <c r="AE170" s="177">
        <f>+(G170-AA170)^2*S170</f>
        <v>4.5745971984992543E-5</v>
      </c>
      <c r="AF170" s="177">
        <f>IF(S170&lt;&gt;0,G170-P170,-9999)</f>
        <v>4.8510100001294632E-2</v>
      </c>
      <c r="AG170" s="178"/>
      <c r="AH170" s="177">
        <f>$AB$6*($AB$11/AI170*AJ170+$AB$12)</f>
        <v>-1.2313320159964935E-2</v>
      </c>
      <c r="AI170" s="177">
        <f>1+$AB$7*COS(AL170)</f>
        <v>1.058298687477798</v>
      </c>
      <c r="AJ170" s="177">
        <f>SIN(AL170+RADIANS($AB$9))</f>
        <v>-0.87825444709576705</v>
      </c>
      <c r="AK170" s="177">
        <f>$AB$7*SIN(AL170)</f>
        <v>0.18502717794876355</v>
      </c>
      <c r="AL170" s="177">
        <f>2*ATAN(AM170)</f>
        <v>1.2655611311191661</v>
      </c>
      <c r="AM170" s="177">
        <f>SQRT((1+$AB$7)/(1-$AB$7))*TAN(AN170/2)</f>
        <v>0.73338212901482625</v>
      </c>
      <c r="AN170" s="177">
        <f>$AU170+$AB$7*SIN(AO170)</f>
        <v>13.650965892740768</v>
      </c>
      <c r="AO170" s="177">
        <f>$AU170+$AB$7*SIN(AP170)</f>
        <v>13.650965790753022</v>
      </c>
      <c r="AP170" s="177">
        <f>$AU170+$AB$7*SIN(AQ170)</f>
        <v>13.650964665655851</v>
      </c>
      <c r="AQ170" s="177">
        <f>$AU170+$AB$7*SIN(AR170)</f>
        <v>13.65095225409199</v>
      </c>
      <c r="AR170" s="177">
        <f>$AU170+$AB$7*SIN(AS170)</f>
        <v>13.650815354661779</v>
      </c>
      <c r="AS170" s="177">
        <f>$AU170+$AB$7*SIN(AT170)</f>
        <v>13.649307699776804</v>
      </c>
      <c r="AT170" s="177">
        <f>$AU170+$AB$7*SIN(AU170)</f>
        <v>13.632978217116188</v>
      </c>
      <c r="AU170" s="177">
        <f>RADIANS($AB$9)+$AB$18*(F170-AB$15)</f>
        <v>13.479452741559555</v>
      </c>
    </row>
    <row r="171" spans="1:47" s="177" customFormat="1" ht="12.95" customHeight="1" x14ac:dyDescent="0.2">
      <c r="A171" s="177" t="s">
        <v>132</v>
      </c>
      <c r="C171" s="196">
        <v>43613.659</v>
      </c>
      <c r="D171" s="196" t="s">
        <v>52</v>
      </c>
      <c r="E171" s="177">
        <f>(C171-C$7)/C$8</f>
        <v>-19081.913747575763</v>
      </c>
      <c r="F171" s="177">
        <f>ROUND(2*E171,0)/2</f>
        <v>-19082</v>
      </c>
      <c r="G171" s="177">
        <f>C171-(C$7+C$8*F171)</f>
        <v>5.9288199998263735E-2</v>
      </c>
      <c r="I171" s="177">
        <f>G171</f>
        <v>5.9288199998263735E-2</v>
      </c>
      <c r="O171" s="177">
        <f ca="1">+C$11+C$12*F171</f>
        <v>0.17768974494615902</v>
      </c>
      <c r="Q171" s="198">
        <f>C171-15018.5</f>
        <v>28595.159</v>
      </c>
      <c r="S171" s="178">
        <f>S$16</f>
        <v>0.1</v>
      </c>
      <c r="Z171" s="177">
        <f>F171</f>
        <v>-19082</v>
      </c>
      <c r="AA171" s="177">
        <f>AB$3+AB$4*Z171+AB$5*Z171^2+AH171</f>
        <v>6.9848729809036281E-2</v>
      </c>
      <c r="AB171" s="177">
        <f>IF(S171&lt;&gt;0,G171-AH171,-9999)</f>
        <v>7.1555396290382961E-2</v>
      </c>
      <c r="AC171" s="177">
        <f>+G171-P171</f>
        <v>5.9288199998263735E-2</v>
      </c>
      <c r="AD171" s="177">
        <f>IF(S171&lt;&gt;0,G171-AA171,-9999)</f>
        <v>-1.0560529810772545E-2</v>
      </c>
      <c r="AE171" s="177">
        <f>+(G171-AA171)^2*S171</f>
        <v>1.1152478988421562E-5</v>
      </c>
      <c r="AF171" s="177">
        <f>IF(S171&lt;&gt;0,G171-P171,-9999)</f>
        <v>5.9288199998263735E-2</v>
      </c>
      <c r="AG171" s="178"/>
      <c r="AH171" s="177">
        <f>$AB$6*($AB$11/AI171*AJ171+$AB$12)</f>
        <v>-1.2267196292119227E-2</v>
      </c>
      <c r="AI171" s="177">
        <f>1+$AB$7*COS(AL171)</f>
        <v>1.056128701528116</v>
      </c>
      <c r="AJ171" s="177">
        <f>SIN(AL171+RADIANS($AB$9))</f>
        <v>-0.8725963703181655</v>
      </c>
      <c r="AK171" s="177">
        <f>$AB$7*SIN(AL171)</f>
        <v>0.18569696391186644</v>
      </c>
      <c r="AL171" s="177">
        <f>2*ATAN(AM171)</f>
        <v>1.2772677394703178</v>
      </c>
      <c r="AM171" s="177">
        <f>SQRT((1+$AB$7)/(1-$AB$7))*TAN(AN171/2)</f>
        <v>0.74242254011639919</v>
      </c>
      <c r="AN171" s="177">
        <f>$AU171+$AB$7*SIN(AO171)</f>
        <v>13.661828607489412</v>
      </c>
      <c r="AO171" s="177">
        <f>$AU171+$AB$7*SIN(AP171)</f>
        <v>13.661828516351404</v>
      </c>
      <c r="AP171" s="177">
        <f>$AU171+$AB$7*SIN(AQ171)</f>
        <v>13.661827489785795</v>
      </c>
      <c r="AQ171" s="177">
        <f>$AU171+$AB$7*SIN(AR171)</f>
        <v>13.661815926837619</v>
      </c>
      <c r="AR171" s="177">
        <f>$AU171+$AB$7*SIN(AS171)</f>
        <v>13.661685702956287</v>
      </c>
      <c r="AS171" s="177">
        <f>$AU171+$AB$7*SIN(AT171)</f>
        <v>13.660221366797487</v>
      </c>
      <c r="AT171" s="177">
        <f>$AU171+$AB$7*SIN(AU171)</f>
        <v>13.644031506715281</v>
      </c>
      <c r="AU171" s="177">
        <f>RADIANS($AB$9)+$AB$18*(F171-AB$15)</f>
        <v>13.489340912038596</v>
      </c>
    </row>
    <row r="172" spans="1:47" s="177" customFormat="1" ht="12.95" customHeight="1" x14ac:dyDescent="0.2">
      <c r="A172" s="177" t="s">
        <v>140</v>
      </c>
      <c r="C172" s="196">
        <v>43614.34</v>
      </c>
      <c r="D172" s="196"/>
      <c r="E172" s="177">
        <f>(C172-C$7)/C$8</f>
        <v>-19080.923029339963</v>
      </c>
      <c r="F172" s="177">
        <f>ROUND(2*E172,0)/2</f>
        <v>-19081</v>
      </c>
      <c r="G172" s="177">
        <f>C172-(C$7+C$8*F172)</f>
        <v>5.2908099991327617E-2</v>
      </c>
      <c r="I172" s="177">
        <f>+G172</f>
        <v>5.2908099991327617E-2</v>
      </c>
      <c r="O172" s="177">
        <f ca="1">+C$11+C$12*F172</f>
        <v>0.17768041008692154</v>
      </c>
      <c r="Q172" s="198">
        <f>C172-15018.5</f>
        <v>28595.839999999997</v>
      </c>
      <c r="S172" s="178">
        <f>S$16</f>
        <v>0.1</v>
      </c>
      <c r="Z172" s="177">
        <f>F172</f>
        <v>-19081</v>
      </c>
      <c r="AA172" s="177">
        <f>AB$3+AB$4*Z172+AB$5*Z172^2+AH172</f>
        <v>6.984615307000519E-2</v>
      </c>
      <c r="AB172" s="177">
        <f>IF(S172&lt;&gt;0,G172-AH172,-9999)</f>
        <v>6.5172831233984013E-2</v>
      </c>
      <c r="AC172" s="177">
        <f>+G172-P172</f>
        <v>5.2908099991327617E-2</v>
      </c>
      <c r="AD172" s="177">
        <f>IF(S172&lt;&gt;0,G172-AA172,-9999)</f>
        <v>-1.6938053078677573E-2</v>
      </c>
      <c r="AE172" s="177">
        <f>+(G172-AA172)^2*S172</f>
        <v>2.8689764209609883E-5</v>
      </c>
      <c r="AF172" s="177">
        <f>IF(S172&lt;&gt;0,G172-P172,-9999)</f>
        <v>5.2908099991327617E-2</v>
      </c>
      <c r="AG172" s="178"/>
      <c r="AH172" s="177">
        <f>$AB$6*($AB$11/AI172*AJ172+$AB$12)</f>
        <v>-1.2264731242656392E-2</v>
      </c>
      <c r="AI172" s="177">
        <f>1+$AB$7*COS(AL172)</f>
        <v>1.0560145231919096</v>
      </c>
      <c r="AJ172" s="177">
        <f>SIN(AL172+RADIANS($AB$9))</f>
        <v>-0.87229590802151846</v>
      </c>
      <c r="AK172" s="177">
        <f>$AB$7*SIN(AL172)</f>
        <v>0.18573143711526166</v>
      </c>
      <c r="AL172" s="177">
        <f>2*ATAN(AM172)</f>
        <v>1.2778825461587362</v>
      </c>
      <c r="AM172" s="177">
        <f>SQRT((1+$AB$7)/(1-$AB$7))*TAN(AN172/2)</f>
        <v>0.74289949035353597</v>
      </c>
      <c r="AN172" s="177">
        <f>$AU172+$AB$7*SIN(AO172)</f>
        <v>13.662399711745351</v>
      </c>
      <c r="AO172" s="177">
        <f>$AU172+$AB$7*SIN(AP172)</f>
        <v>13.662399621153002</v>
      </c>
      <c r="AP172" s="177">
        <f>$AU172+$AB$7*SIN(AQ172)</f>
        <v>13.662398599599946</v>
      </c>
      <c r="AQ172" s="177">
        <f>$AU172+$AB$7*SIN(AR172)</f>
        <v>13.662387080327875</v>
      </c>
      <c r="AR172" s="177">
        <f>$AU172+$AB$7*SIN(AS172)</f>
        <v>13.662257204175443</v>
      </c>
      <c r="AS172" s="177">
        <f>$AU172+$AB$7*SIN(AT172)</f>
        <v>13.660795154751398</v>
      </c>
      <c r="AT172" s="177">
        <f>$AU172+$AB$7*SIN(AU172)</f>
        <v>13.644612840817294</v>
      </c>
      <c r="AU172" s="177">
        <f>RADIANS($AB$9)+$AB$18*(F172-AB$15)</f>
        <v>13.489861342063808</v>
      </c>
    </row>
    <row r="173" spans="1:47" s="177" customFormat="1" ht="12.95" customHeight="1" x14ac:dyDescent="0.2">
      <c r="A173" s="177" t="s">
        <v>141</v>
      </c>
      <c r="C173" s="196">
        <v>43625.332999999999</v>
      </c>
      <c r="D173" s="196"/>
      <c r="E173" s="177">
        <f>(C173-C$7)/C$8</f>
        <v>-19064.93042204743</v>
      </c>
      <c r="F173" s="177">
        <f>ROUND(2*E173,0)/2</f>
        <v>-19065</v>
      </c>
      <c r="G173" s="177">
        <f>C173-(C$7+C$8*F173)</f>
        <v>4.7826499998336658E-2</v>
      </c>
      <c r="I173" s="177">
        <f>G173</f>
        <v>4.7826499998336658E-2</v>
      </c>
      <c r="O173" s="177">
        <f ca="1">+C$11+C$12*F173</f>
        <v>0.17753105233912156</v>
      </c>
      <c r="Q173" s="198">
        <f>C173-15018.5</f>
        <v>28606.832999999999</v>
      </c>
      <c r="S173" s="178">
        <f>S$16</f>
        <v>0.1</v>
      </c>
      <c r="Z173" s="177">
        <f>F173</f>
        <v>-19065</v>
      </c>
      <c r="AA173" s="177">
        <f>AB$3+AB$4*Z173+AB$5*Z173^2+AH173</f>
        <v>6.9805437318391755E-2</v>
      </c>
      <c r="AB173" s="177">
        <f>IF(S173&lt;&gt;0,G173-AH173,-9999)</f>
        <v>6.0051284171866698E-2</v>
      </c>
      <c r="AC173" s="177">
        <f>+G173-P173</f>
        <v>4.7826499998336658E-2</v>
      </c>
      <c r="AD173" s="177">
        <f>IF(S173&lt;&gt;0,G173-AA173,-9999)</f>
        <v>-2.1978937320055097E-2</v>
      </c>
      <c r="AE173" s="177">
        <f>+(G173-AA173)^2*S173</f>
        <v>4.8307368571891076E-5</v>
      </c>
      <c r="AF173" s="177">
        <f>IF(S173&lt;&gt;0,G173-P173,-9999)</f>
        <v>4.7826499998336658E-2</v>
      </c>
      <c r="AG173" s="178"/>
      <c r="AH173" s="177">
        <f>$AB$6*($AB$11/AI173*AJ173+$AB$12)</f>
        <v>-1.2224784173530042E-2</v>
      </c>
      <c r="AI173" s="177">
        <f>1+$AB$7*COS(AL173)</f>
        <v>1.0541881849025627</v>
      </c>
      <c r="AJ173" s="177">
        <f>SIN(AL173+RADIANS($AB$9))</f>
        <v>-0.8674527357615901</v>
      </c>
      <c r="AK173" s="177">
        <f>$AB$7*SIN(AL173)</f>
        <v>0.18627247289463636</v>
      </c>
      <c r="AL173" s="177">
        <f>2*ATAN(AM173)</f>
        <v>1.2877013871285721</v>
      </c>
      <c r="AM173" s="177">
        <f>SQRT((1+$AB$7)/(1-$AB$7))*TAN(AN173/2)</f>
        <v>0.75054636947878406</v>
      </c>
      <c r="AN173" s="177">
        <f>$AU173+$AB$7*SIN(AO173)</f>
        <v>13.671528983898913</v>
      </c>
      <c r="AO173" s="177">
        <f>$AU173+$AB$7*SIN(AP173)</f>
        <v>13.671528901703381</v>
      </c>
      <c r="AP173" s="177">
        <f>$AU173+$AB$7*SIN(AQ173)</f>
        <v>13.671527958035368</v>
      </c>
      <c r="AQ173" s="177">
        <f>$AU173+$AB$7*SIN(AR173)</f>
        <v>13.671517124126842</v>
      </c>
      <c r="AR173" s="177">
        <f>$AU173+$AB$7*SIN(AS173)</f>
        <v>13.671392760701291</v>
      </c>
      <c r="AS173" s="177">
        <f>$AU173+$AB$7*SIN(AT173)</f>
        <v>13.6699673786575</v>
      </c>
      <c r="AT173" s="177">
        <f>$AU173+$AB$7*SIN(AU173)</f>
        <v>13.653908474957516</v>
      </c>
      <c r="AU173" s="177">
        <f>RADIANS($AB$9)+$AB$18*(F173-AB$15)</f>
        <v>13.498188222467213</v>
      </c>
    </row>
    <row r="174" spans="1:47" s="177" customFormat="1" ht="12.95" customHeight="1" x14ac:dyDescent="0.2">
      <c r="A174" s="177" t="s">
        <v>132</v>
      </c>
      <c r="C174" s="196">
        <v>43626.716999999997</v>
      </c>
      <c r="D174" s="196" t="s">
        <v>52</v>
      </c>
      <c r="E174" s="177">
        <f>(C174-C$7)/C$8</f>
        <v>-19062.916979994046</v>
      </c>
      <c r="F174" s="177">
        <f>ROUND(2*E174,0)/2</f>
        <v>-19063</v>
      </c>
      <c r="G174" s="177">
        <f>C174-(C$7+C$8*F174)</f>
        <v>5.7066299996222369E-2</v>
      </c>
      <c r="I174" s="177">
        <f>G174</f>
        <v>5.7066299996222369E-2</v>
      </c>
      <c r="O174" s="177">
        <f ca="1">+C$11+C$12*F174</f>
        <v>0.17751238262064656</v>
      </c>
      <c r="Q174" s="198">
        <f>C174-15018.5</f>
        <v>28608.216999999997</v>
      </c>
      <c r="S174" s="178">
        <f>S$16</f>
        <v>0.1</v>
      </c>
      <c r="Z174" s="177">
        <f>F174</f>
        <v>-19063</v>
      </c>
      <c r="AA174" s="177">
        <f>AB$3+AB$4*Z174+AB$5*Z174^2+AH174</f>
        <v>6.9800415384686842E-2</v>
      </c>
      <c r="AB174" s="177">
        <f>IF(S174&lt;&gt;0,G174-AH174,-9999)</f>
        <v>6.9286024017871706E-2</v>
      </c>
      <c r="AC174" s="177">
        <f>+G174-P174</f>
        <v>5.7066299996222369E-2</v>
      </c>
      <c r="AD174" s="177">
        <f>IF(S174&lt;&gt;0,G174-AA174,-9999)</f>
        <v>-1.2734115388464473E-2</v>
      </c>
      <c r="AE174" s="177">
        <f>+(G174-AA174)^2*S174</f>
        <v>1.621576947267277E-5</v>
      </c>
      <c r="AF174" s="177">
        <f>IF(S174&lt;&gt;0,G174-P174,-9999)</f>
        <v>5.7066299996222369E-2</v>
      </c>
      <c r="AG174" s="178"/>
      <c r="AH174" s="177">
        <f>$AB$6*($AB$11/AI174*AJ174+$AB$12)</f>
        <v>-1.2219724021649343E-2</v>
      </c>
      <c r="AI174" s="177">
        <f>1+$AB$7*COS(AL174)</f>
        <v>1.0539599668223976</v>
      </c>
      <c r="AJ174" s="177">
        <f>SIN(AL174+RADIANS($AB$9))</f>
        <v>-0.86684264040199954</v>
      </c>
      <c r="AK174" s="177">
        <f>$AB$7*SIN(AL174)</f>
        <v>0.18633871181760148</v>
      </c>
      <c r="AL174" s="177">
        <f>2*ATAN(AM174)</f>
        <v>1.2889263533184832</v>
      </c>
      <c r="AM174" s="177">
        <f>SQRT((1+$AB$7)/(1-$AB$7))*TAN(AN174/2)</f>
        <v>0.75150431694592268</v>
      </c>
      <c r="AN174" s="177">
        <f>$AU174+$AB$7*SIN(AO174)</f>
        <v>13.672669031934845</v>
      </c>
      <c r="AO174" s="177">
        <f>$AU174+$AB$7*SIN(AP174)</f>
        <v>13.672668950745543</v>
      </c>
      <c r="AP174" s="177">
        <f>$AU174+$AB$7*SIN(AQ174)</f>
        <v>13.672668016509641</v>
      </c>
      <c r="AQ174" s="177">
        <f>$AU174+$AB$7*SIN(AR174)</f>
        <v>13.672657266490448</v>
      </c>
      <c r="AR174" s="177">
        <f>$AU174+$AB$7*SIN(AS174)</f>
        <v>13.672533585295099</v>
      </c>
      <c r="AS174" s="177">
        <f>$AU174+$AB$7*SIN(AT174)</f>
        <v>13.671112796313386</v>
      </c>
      <c r="AT174" s="177">
        <f>$AU174+$AB$7*SIN(AU174)</f>
        <v>13.65506967142311</v>
      </c>
      <c r="AU174" s="177">
        <f>RADIANS($AB$9)+$AB$18*(F174-AB$15)</f>
        <v>13.499229082517637</v>
      </c>
    </row>
    <row r="175" spans="1:47" s="177" customFormat="1" ht="12.95" customHeight="1" x14ac:dyDescent="0.2">
      <c r="A175" s="177" t="s">
        <v>132</v>
      </c>
      <c r="C175" s="196">
        <v>43635.658000000003</v>
      </c>
      <c r="D175" s="196" t="s">
        <v>52</v>
      </c>
      <c r="E175" s="177">
        <f>(C175-C$7)/C$8</f>
        <v>-19049.909620601469</v>
      </c>
      <c r="F175" s="177">
        <f>ROUND(2*E175,0)/2</f>
        <v>-19050</v>
      </c>
      <c r="G175" s="177">
        <f>C175-(C$7+C$8*F175)</f>
        <v>6.2125000004016329E-2</v>
      </c>
      <c r="I175" s="177">
        <f>G175</f>
        <v>6.2125000004016329E-2</v>
      </c>
      <c r="O175" s="177">
        <f ca="1">+C$11+C$12*F175</f>
        <v>0.1773910294505591</v>
      </c>
      <c r="Q175" s="198">
        <f>C175-15018.5</f>
        <v>28617.158000000003</v>
      </c>
      <c r="S175" s="178">
        <f>S$16</f>
        <v>0.1</v>
      </c>
      <c r="Z175" s="177">
        <f>F175</f>
        <v>-19050</v>
      </c>
      <c r="AA175" s="177">
        <f>AB$3+AB$4*Z175+AB$5*Z175^2+AH175</f>
        <v>6.9768136514877996E-2</v>
      </c>
      <c r="AB175" s="177">
        <f>IF(S175&lt;&gt;0,G175-AH175,-9999)</f>
        <v>7.4311473493788721E-2</v>
      </c>
      <c r="AC175" s="177">
        <f>+G175-P175</f>
        <v>6.2125000004016329E-2</v>
      </c>
      <c r="AD175" s="177">
        <f>IF(S175&lt;&gt;0,G175-AA175,-9999)</f>
        <v>-7.6431365108616672E-3</v>
      </c>
      <c r="AE175" s="177">
        <f>+(G175-AA175)^2*S175</f>
        <v>5.8417535723666664E-6</v>
      </c>
      <c r="AF175" s="177">
        <f>IF(S175&lt;&gt;0,G175-P175,-9999)</f>
        <v>6.2125000004016329E-2</v>
      </c>
      <c r="AG175" s="178"/>
      <c r="AH175" s="177">
        <f>$AB$6*($AB$11/AI175*AJ175+$AB$12)</f>
        <v>-1.2186473489772389E-2</v>
      </c>
      <c r="AI175" s="177">
        <f>1+$AB$7*COS(AL175)</f>
        <v>1.0524770040423306</v>
      </c>
      <c r="AJ175" s="177">
        <f>SIN(AL175+RADIANS($AB$9))</f>
        <v>-0.8628518870761569</v>
      </c>
      <c r="AK175" s="177">
        <f>$AB$7*SIN(AL175)</f>
        <v>0.18676176693332766</v>
      </c>
      <c r="AL175" s="177">
        <f>2*ATAN(AM175)</f>
        <v>1.2968757131032889</v>
      </c>
      <c r="AM175" s="177">
        <f>SQRT((1+$AB$7)/(1-$AB$7))*TAN(AN175/2)</f>
        <v>0.75774239796980114</v>
      </c>
      <c r="AN175" s="177">
        <f>$AU175+$AB$7*SIN(AO175)</f>
        <v>13.680073328730671</v>
      </c>
      <c r="AO175" s="177">
        <f>$AU175+$AB$7*SIN(AP175)</f>
        <v>13.680073253854024</v>
      </c>
      <c r="AP175" s="177">
        <f>$AU175+$AB$7*SIN(AQ175)</f>
        <v>13.680072379309914</v>
      </c>
      <c r="AQ175" s="177">
        <f>$AU175+$AB$7*SIN(AR175)</f>
        <v>13.680062164926555</v>
      </c>
      <c r="AR175" s="177">
        <f>$AU175+$AB$7*SIN(AS175)</f>
        <v>13.679942880040931</v>
      </c>
      <c r="AS175" s="177">
        <f>$AU175+$AB$7*SIN(AT175)</f>
        <v>13.678551990239946</v>
      </c>
      <c r="AT175" s="177">
        <f>$AU175+$AB$7*SIN(AU175)</f>
        <v>13.662613327261825</v>
      </c>
      <c r="AU175" s="177">
        <f>RADIANS($AB$9)+$AB$18*(F175-AB$15)</f>
        <v>13.505994672845404</v>
      </c>
    </row>
    <row r="176" spans="1:47" s="177" customFormat="1" ht="12.95" customHeight="1" x14ac:dyDescent="0.2">
      <c r="A176" s="177" t="s">
        <v>102</v>
      </c>
      <c r="C176" s="196">
        <v>43689.9447</v>
      </c>
      <c r="D176" s="196">
        <v>5.0000000000000001E-3</v>
      </c>
      <c r="E176" s="177">
        <f>(C176-C$7)/C$8</f>
        <v>-18970.933374416865</v>
      </c>
      <c r="F176" s="177">
        <f>ROUND(2*E176,0)/2</f>
        <v>-18971</v>
      </c>
      <c r="G176" s="177">
        <f>C176-(C$7+C$8*F176)</f>
        <v>4.5797099999617785E-2</v>
      </c>
      <c r="J176" s="177">
        <f>G176</f>
        <v>4.5797099999617785E-2</v>
      </c>
      <c r="O176" s="177">
        <f ca="1">+C$11+C$12*F176</f>
        <v>0.17665357557079672</v>
      </c>
      <c r="Q176" s="198">
        <f>C176-15018.5</f>
        <v>28671.4447</v>
      </c>
      <c r="S176" s="178">
        <f>S$17</f>
        <v>1</v>
      </c>
      <c r="Z176" s="177">
        <f>F176</f>
        <v>-18971</v>
      </c>
      <c r="AA176" s="177">
        <f>AB$3+AB$4*Z176+AB$5*Z176^2+AH176</f>
        <v>6.958529560968657E-2</v>
      </c>
      <c r="AB176" s="177">
        <f>IF(S176&lt;&gt;0,G176-AH176,-9999)</f>
        <v>5.7768352111425891E-2</v>
      </c>
      <c r="AC176" s="177">
        <f>+G176-P176</f>
        <v>4.5797099999617785E-2</v>
      </c>
      <c r="AD176" s="177">
        <f>IF(S176&lt;&gt;0,G176-AA176,-9999)</f>
        <v>-2.3788195610068785E-2</v>
      </c>
      <c r="AE176" s="177">
        <f>+(G176-AA176)^2*S176</f>
        <v>5.6587825038289586E-4</v>
      </c>
      <c r="AF176" s="177">
        <f>IF(S176&lt;&gt;0,G176-P176,-9999)</f>
        <v>4.5797099999617785E-2</v>
      </c>
      <c r="AG176" s="178"/>
      <c r="AH176" s="177">
        <f>$AB$6*($AB$11/AI176*AJ176+$AB$12)</f>
        <v>-1.1971252111808106E-2</v>
      </c>
      <c r="AI176" s="177">
        <f>1+$AB$7*COS(AL176)</f>
        <v>1.0434878682178699</v>
      </c>
      <c r="AJ176" s="177">
        <f>SIN(AL176+RADIANS($AB$9))</f>
        <v>-0.83769914781631383</v>
      </c>
      <c r="AK176" s="177">
        <f>$AB$7*SIN(AL176)</f>
        <v>0.18905713120425413</v>
      </c>
      <c r="AL176" s="177">
        <f>2*ATAN(AM176)</f>
        <v>1.3447041868842768</v>
      </c>
      <c r="AM176" s="177">
        <f>SQRT((1+$AB$7)/(1-$AB$7))*TAN(AN176/2)</f>
        <v>0.79608975335076304</v>
      </c>
      <c r="AN176" s="177">
        <f>$AU176+$AB$7*SIN(AO176)</f>
        <v>13.724844821235457</v>
      </c>
      <c r="AO176" s="177">
        <f>$AU176+$AB$7*SIN(AP176)</f>
        <v>13.724844777019257</v>
      </c>
      <c r="AP176" s="177">
        <f>$AU176+$AB$7*SIN(AQ176)</f>
        <v>13.724844208255833</v>
      </c>
      <c r="AQ176" s="177">
        <f>$AU176+$AB$7*SIN(AR176)</f>
        <v>13.7248368921836</v>
      </c>
      <c r="AR176" s="177">
        <f>$AU176+$AB$7*SIN(AS176)</f>
        <v>13.72474279557586</v>
      </c>
      <c r="AS176" s="177">
        <f>$AU176+$AB$7*SIN(AT176)</f>
        <v>13.723534358629724</v>
      </c>
      <c r="AT176" s="177">
        <f>$AU176+$AB$7*SIN(AU176)</f>
        <v>13.708300118915782</v>
      </c>
      <c r="AU176" s="177">
        <f>RADIANS($AB$9)+$AB$18*(F176-AB$15)</f>
        <v>13.547108644837206</v>
      </c>
    </row>
    <row r="177" spans="1:47" s="177" customFormat="1" ht="12.95" customHeight="1" x14ac:dyDescent="0.2">
      <c r="A177" s="177" t="s">
        <v>142</v>
      </c>
      <c r="C177" s="196">
        <v>43926.417000000001</v>
      </c>
      <c r="D177" s="196"/>
      <c r="E177" s="177">
        <f>(C177-C$7)/C$8</f>
        <v>-18626.913668289206</v>
      </c>
      <c r="F177" s="177">
        <f>ROUND(2*E177,0)/2</f>
        <v>-18627</v>
      </c>
      <c r="G177" s="177">
        <f>C177-(C$7+C$8*F177)</f>
        <v>5.934269999852404E-2</v>
      </c>
      <c r="I177" s="177">
        <f>G177</f>
        <v>5.934269999852404E-2</v>
      </c>
      <c r="O177" s="177">
        <f ca="1">+C$11+C$12*F177</f>
        <v>0.17344238399309736</v>
      </c>
      <c r="Q177" s="198">
        <f>C177-15018.5</f>
        <v>28907.917000000001</v>
      </c>
      <c r="S177" s="178">
        <f>S$16</f>
        <v>0.1</v>
      </c>
      <c r="Z177" s="177">
        <f>F177</f>
        <v>-18627</v>
      </c>
      <c r="AA177" s="177">
        <f>AB$3+AB$4*Z177+AB$5*Z177^2+AH177</f>
        <v>6.903315480874847E-2</v>
      </c>
      <c r="AB177" s="177">
        <f>IF(S177&lt;&gt;0,G177-AH177,-9999)</f>
        <v>7.0135858654254674E-2</v>
      </c>
      <c r="AC177" s="177">
        <f>+G177-P177</f>
        <v>5.934269999852404E-2</v>
      </c>
      <c r="AD177" s="177">
        <f>IF(S177&lt;&gt;0,G177-AA177,-9999)</f>
        <v>-9.6904548102244303E-3</v>
      </c>
      <c r="AE177" s="177">
        <f>+(G177-AA177)^2*S177</f>
        <v>9.3904914429001802E-6</v>
      </c>
      <c r="AF177" s="177">
        <f>IF(S177&lt;&gt;0,G177-P177,-9999)</f>
        <v>5.934269999852404E-2</v>
      </c>
      <c r="AG177" s="178"/>
      <c r="AH177" s="177">
        <f>$AB$6*($AB$11/AI177*AJ177+$AB$12)</f>
        <v>-1.0793158655730627E-2</v>
      </c>
      <c r="AI177" s="177">
        <f>1+$AB$7*COS(AL177)</f>
        <v>1.0052645671176494</v>
      </c>
      <c r="AJ177" s="177">
        <f>SIN(AL177+RADIANS($AB$9))</f>
        <v>-0.71323687497958477</v>
      </c>
      <c r="AK177" s="177">
        <f>$AB$7*SIN(AL177)</f>
        <v>0.19392286578529397</v>
      </c>
      <c r="AL177" s="177">
        <f>2*ATAN(AM177)</f>
        <v>1.5436552553185119</v>
      </c>
      <c r="AM177" s="177">
        <f>SQRT((1+$AB$7)/(1-$AB$7))*TAN(AN177/2)</f>
        <v>0.97322069414327961</v>
      </c>
      <c r="AN177" s="177">
        <f>$AU177+$AB$7*SIN(AO177)</f>
        <v>13.915379139191618</v>
      </c>
      <c r="AO177" s="177">
        <f>$AU177+$AB$7*SIN(AP177)</f>
        <v>13.915379137605488</v>
      </c>
      <c r="AP177" s="177">
        <f>$AU177+$AB$7*SIN(AQ177)</f>
        <v>13.915379100436695</v>
      </c>
      <c r="AQ177" s="177">
        <f>$AU177+$AB$7*SIN(AR177)</f>
        <v>13.915378229438591</v>
      </c>
      <c r="AR177" s="177">
        <f>$AU177+$AB$7*SIN(AS177)</f>
        <v>13.915357819792044</v>
      </c>
      <c r="AS177" s="177">
        <f>$AU177+$AB$7*SIN(AT177)</f>
        <v>13.914880098740788</v>
      </c>
      <c r="AT177" s="177">
        <f>$AU177+$AB$7*SIN(AU177)</f>
        <v>13.903973026985106</v>
      </c>
      <c r="AU177" s="177">
        <f>RADIANS($AB$9)+$AB$18*(F177-AB$15)</f>
        <v>13.726136573510374</v>
      </c>
    </row>
    <row r="178" spans="1:47" s="177" customFormat="1" ht="12.95" customHeight="1" x14ac:dyDescent="0.2">
      <c r="A178" s="177" t="s">
        <v>142</v>
      </c>
      <c r="C178" s="196">
        <v>43957.349000000002</v>
      </c>
      <c r="D178" s="196"/>
      <c r="E178" s="177">
        <f>(C178-C$7)/C$8</f>
        <v>-18581.91382031572</v>
      </c>
      <c r="F178" s="177">
        <f>ROUND(2*E178,0)/2</f>
        <v>-18582</v>
      </c>
      <c r="G178" s="177">
        <f>C178-(C$7+C$8*F178)</f>
        <v>5.923820000316482E-2</v>
      </c>
      <c r="I178" s="177">
        <f>G178</f>
        <v>5.923820000316482E-2</v>
      </c>
      <c r="O178" s="177">
        <f ca="1">+C$11+C$12*F178</f>
        <v>0.17302231532740994</v>
      </c>
      <c r="Q178" s="198">
        <f>C178-15018.5</f>
        <v>28938.849000000002</v>
      </c>
      <c r="S178" s="178">
        <f>S$16</f>
        <v>0.1</v>
      </c>
      <c r="Z178" s="177">
        <f>F178</f>
        <v>-18582</v>
      </c>
      <c r="AA178" s="177">
        <f>AB$3+AB$4*Z178+AB$5*Z178^2+AH178</f>
        <v>6.8987366149041815E-2</v>
      </c>
      <c r="AB178" s="177">
        <f>IF(S178&lt;&gt;0,G178-AH178,-9999)</f>
        <v>6.9851181492073894E-2</v>
      </c>
      <c r="AC178" s="177">
        <f>+G178-P178</f>
        <v>5.923820000316482E-2</v>
      </c>
      <c r="AD178" s="177">
        <f>IF(S178&lt;&gt;0,G178-AA178,-9999)</f>
        <v>-9.7491661458769946E-3</v>
      </c>
      <c r="AE178" s="177">
        <f>+(G178-AA178)^2*S178</f>
        <v>9.5046240539914092E-6</v>
      </c>
      <c r="AF178" s="177">
        <f>IF(S178&lt;&gt;0,G178-P178,-9999)</f>
        <v>5.923820000316482E-2</v>
      </c>
      <c r="AG178" s="178"/>
      <c r="AH178" s="177">
        <f>$AB$6*($AB$11/AI178*AJ178+$AB$12)</f>
        <v>-1.0612981488909075E-2</v>
      </c>
      <c r="AI178" s="177">
        <f>1+$AB$7*COS(AL178)</f>
        <v>1.000425511723116</v>
      </c>
      <c r="AJ178" s="177">
        <f>SIN(AL178+RADIANS($AB$9))</f>
        <v>-0.69553036551073366</v>
      </c>
      <c r="AK178" s="177">
        <f>$AB$7*SIN(AL178)</f>
        <v>0.1939938465031581</v>
      </c>
      <c r="AL178" s="177">
        <f>2*ATAN(AM178)</f>
        <v>1.5686029013415097</v>
      </c>
      <c r="AM178" s="177">
        <f>SQRT((1+$AB$7)/(1-$AB$7))*TAN(AN178/2)</f>
        <v>0.99780897659143075</v>
      </c>
      <c r="AN178" s="177">
        <f>$AU178+$AB$7*SIN(AO178)</f>
        <v>13.939783458777672</v>
      </c>
      <c r="AO178" s="177">
        <f>$AU178+$AB$7*SIN(AP178)</f>
        <v>13.939783457940718</v>
      </c>
      <c r="AP178" s="177">
        <f>$AU178+$AB$7*SIN(AQ178)</f>
        <v>13.939783435940623</v>
      </c>
      <c r="AQ178" s="177">
        <f>$AU178+$AB$7*SIN(AR178)</f>
        <v>13.939782857647762</v>
      </c>
      <c r="AR178" s="177">
        <f>$AU178+$AB$7*SIN(AS178)</f>
        <v>13.939767657286069</v>
      </c>
      <c r="AS178" s="177">
        <f>$AU178+$AB$7*SIN(AT178)</f>
        <v>13.93936853093598</v>
      </c>
      <c r="AT178" s="177">
        <f>$AU178+$AB$7*SIN(AU178)</f>
        <v>13.929158708291233</v>
      </c>
      <c r="AU178" s="177">
        <f>RADIANS($AB$9)+$AB$18*(F178-AB$15)</f>
        <v>13.749555924644945</v>
      </c>
    </row>
    <row r="179" spans="1:47" s="177" customFormat="1" ht="12.95" customHeight="1" x14ac:dyDescent="0.2">
      <c r="A179" s="177" t="s">
        <v>132</v>
      </c>
      <c r="C179" s="196">
        <v>43967.656000000003</v>
      </c>
      <c r="D179" s="196" t="s">
        <v>52</v>
      </c>
      <c r="E179" s="177">
        <f>(C179-C$7)/C$8</f>
        <v>-18566.91920525485</v>
      </c>
      <c r="F179" s="177">
        <f>ROUND(2*E179,0)/2</f>
        <v>-18567</v>
      </c>
      <c r="G179" s="177">
        <f>C179-(C$7+C$8*F179)</f>
        <v>5.5536699997901451E-2</v>
      </c>
      <c r="I179" s="177">
        <f>G179</f>
        <v>5.5536699997901451E-2</v>
      </c>
      <c r="O179" s="177">
        <f ca="1">+C$11+C$12*F179</f>
        <v>0.17288229243884745</v>
      </c>
      <c r="Q179" s="198">
        <f>C179-15018.5</f>
        <v>28949.156000000003</v>
      </c>
      <c r="S179" s="178">
        <f>S$16</f>
        <v>0.1</v>
      </c>
      <c r="Z179" s="177">
        <f>F179</f>
        <v>-18567</v>
      </c>
      <c r="AA179" s="177">
        <f>AB$3+AB$4*Z179+AB$5*Z179^2+AH179</f>
        <v>6.8973334049461654E-2</v>
      </c>
      <c r="AB179" s="177">
        <f>IF(S179&lt;&gt;0,G179-AH179,-9999)</f>
        <v>6.6088410819386476E-2</v>
      </c>
      <c r="AC179" s="177">
        <f>+G179-P179</f>
        <v>5.5536699997901451E-2</v>
      </c>
      <c r="AD179" s="177">
        <f>IF(S179&lt;&gt;0,G179-AA179,-9999)</f>
        <v>-1.3436634051560203E-2</v>
      </c>
      <c r="AE179" s="177">
        <f>+(G179-AA179)^2*S179</f>
        <v>1.8054313463554718E-5</v>
      </c>
      <c r="AF179" s="177">
        <f>IF(S179&lt;&gt;0,G179-P179,-9999)</f>
        <v>5.5536699997901451E-2</v>
      </c>
      <c r="AG179" s="178"/>
      <c r="AH179" s="177">
        <f>$AB$6*($AB$11/AI179*AJ179+$AB$12)</f>
        <v>-1.055171082148502E-2</v>
      </c>
      <c r="AI179" s="177">
        <f>1+$AB$7*COS(AL179)</f>
        <v>0.99882262388915877</v>
      </c>
      <c r="AJ179" s="177">
        <f>SIN(AL179+RADIANS($AB$9))</f>
        <v>-0.68957004772178399</v>
      </c>
      <c r="AK179" s="177">
        <f>$AB$7*SIN(AL179)</f>
        <v>0.19399074031203395</v>
      </c>
      <c r="AL179" s="177">
        <f>2*ATAN(AM179)</f>
        <v>1.5768654909869202</v>
      </c>
      <c r="AM179" s="177">
        <f>SQRT((1+$AB$7)/(1-$AB$7))*TAN(AN179/2)</f>
        <v>1.0060876563715104</v>
      </c>
      <c r="AN179" s="177">
        <f>$AU179+$AB$7*SIN(AO179)</f>
        <v>13.947892131210917</v>
      </c>
      <c r="AO179" s="177">
        <f>$AU179+$AB$7*SIN(AP179)</f>
        <v>13.947892130546137</v>
      </c>
      <c r="AP179" s="177">
        <f>$AU179+$AB$7*SIN(AQ179)</f>
        <v>13.947892112332687</v>
      </c>
      <c r="AQ179" s="177">
        <f>$AU179+$AB$7*SIN(AR179)</f>
        <v>13.947891613326416</v>
      </c>
      <c r="AR179" s="177">
        <f>$AU179+$AB$7*SIN(AS179)</f>
        <v>13.947877942218346</v>
      </c>
      <c r="AS179" s="177">
        <f>$AU179+$AB$7*SIN(AT179)</f>
        <v>13.947503778168304</v>
      </c>
      <c r="AT179" s="177">
        <f>$AU179+$AB$7*SIN(AU179)</f>
        <v>13.937532092453873</v>
      </c>
      <c r="AU179" s="177">
        <f>RADIANS($AB$9)+$AB$18*(F179-AB$15)</f>
        <v>13.757362375023135</v>
      </c>
    </row>
    <row r="180" spans="1:47" s="177" customFormat="1" ht="12.95" customHeight="1" x14ac:dyDescent="0.2">
      <c r="A180" s="177" t="s">
        <v>132</v>
      </c>
      <c r="C180" s="196">
        <v>43980.709000000003</v>
      </c>
      <c r="D180" s="196" t="s">
        <v>52</v>
      </c>
      <c r="E180" s="177">
        <f>(C180-C$7)/C$8</f>
        <v>-18547.929711668989</v>
      </c>
      <c r="F180" s="177">
        <f>ROUND(2*E180,0)/2</f>
        <v>-18548</v>
      </c>
      <c r="G180" s="177">
        <f>C180-(C$7+C$8*F180)</f>
        <v>4.831479999847943E-2</v>
      </c>
      <c r="I180" s="177">
        <f>G180</f>
        <v>4.831479999847943E-2</v>
      </c>
      <c r="O180" s="177">
        <f ca="1">+C$11+C$12*F180</f>
        <v>0.17270493011333499</v>
      </c>
      <c r="Q180" s="198">
        <f>C180-15018.5</f>
        <v>28962.209000000003</v>
      </c>
      <c r="S180" s="178">
        <f>S$16</f>
        <v>0.1</v>
      </c>
      <c r="Z180" s="177">
        <f>F180</f>
        <v>-18548</v>
      </c>
      <c r="AA180" s="177">
        <f>AB$3+AB$4*Z180+AB$5*Z180^2+AH180</f>
        <v>6.8956425679241401E-2</v>
      </c>
      <c r="AB180" s="177">
        <f>IF(S180&lt;&gt;0,G180-AH180,-9999)</f>
        <v>5.8788049448824979E-2</v>
      </c>
      <c r="AC180" s="177">
        <f>+G180-P180</f>
        <v>4.831479999847943E-2</v>
      </c>
      <c r="AD180" s="177">
        <f>IF(S180&lt;&gt;0,G180-AA180,-9999)</f>
        <v>-2.0641625680761971E-2</v>
      </c>
      <c r="AE180" s="177">
        <f>+(G180-AA180)^2*S180</f>
        <v>4.2607671074469215E-5</v>
      </c>
      <c r="AF180" s="177">
        <f>IF(S180&lt;&gt;0,G180-P180,-9999)</f>
        <v>4.831479999847943E-2</v>
      </c>
      <c r="AG180" s="178"/>
      <c r="AH180" s="177">
        <f>$AB$6*($AB$11/AI180*AJ180+$AB$12)</f>
        <v>-1.0473249450345551E-2</v>
      </c>
      <c r="AI180" s="177">
        <f>1+$AB$7*COS(AL180)</f>
        <v>0.99679978602430774</v>
      </c>
      <c r="AJ180" s="177">
        <f>SIN(AL180+RADIANS($AB$9))</f>
        <v>-0.68198052455732239</v>
      </c>
      <c r="AK180" s="177">
        <f>$AB$7*SIN(AL180)</f>
        <v>0.19396791531546437</v>
      </c>
      <c r="AL180" s="177">
        <f>2*ATAN(AM180)</f>
        <v>1.5872935069860505</v>
      </c>
      <c r="AM180" s="177">
        <f>SQRT((1+$AB$7)/(1-$AB$7))*TAN(AN180/2)</f>
        <v>1.0166347708714993</v>
      </c>
      <c r="AN180" s="177">
        <f>$AU180+$AB$7*SIN(AO180)</f>
        <v>13.958144486589935</v>
      </c>
      <c r="AO180" s="177">
        <f>$AU180+$AB$7*SIN(AP180)</f>
        <v>13.958144486100325</v>
      </c>
      <c r="AP180" s="177">
        <f>$AU180+$AB$7*SIN(AQ180)</f>
        <v>13.958144471926873</v>
      </c>
      <c r="AQ180" s="177">
        <f>$AU180+$AB$7*SIN(AR180)</f>
        <v>13.958144061627509</v>
      </c>
      <c r="AR180" s="177">
        <f>$AU180+$AB$7*SIN(AS180)</f>
        <v>13.958132184502245</v>
      </c>
      <c r="AS180" s="177">
        <f>$AU180+$AB$7*SIN(AT180)</f>
        <v>13.957788709094233</v>
      </c>
      <c r="AT180" s="177">
        <f>$AU180+$AB$7*SIN(AU180)</f>
        <v>13.948122612884989</v>
      </c>
      <c r="AU180" s="177">
        <f>RADIANS($AB$9)+$AB$18*(F180-AB$15)</f>
        <v>13.767250545502176</v>
      </c>
    </row>
    <row r="181" spans="1:47" s="177" customFormat="1" ht="12.95" customHeight="1" x14ac:dyDescent="0.2">
      <c r="A181" s="177" t="s">
        <v>143</v>
      </c>
      <c r="C181" s="196">
        <v>43981.406000000003</v>
      </c>
      <c r="D181" s="196"/>
      <c r="E181" s="177">
        <f>(C181-C$7)/C$8</f>
        <v>-18546.915716646439</v>
      </c>
      <c r="F181" s="177">
        <f>ROUND(2*E181,0)/2</f>
        <v>-18547</v>
      </c>
      <c r="G181" s="177">
        <f>C181-(C$7+C$8*F181)</f>
        <v>5.7934700002078898E-2</v>
      </c>
      <c r="I181" s="177">
        <f>+G181</f>
        <v>5.7934700002078898E-2</v>
      </c>
      <c r="O181" s="177">
        <f ca="1">+C$11+C$12*F181</f>
        <v>0.1726955952540975</v>
      </c>
      <c r="Q181" s="198">
        <f>C181-15018.5</f>
        <v>28962.906000000003</v>
      </c>
      <c r="S181" s="178">
        <f>S$16</f>
        <v>0.1</v>
      </c>
      <c r="Z181" s="177">
        <f>F181</f>
        <v>-18547</v>
      </c>
      <c r="AA181" s="177">
        <f>AB$3+AB$4*Z181+AB$5*Z181^2+AH181</f>
        <v>6.8955562321032823E-2</v>
      </c>
      <c r="AB181" s="177">
        <f>IF(S181&lt;&gt;0,G181-AH181,-9999)</f>
        <v>6.8403793776676408E-2</v>
      </c>
      <c r="AC181" s="177">
        <f>+G181-P181</f>
        <v>5.7934700002078898E-2</v>
      </c>
      <c r="AD181" s="177">
        <f>IF(S181&lt;&gt;0,G181-AA181,-9999)</f>
        <v>-1.1020862318953925E-2</v>
      </c>
      <c r="AE181" s="177">
        <f>+(G181-AA181)^2*S181</f>
        <v>1.2145940625333848E-5</v>
      </c>
      <c r="AF181" s="177">
        <f>IF(S181&lt;&gt;0,G181-P181,-9999)</f>
        <v>5.7934700002078898E-2</v>
      </c>
      <c r="AG181" s="178"/>
      <c r="AH181" s="177">
        <f>$AB$6*($AB$11/AI181*AJ181+$AB$12)</f>
        <v>-1.0469093774597506E-2</v>
      </c>
      <c r="AI181" s="177">
        <f>1+$AB$7*COS(AL181)</f>
        <v>0.99669355550641281</v>
      </c>
      <c r="AJ181" s="177">
        <f>SIN(AL181+RADIANS($AB$9))</f>
        <v>-0.68157987046505342</v>
      </c>
      <c r="AK181" s="177">
        <f>$AB$7*SIN(AL181)</f>
        <v>0.19396613355461875</v>
      </c>
      <c r="AL181" s="177">
        <f>2*ATAN(AM181)</f>
        <v>1.5878411800534142</v>
      </c>
      <c r="AM181" s="177">
        <f>SQRT((1+$AB$7)/(1-$AB$7))*TAN(AN181/2)</f>
        <v>1.0171917852118075</v>
      </c>
      <c r="AN181" s="177">
        <f>$AU181+$AB$7*SIN(AO181)</f>
        <v>13.958683508940071</v>
      </c>
      <c r="AO181" s="177">
        <f>$AU181+$AB$7*SIN(AP181)</f>
        <v>13.958683508458504</v>
      </c>
      <c r="AP181" s="177">
        <f>$AU181+$AB$7*SIN(AQ181)</f>
        <v>13.958683494476221</v>
      </c>
      <c r="AQ181" s="177">
        <f>$AU181+$AB$7*SIN(AR181)</f>
        <v>13.958683088501507</v>
      </c>
      <c r="AR181" s="177">
        <f>$AU181+$AB$7*SIN(AS181)</f>
        <v>13.958671301450348</v>
      </c>
      <c r="AS181" s="177">
        <f>$AU181+$AB$7*SIN(AT181)</f>
        <v>13.958329411863716</v>
      </c>
      <c r="AT181" s="177">
        <f>$AU181+$AB$7*SIN(AU181)</f>
        <v>13.948679519406801</v>
      </c>
      <c r="AU181" s="177">
        <f>RADIANS($AB$9)+$AB$18*(F181-AB$15)</f>
        <v>13.767770975527387</v>
      </c>
    </row>
    <row r="182" spans="1:47" s="177" customFormat="1" ht="12.95" customHeight="1" x14ac:dyDescent="0.2">
      <c r="A182" s="177" t="s">
        <v>140</v>
      </c>
      <c r="C182" s="196">
        <v>44014.392999999996</v>
      </c>
      <c r="D182" s="196"/>
      <c r="E182" s="177">
        <f>(C182-C$7)/C$8</f>
        <v>-18498.926256375486</v>
      </c>
      <c r="F182" s="177">
        <f>ROUND(2*E182,0)/2</f>
        <v>-18499</v>
      </c>
      <c r="G182" s="177">
        <f>C182-(C$7+C$8*F182)</f>
        <v>5.0689899995632004E-2</v>
      </c>
      <c r="I182" s="177">
        <f>+G182</f>
        <v>5.0689899995632004E-2</v>
      </c>
      <c r="O182" s="177">
        <f ca="1">+C$11+C$12*F182</f>
        <v>0.17224752201069757</v>
      </c>
      <c r="Q182" s="198">
        <f>C182-15018.5</f>
        <v>28995.892999999996</v>
      </c>
      <c r="S182" s="178">
        <f>S$16</f>
        <v>0.1</v>
      </c>
      <c r="Z182" s="177">
        <f>F182</f>
        <v>-18499</v>
      </c>
      <c r="AA182" s="177">
        <f>AB$3+AB$4*Z182+AB$5*Z182^2+AH182</f>
        <v>6.8917188700621884E-2</v>
      </c>
      <c r="AB182" s="177">
        <f>IF(S182&lt;&gt;0,G182-AH182,-9999)</f>
        <v>6.0956503871837847E-2</v>
      </c>
      <c r="AC182" s="177">
        <f>+G182-P182</f>
        <v>5.0689899995632004E-2</v>
      </c>
      <c r="AD182" s="177">
        <f>IF(S182&lt;&gt;0,G182-AA182,-9999)</f>
        <v>-1.822728870498988E-2</v>
      </c>
      <c r="AE182" s="177">
        <f>+(G182-AA182)^2*S182</f>
        <v>3.3223405353505167E-5</v>
      </c>
      <c r="AF182" s="177">
        <f>IF(S182&lt;&gt;0,G182-P182,-9999)</f>
        <v>5.0689899995632004E-2</v>
      </c>
      <c r="AG182" s="178"/>
      <c r="AH182" s="177">
        <f>$AB$6*($AB$11/AI182*AJ182+$AB$12)</f>
        <v>-1.0266603876205843E-2</v>
      </c>
      <c r="AI182" s="177">
        <f>1+$AB$7*COS(AL182)</f>
        <v>0.99162270924974449</v>
      </c>
      <c r="AJ182" s="177">
        <f>SIN(AL182+RADIANS($AB$9))</f>
        <v>-0.66221261031138579</v>
      </c>
      <c r="AK182" s="177">
        <f>$AB$7*SIN(AL182)</f>
        <v>0.19381334974919312</v>
      </c>
      <c r="AL182" s="177">
        <f>2*ATAN(AM182)</f>
        <v>1.6139929362429348</v>
      </c>
      <c r="AM182" s="177">
        <f>SQRT((1+$AB$7)/(1-$AB$7))*TAN(AN182/2)</f>
        <v>1.0441571964965499</v>
      </c>
      <c r="AN182" s="177">
        <f>$AU182+$AB$7*SIN(AO182)</f>
        <v>13.984489269209952</v>
      </c>
      <c r="AO182" s="177">
        <f>$AU182+$AB$7*SIN(AP182)</f>
        <v>13.984489269005669</v>
      </c>
      <c r="AP182" s="177">
        <f>$AU182+$AB$7*SIN(AQ182)</f>
        <v>13.984489262081652</v>
      </c>
      <c r="AQ182" s="177">
        <f>$AU182+$AB$7*SIN(AR182)</f>
        <v>13.984489027398583</v>
      </c>
      <c r="AR182" s="177">
        <f>$AU182+$AB$7*SIN(AS182)</f>
        <v>13.984481073246226</v>
      </c>
      <c r="AS182" s="177">
        <f>$AU182+$AB$7*SIN(AT182)</f>
        <v>13.984211724525851</v>
      </c>
      <c r="AT182" s="177">
        <f>$AU182+$AB$7*SIN(AU182)</f>
        <v>13.975353231129752</v>
      </c>
      <c r="AU182" s="177">
        <f>RADIANS($AB$9)+$AB$18*(F182-AB$15)</f>
        <v>13.792751616737597</v>
      </c>
    </row>
    <row r="183" spans="1:47" s="177" customFormat="1" ht="12.95" customHeight="1" x14ac:dyDescent="0.2">
      <c r="A183" s="177" t="s">
        <v>130</v>
      </c>
      <c r="C183" s="196">
        <v>44014.397299999997</v>
      </c>
      <c r="D183" s="196"/>
      <c r="E183" s="177">
        <f>(C183-C$7)/C$8</f>
        <v>-18498.920000739046</v>
      </c>
      <c r="F183" s="177">
        <f>ROUND(2*E183,0)/2</f>
        <v>-18499</v>
      </c>
      <c r="G183" s="177">
        <f>C183-(C$7+C$8*F183)</f>
        <v>5.4989899996144231E-2</v>
      </c>
      <c r="J183" s="177">
        <f>G183</f>
        <v>5.4989899996144231E-2</v>
      </c>
      <c r="O183" s="177">
        <f ca="1">+C$11+C$12*F183</f>
        <v>0.17224752201069757</v>
      </c>
      <c r="Q183" s="198">
        <f>C183-15018.5</f>
        <v>28995.897299999997</v>
      </c>
      <c r="S183" s="178">
        <f>S$17</f>
        <v>1</v>
      </c>
      <c r="Z183" s="177">
        <f>F183</f>
        <v>-18499</v>
      </c>
      <c r="AA183" s="177">
        <f>AB$3+AB$4*Z183+AB$5*Z183^2+AH183</f>
        <v>6.8917188700621884E-2</v>
      </c>
      <c r="AB183" s="177">
        <f>IF(S183&lt;&gt;0,G183-AH183,-9999)</f>
        <v>6.5256503872350075E-2</v>
      </c>
      <c r="AC183" s="177">
        <f>+G183-P183</f>
        <v>5.4989899996144231E-2</v>
      </c>
      <c r="AD183" s="177">
        <f>IF(S183&lt;&gt;0,G183-AA183,-9999)</f>
        <v>-1.3927288704477653E-2</v>
      </c>
      <c r="AE183" s="177">
        <f>+(G183-AA183)^2*S183</f>
        <v>1.9396937065787082E-4</v>
      </c>
      <c r="AF183" s="177">
        <f>IF(S183&lt;&gt;0,G183-P183,-9999)</f>
        <v>5.4989899996144231E-2</v>
      </c>
      <c r="AG183" s="178"/>
      <c r="AH183" s="177">
        <f>$AB$6*($AB$11/AI183*AJ183+$AB$12)</f>
        <v>-1.0266603876205843E-2</v>
      </c>
      <c r="AI183" s="177">
        <f>1+$AB$7*COS(AL183)</f>
        <v>0.99162270924974449</v>
      </c>
      <c r="AJ183" s="177">
        <f>SIN(AL183+RADIANS($AB$9))</f>
        <v>-0.66221261031138579</v>
      </c>
      <c r="AK183" s="177">
        <f>$AB$7*SIN(AL183)</f>
        <v>0.19381334974919312</v>
      </c>
      <c r="AL183" s="177">
        <f>2*ATAN(AM183)</f>
        <v>1.6139929362429348</v>
      </c>
      <c r="AM183" s="177">
        <f>SQRT((1+$AB$7)/(1-$AB$7))*TAN(AN183/2)</f>
        <v>1.0441571964965499</v>
      </c>
      <c r="AN183" s="177">
        <f>$AU183+$AB$7*SIN(AO183)</f>
        <v>13.984489269209952</v>
      </c>
      <c r="AO183" s="177">
        <f>$AU183+$AB$7*SIN(AP183)</f>
        <v>13.984489269005669</v>
      </c>
      <c r="AP183" s="177">
        <f>$AU183+$AB$7*SIN(AQ183)</f>
        <v>13.984489262081652</v>
      </c>
      <c r="AQ183" s="177">
        <f>$AU183+$AB$7*SIN(AR183)</f>
        <v>13.984489027398583</v>
      </c>
      <c r="AR183" s="177">
        <f>$AU183+$AB$7*SIN(AS183)</f>
        <v>13.984481073246226</v>
      </c>
      <c r="AS183" s="177">
        <f>$AU183+$AB$7*SIN(AT183)</f>
        <v>13.984211724525851</v>
      </c>
      <c r="AT183" s="177">
        <f>$AU183+$AB$7*SIN(AU183)</f>
        <v>13.975353231129752</v>
      </c>
      <c r="AU183" s="177">
        <f>RADIANS($AB$9)+$AB$18*(F183-AB$15)</f>
        <v>13.792751616737597</v>
      </c>
    </row>
    <row r="184" spans="1:47" s="177" customFormat="1" ht="12.95" customHeight="1" x14ac:dyDescent="0.2">
      <c r="A184" s="177" t="s">
        <v>140</v>
      </c>
      <c r="C184" s="196">
        <v>44016.451999999997</v>
      </c>
      <c r="D184" s="196"/>
      <c r="E184" s="177">
        <f>(C184-C$7)/C$8</f>
        <v>-18495.930824881321</v>
      </c>
      <c r="F184" s="177">
        <f>ROUND(2*E184,0)/2</f>
        <v>-18496</v>
      </c>
      <c r="G184" s="177">
        <f>C184-(C$7+C$8*F184)</f>
        <v>4.7549599992635194E-2</v>
      </c>
      <c r="I184" s="177">
        <f>+G184</f>
        <v>4.7549599992635194E-2</v>
      </c>
      <c r="O184" s="177">
        <f ca="1">+C$11+C$12*F184</f>
        <v>0.17221951743298508</v>
      </c>
      <c r="Q184" s="198">
        <f>C184-15018.5</f>
        <v>28997.951999999997</v>
      </c>
      <c r="S184" s="178">
        <f>S$16</f>
        <v>0.1</v>
      </c>
      <c r="Z184" s="177">
        <f>F184</f>
        <v>-18496</v>
      </c>
      <c r="AA184" s="177">
        <f>AB$3+AB$4*Z184+AB$5*Z184^2+AH184</f>
        <v>6.8914987150857629E-2</v>
      </c>
      <c r="AB184" s="177">
        <f>IF(S184&lt;&gt;0,G184-AH184,-9999)</f>
        <v>5.7803354708459341E-2</v>
      </c>
      <c r="AC184" s="177">
        <f>+G184-P184</f>
        <v>4.7549599992635194E-2</v>
      </c>
      <c r="AD184" s="177">
        <f>IF(S184&lt;&gt;0,G184-AA184,-9999)</f>
        <v>-2.1365387158222435E-2</v>
      </c>
      <c r="AE184" s="177">
        <f>+(G184-AA184)^2*S184</f>
        <v>4.5647976842073619E-5</v>
      </c>
      <c r="AF184" s="177">
        <f>IF(S184&lt;&gt;0,G184-P184,-9999)</f>
        <v>4.7549599992635194E-2</v>
      </c>
      <c r="AG184" s="178"/>
      <c r="AH184" s="177">
        <f>$AB$6*($AB$11/AI184*AJ184+$AB$12)</f>
        <v>-1.0253754715824149E-2</v>
      </c>
      <c r="AI184" s="177">
        <f>1+$AB$7*COS(AL184)</f>
        <v>0.99130764711629671</v>
      </c>
      <c r="AJ184" s="177">
        <f>SIN(AL184+RADIANS($AB$9))</f>
        <v>-0.66099360768235149</v>
      </c>
      <c r="AK184" s="177">
        <f>$AB$7*SIN(AL184)</f>
        <v>0.19379947508355783</v>
      </c>
      <c r="AL184" s="177">
        <f>2*ATAN(AM184)</f>
        <v>1.6156185896985336</v>
      </c>
      <c r="AM184" s="177">
        <f>SQRT((1+$AB$7)/(1-$AB$7))*TAN(AN184/2)</f>
        <v>1.0458576627402161</v>
      </c>
      <c r="AN184" s="177">
        <f>$AU184+$AB$7*SIN(AO184)</f>
        <v>13.986097767829355</v>
      </c>
      <c r="AO184" s="177">
        <f>$AU184+$AB$7*SIN(AP184)</f>
        <v>13.986097767636606</v>
      </c>
      <c r="AP184" s="177">
        <f>$AU184+$AB$7*SIN(AQ184)</f>
        <v>13.986097761034513</v>
      </c>
      <c r="AQ184" s="177">
        <f>$AU184+$AB$7*SIN(AR184)</f>
        <v>13.986097534898585</v>
      </c>
      <c r="AR184" s="177">
        <f>$AU184+$AB$7*SIN(AS184)</f>
        <v>13.986089789457328</v>
      </c>
      <c r="AS184" s="177">
        <f>$AU184+$AB$7*SIN(AT184)</f>
        <v>13.985824735789812</v>
      </c>
      <c r="AT184" s="177">
        <f>$AU184+$AB$7*SIN(AU184)</f>
        <v>13.977016565418225</v>
      </c>
      <c r="AU184" s="177">
        <f>RADIANS($AB$9)+$AB$18*(F184-AB$15)</f>
        <v>13.794312906813236</v>
      </c>
    </row>
    <row r="185" spans="1:47" s="177" customFormat="1" ht="12.95" customHeight="1" x14ac:dyDescent="0.2">
      <c r="A185" s="177" t="s">
        <v>143</v>
      </c>
      <c r="C185" s="196">
        <v>44025.394</v>
      </c>
      <c r="D185" s="196"/>
      <c r="E185" s="177">
        <f>(C185-C$7)/C$8</f>
        <v>-18482.922010689577</v>
      </c>
      <c r="F185" s="177">
        <f>ROUND(2*E185,0)/2</f>
        <v>-18483</v>
      </c>
      <c r="G185" s="177">
        <f>C185-(C$7+C$8*F185)</f>
        <v>5.3608299996994901E-2</v>
      </c>
      <c r="I185" s="177">
        <f>+G185</f>
        <v>5.3608299996994901E-2</v>
      </c>
      <c r="O185" s="177">
        <f ca="1">+C$11+C$12*F185</f>
        <v>0.17209816426289762</v>
      </c>
      <c r="Q185" s="198">
        <f>C185-15018.5</f>
        <v>29006.894</v>
      </c>
      <c r="S185" s="178">
        <f>S$16</f>
        <v>0.1</v>
      </c>
      <c r="Z185" s="177">
        <f>F185</f>
        <v>-18483</v>
      </c>
      <c r="AA185" s="177">
        <f>AB$3+AB$4*Z185+AB$5*Z185^2+AH185</f>
        <v>6.8905710066977877E-2</v>
      </c>
      <c r="AB185" s="177">
        <f>IF(S185&lt;&gt;0,G185-AH185,-9999)</f>
        <v>6.3806116484328337E-2</v>
      </c>
      <c r="AC185" s="177">
        <f>+G185-P185</f>
        <v>5.3608299996994901E-2</v>
      </c>
      <c r="AD185" s="177">
        <f>IF(S185&lt;&gt;0,G185-AA185,-9999)</f>
        <v>-1.5297410069982975E-2</v>
      </c>
      <c r="AE185" s="177">
        <f>+(G185-AA185)^2*S185</f>
        <v>2.3401075484921656E-5</v>
      </c>
      <c r="AF185" s="177">
        <f>IF(S185&lt;&gt;0,G185-P185,-9999)</f>
        <v>5.3608299996994901E-2</v>
      </c>
      <c r="AG185" s="178"/>
      <c r="AH185" s="177">
        <f>$AB$6*($AB$11/AI185*AJ185+$AB$12)</f>
        <v>-1.0197816487333432E-2</v>
      </c>
      <c r="AI185" s="177">
        <f>1+$AB$7*COS(AL185)</f>
        <v>0.9899449631690459</v>
      </c>
      <c r="AJ185" s="177">
        <f>SIN(AL185+RADIANS($AB$9))</f>
        <v>-0.65570011804166906</v>
      </c>
      <c r="AK185" s="177">
        <f>$AB$7*SIN(AL185)</f>
        <v>0.19373355356170371</v>
      </c>
      <c r="AL185" s="177">
        <f>2*ATAN(AM185)</f>
        <v>1.6226511687579364</v>
      </c>
      <c r="AM185" s="177">
        <f>SQRT((1+$AB$7)/(1-$AB$7))*TAN(AN185/2)</f>
        <v>1.053247340210647</v>
      </c>
      <c r="AN185" s="177">
        <f>$AU185+$AB$7*SIN(AO185)</f>
        <v>13.993062028762408</v>
      </c>
      <c r="AO185" s="177">
        <f>$AU185+$AB$7*SIN(AP185)</f>
        <v>13.993062028613622</v>
      </c>
      <c r="AP185" s="177">
        <f>$AU185+$AB$7*SIN(AQ185)</f>
        <v>13.993062023272959</v>
      </c>
      <c r="AQ185" s="177">
        <f>$AU185+$AB$7*SIN(AR185)</f>
        <v>13.993061831568911</v>
      </c>
      <c r="AR185" s="177">
        <f>$AU185+$AB$7*SIN(AS185)</f>
        <v>13.993054950486426</v>
      </c>
      <c r="AS185" s="177">
        <f>$AU185+$AB$7*SIN(AT185)</f>
        <v>13.992808174529266</v>
      </c>
      <c r="AT185" s="177">
        <f>$AU185+$AB$7*SIN(AU185)</f>
        <v>13.984219197743744</v>
      </c>
      <c r="AU185" s="177">
        <f>RADIANS($AB$9)+$AB$18*(F185-AB$15)</f>
        <v>13.801078497140999</v>
      </c>
    </row>
    <row r="186" spans="1:47" s="177" customFormat="1" ht="12.95" customHeight="1" x14ac:dyDescent="0.2">
      <c r="A186" s="177" t="s">
        <v>132</v>
      </c>
      <c r="C186" s="196">
        <v>44237.8</v>
      </c>
      <c r="D186" s="196" t="s">
        <v>52</v>
      </c>
      <c r="E186" s="177">
        <f>(C186-C$7)/C$8</f>
        <v>-18173.91393786349</v>
      </c>
      <c r="F186" s="177">
        <f>ROUND(2*E186,0)/2</f>
        <v>-18174</v>
      </c>
      <c r="G186" s="177">
        <f>C186-(C$7+C$8*F186)</f>
        <v>5.9157399999094196E-2</v>
      </c>
      <c r="I186" s="177">
        <f>G186</f>
        <v>5.9157399999094196E-2</v>
      </c>
      <c r="O186" s="177">
        <f ca="1">+C$11+C$12*F186</f>
        <v>0.16921369275851067</v>
      </c>
      <c r="Q186" s="198">
        <f>C186-15018.5</f>
        <v>29219.300000000003</v>
      </c>
      <c r="S186" s="178">
        <f>S$16</f>
        <v>0.1</v>
      </c>
      <c r="Z186" s="177">
        <f>F186</f>
        <v>-18174</v>
      </c>
      <c r="AA186" s="177">
        <f>AB$3+AB$4*Z186+AB$5*Z186^2+AH186</f>
        <v>6.8800093599892878E-2</v>
      </c>
      <c r="AB186" s="177">
        <f>IF(S186&lt;&gt;0,G186-AH186,-9999)</f>
        <v>6.7912835023259552E-2</v>
      </c>
      <c r="AC186" s="177">
        <f>+G186-P186</f>
        <v>5.9157399999094196E-2</v>
      </c>
      <c r="AD186" s="177">
        <f>IF(S186&lt;&gt;0,G186-AA186,-9999)</f>
        <v>-9.6426936007986824E-3</v>
      </c>
      <c r="AE186" s="177">
        <f>+(G186-AA186)^2*S186</f>
        <v>9.298153987888387E-6</v>
      </c>
      <c r="AF186" s="177">
        <f>IF(S186&lt;&gt;0,G186-P186,-9999)</f>
        <v>5.9157399999094196E-2</v>
      </c>
      <c r="AG186" s="178"/>
      <c r="AH186" s="177">
        <f>$AB$6*($AB$11/AI186*AJ186+$AB$12)</f>
        <v>-8.7554350241653579E-3</v>
      </c>
      <c r="AI186" s="177">
        <f>1+$AB$7*COS(AL186)</f>
        <v>0.95889065904315696</v>
      </c>
      <c r="AJ186" s="177">
        <f>SIN(AL186+RADIANS($AB$9))</f>
        <v>-0.5256129076415943</v>
      </c>
      <c r="AK186" s="177">
        <f>$AB$7*SIN(AL186)</f>
        <v>0.1895885429750738</v>
      </c>
      <c r="AL186" s="177">
        <f>2*ATAN(AM186)</f>
        <v>1.7843252914792236</v>
      </c>
      <c r="AM186" s="177">
        <f>SQRT((1+$AB$7)/(1-$AB$7))*TAN(AN186/2)</f>
        <v>1.2400731100888338</v>
      </c>
      <c r="AN186" s="177">
        <f>$AU186+$AB$7*SIN(AO186)</f>
        <v>14.15585182496347</v>
      </c>
      <c r="AO186" s="177">
        <f>$AU186+$AB$7*SIN(AP186)</f>
        <v>14.155851824963472</v>
      </c>
      <c r="AP186" s="177">
        <f>$AU186+$AB$7*SIN(AQ186)</f>
        <v>14.155851824963003</v>
      </c>
      <c r="AQ186" s="177">
        <f>$AU186+$AB$7*SIN(AR186)</f>
        <v>14.155851825092421</v>
      </c>
      <c r="AR186" s="177">
        <f>$AU186+$AB$7*SIN(AS186)</f>
        <v>14.155851789386174</v>
      </c>
      <c r="AS186" s="177">
        <f>$AU186+$AB$7*SIN(AT186)</f>
        <v>14.155861638030773</v>
      </c>
      <c r="AT186" s="177">
        <f>$AU186+$AB$7*SIN(AU186)</f>
        <v>14.152913408729754</v>
      </c>
      <c r="AU186" s="177">
        <f>RADIANS($AB$9)+$AB$18*(F186-AB$15)</f>
        <v>13.961891374931721</v>
      </c>
    </row>
    <row r="187" spans="1:47" s="177" customFormat="1" ht="12.95" customHeight="1" x14ac:dyDescent="0.2">
      <c r="A187" s="177" t="s">
        <v>132</v>
      </c>
      <c r="C187" s="196">
        <v>44237.809000000001</v>
      </c>
      <c r="D187" s="196" t="s">
        <v>52</v>
      </c>
      <c r="E187" s="177">
        <f>(C187-C$7)/C$8</f>
        <v>-18173.900844670949</v>
      </c>
      <c r="F187" s="177">
        <f>ROUND(2*E187,0)/2</f>
        <v>-18174</v>
      </c>
      <c r="G187" s="177">
        <f>C187-(C$7+C$8*F187)</f>
        <v>6.8157399997289758E-2</v>
      </c>
      <c r="I187" s="177">
        <f>G187</f>
        <v>6.8157399997289758E-2</v>
      </c>
      <c r="O187" s="177">
        <f ca="1">+C$11+C$12*F187</f>
        <v>0.16921369275851067</v>
      </c>
      <c r="Q187" s="198">
        <f>C187-15018.5</f>
        <v>29219.309000000001</v>
      </c>
      <c r="S187" s="178">
        <f>S$16</f>
        <v>0.1</v>
      </c>
      <c r="Z187" s="177">
        <f>F187</f>
        <v>-18174</v>
      </c>
      <c r="AA187" s="177">
        <f>AB$3+AB$4*Z187+AB$5*Z187^2+AH187</f>
        <v>6.8800093599892878E-2</v>
      </c>
      <c r="AB187" s="177">
        <f>IF(S187&lt;&gt;0,G187-AH187,-9999)</f>
        <v>7.6912835021455114E-2</v>
      </c>
      <c r="AC187" s="177">
        <f>+G187-P187</f>
        <v>6.8157399997289758E-2</v>
      </c>
      <c r="AD187" s="177">
        <f>IF(S187&lt;&gt;0,G187-AA187,-9999)</f>
        <v>-6.4269360260311992E-4</v>
      </c>
      <c r="AE187" s="177">
        <f>+(G187-AA187)^2*S187</f>
        <v>4.1305506682697704E-8</v>
      </c>
      <c r="AF187" s="177">
        <f>IF(S187&lt;&gt;0,G187-P187,-9999)</f>
        <v>6.8157399997289758E-2</v>
      </c>
      <c r="AG187" s="178"/>
      <c r="AH187" s="177">
        <f>$AB$6*($AB$11/AI187*AJ187+$AB$12)</f>
        <v>-8.7554350241653579E-3</v>
      </c>
      <c r="AI187" s="177">
        <f>1+$AB$7*COS(AL187)</f>
        <v>0.95889065904315696</v>
      </c>
      <c r="AJ187" s="177">
        <f>SIN(AL187+RADIANS($AB$9))</f>
        <v>-0.5256129076415943</v>
      </c>
      <c r="AK187" s="177">
        <f>$AB$7*SIN(AL187)</f>
        <v>0.1895885429750738</v>
      </c>
      <c r="AL187" s="177">
        <f>2*ATAN(AM187)</f>
        <v>1.7843252914792236</v>
      </c>
      <c r="AM187" s="177">
        <f>SQRT((1+$AB$7)/(1-$AB$7))*TAN(AN187/2)</f>
        <v>1.2400731100888338</v>
      </c>
      <c r="AN187" s="177">
        <f>$AU187+$AB$7*SIN(AO187)</f>
        <v>14.15585182496347</v>
      </c>
      <c r="AO187" s="177">
        <f>$AU187+$AB$7*SIN(AP187)</f>
        <v>14.155851824963472</v>
      </c>
      <c r="AP187" s="177">
        <f>$AU187+$AB$7*SIN(AQ187)</f>
        <v>14.155851824963003</v>
      </c>
      <c r="AQ187" s="177">
        <f>$AU187+$AB$7*SIN(AR187)</f>
        <v>14.155851825092421</v>
      </c>
      <c r="AR187" s="177">
        <f>$AU187+$AB$7*SIN(AS187)</f>
        <v>14.155851789386174</v>
      </c>
      <c r="AS187" s="177">
        <f>$AU187+$AB$7*SIN(AT187)</f>
        <v>14.155861638030773</v>
      </c>
      <c r="AT187" s="177">
        <f>$AU187+$AB$7*SIN(AU187)</f>
        <v>14.152913408729754</v>
      </c>
      <c r="AU187" s="177">
        <f>RADIANS($AB$9)+$AB$18*(F187-AB$15)</f>
        <v>13.961891374931721</v>
      </c>
    </row>
    <row r="188" spans="1:47" s="177" customFormat="1" ht="12.95" customHeight="1" x14ac:dyDescent="0.2">
      <c r="A188" s="177" t="s">
        <v>144</v>
      </c>
      <c r="C188" s="196">
        <v>44278.356</v>
      </c>
      <c r="D188" s="196"/>
      <c r="E188" s="177">
        <f>(C188-C$7)/C$8</f>
        <v>-18114.913102663289</v>
      </c>
      <c r="F188" s="177">
        <f>ROUND(2*E188,0)/2</f>
        <v>-18115</v>
      </c>
      <c r="G188" s="177">
        <f>C188-(C$7+C$8*F188)</f>
        <v>5.9731499997724313E-2</v>
      </c>
      <c r="I188" s="177">
        <f>+G188</f>
        <v>5.9731499997724313E-2</v>
      </c>
      <c r="O188" s="177">
        <f ca="1">+C$11+C$12*F188</f>
        <v>0.16866293606349828</v>
      </c>
      <c r="Q188" s="198">
        <f>C188-15018.5</f>
        <v>29259.856</v>
      </c>
      <c r="S188" s="178">
        <f>S$16</f>
        <v>0.1</v>
      </c>
      <c r="Z188" s="177">
        <f>F188</f>
        <v>-18115</v>
      </c>
      <c r="AA188" s="177">
        <f>AB$3+AB$4*Z188+AB$5*Z188^2+AH188</f>
        <v>6.8802278815006834E-2</v>
      </c>
      <c r="AB188" s="177">
        <f>IF(S188&lt;&gt;0,G188-AH188,-9999)</f>
        <v>6.8189639976804786E-2</v>
      </c>
      <c r="AC188" s="177">
        <f>+G188-P188</f>
        <v>5.9731499997724313E-2</v>
      </c>
      <c r="AD188" s="177">
        <f>IF(S188&lt;&gt;0,G188-AA188,-9999)</f>
        <v>-9.070778817282521E-3</v>
      </c>
      <c r="AE188" s="177">
        <f>+(G188-AA188)^2*S188</f>
        <v>8.2279028352061295E-6</v>
      </c>
      <c r="AF188" s="177">
        <f>IF(S188&lt;&gt;0,G188-P188,-9999)</f>
        <v>5.9731499997724313E-2</v>
      </c>
      <c r="AG188" s="178"/>
      <c r="AH188" s="177">
        <f>$AB$6*($AB$11/AI188*AJ188+$AB$12)</f>
        <v>-8.4581399790804729E-3</v>
      </c>
      <c r="AI188" s="177">
        <f>1+$AB$7*COS(AL188)</f>
        <v>0.95327328535338152</v>
      </c>
      <c r="AJ188" s="177">
        <f>SIN(AL188+RADIANS($AB$9))</f>
        <v>-0.50009278908130228</v>
      </c>
      <c r="AK188" s="177">
        <f>$AB$7*SIN(AL188)</f>
        <v>0.1882827864666626</v>
      </c>
      <c r="AL188" s="177">
        <f>2*ATAN(AM188)</f>
        <v>1.8140547761301253</v>
      </c>
      <c r="AM188" s="177">
        <f>SQRT((1+$AB$7)/(1-$AB$7))*TAN(AN188/2)</f>
        <v>1.2785078887533239</v>
      </c>
      <c r="AN188" s="177">
        <f>$AU188+$AB$7*SIN(AO188)</f>
        <v>14.186356412191309</v>
      </c>
      <c r="AO188" s="177">
        <f>$AU188+$AB$7*SIN(AP188)</f>
        <v>14.186356412191449</v>
      </c>
      <c r="AP188" s="177">
        <f>$AU188+$AB$7*SIN(AQ188)</f>
        <v>14.186356412176766</v>
      </c>
      <c r="AQ188" s="177">
        <f>$AU188+$AB$7*SIN(AR188)</f>
        <v>14.186356413716084</v>
      </c>
      <c r="AR188" s="177">
        <f>$AU188+$AB$7*SIN(AS188)</f>
        <v>14.186356252338538</v>
      </c>
      <c r="AS188" s="177">
        <f>$AU188+$AB$7*SIN(AT188)</f>
        <v>14.186373167802358</v>
      </c>
      <c r="AT188" s="177">
        <f>$AU188+$AB$7*SIN(AU188)</f>
        <v>14.184567295019871</v>
      </c>
      <c r="AU188" s="177">
        <f>RADIANS($AB$9)+$AB$18*(F188-AB$15)</f>
        <v>13.99259674641927</v>
      </c>
    </row>
    <row r="189" spans="1:47" s="177" customFormat="1" ht="12.95" customHeight="1" x14ac:dyDescent="0.2">
      <c r="A189" s="177" t="s">
        <v>132</v>
      </c>
      <c r="C189" s="196">
        <v>44281.796000000002</v>
      </c>
      <c r="D189" s="196" t="s">
        <v>52</v>
      </c>
      <c r="E189" s="177">
        <f>(C189-C$7)/C$8</f>
        <v>-18109.908593513253</v>
      </c>
      <c r="F189" s="177">
        <f>ROUND(2*E189,0)/2</f>
        <v>-18110</v>
      </c>
      <c r="G189" s="177">
        <f>C189-(C$7+C$8*F189)</f>
        <v>6.2831000002915971E-2</v>
      </c>
      <c r="I189" s="177">
        <f>G189</f>
        <v>6.2831000002915971E-2</v>
      </c>
      <c r="O189" s="177">
        <f ca="1">+C$11+C$12*F189</f>
        <v>0.16861626176731079</v>
      </c>
      <c r="Q189" s="198">
        <f>C189-15018.5</f>
        <v>29263.296000000002</v>
      </c>
      <c r="S189" s="178">
        <f>S$16</f>
        <v>0.1</v>
      </c>
      <c r="Z189" s="177">
        <f>F189</f>
        <v>-18110</v>
      </c>
      <c r="AA189" s="177">
        <f>AB$3+AB$4*Z189+AB$5*Z189^2+AH189</f>
        <v>6.8802755241121602E-2</v>
      </c>
      <c r="AB189" s="177">
        <f>IF(S189&lt;&gt;0,G189-AH189,-9999)</f>
        <v>7.1263661066095912E-2</v>
      </c>
      <c r="AC189" s="177">
        <f>+G189-P189</f>
        <v>6.2831000002915971E-2</v>
      </c>
      <c r="AD189" s="177">
        <f>IF(S189&lt;&gt;0,G189-AA189,-9999)</f>
        <v>-5.971755238205631E-3</v>
      </c>
      <c r="AE189" s="177">
        <f>+(G189-AA189)^2*S189</f>
        <v>3.5661860625036398E-6</v>
      </c>
      <c r="AF189" s="177">
        <f>IF(S189&lt;&gt;0,G189-P189,-9999)</f>
        <v>6.2831000002915971E-2</v>
      </c>
      <c r="AG189" s="178"/>
      <c r="AH189" s="177">
        <f>$AB$6*($AB$11/AI189*AJ189+$AB$12)</f>
        <v>-8.4326610631799397E-3</v>
      </c>
      <c r="AI189" s="177">
        <f>1+$AB$7*COS(AL189)</f>
        <v>0.95280207250279625</v>
      </c>
      <c r="AJ189" s="177">
        <f>SIN(AL189+RADIANS($AB$9))</f>
        <v>-0.49792329220904569</v>
      </c>
      <c r="AK189" s="177">
        <f>$AB$7*SIN(AL189)</f>
        <v>0.18816521777758519</v>
      </c>
      <c r="AL189" s="177">
        <f>2*ATAN(AM189)</f>
        <v>1.8165582432712344</v>
      </c>
      <c r="AM189" s="177">
        <f>SQRT((1+$AB$7)/(1-$AB$7))*TAN(AN189/2)</f>
        <v>1.2818109718330877</v>
      </c>
      <c r="AN189" s="177">
        <f>$AU189+$AB$7*SIN(AO189)</f>
        <v>14.188933338661561</v>
      </c>
      <c r="AO189" s="177">
        <f>$AU189+$AB$7*SIN(AP189)</f>
        <v>14.188933338661734</v>
      </c>
      <c r="AP189" s="177">
        <f>$AU189+$AB$7*SIN(AQ189)</f>
        <v>14.188933338644665</v>
      </c>
      <c r="AQ189" s="177">
        <f>$AU189+$AB$7*SIN(AR189)</f>
        <v>14.188933340345024</v>
      </c>
      <c r="AR189" s="177">
        <f>$AU189+$AB$7*SIN(AS189)</f>
        <v>14.188933170950991</v>
      </c>
      <c r="AS189" s="177">
        <f>$AU189+$AB$7*SIN(AT189)</f>
        <v>14.188950043700116</v>
      </c>
      <c r="AT189" s="177">
        <f>$AU189+$AB$7*SIN(AU189)</f>
        <v>14.18724152054827</v>
      </c>
      <c r="AU189" s="177">
        <f>RADIANS($AB$9)+$AB$18*(F189-AB$15)</f>
        <v>13.995198896545336</v>
      </c>
    </row>
    <row r="190" spans="1:47" s="177" customFormat="1" ht="12.95" customHeight="1" x14ac:dyDescent="0.2">
      <c r="A190" s="177" t="s">
        <v>132</v>
      </c>
      <c r="C190" s="196">
        <v>44314.788</v>
      </c>
      <c r="D190" s="196" t="s">
        <v>52</v>
      </c>
      <c r="E190" s="177">
        <f>(C190-C$7)/C$8</f>
        <v>-18061.911859246437</v>
      </c>
      <c r="F190" s="177">
        <f>ROUND(2*E190,0)/2</f>
        <v>-18062</v>
      </c>
      <c r="G190" s="177">
        <f>C190-(C$7+C$8*F190)</f>
        <v>6.0586199993849732E-2</v>
      </c>
      <c r="I190" s="177">
        <f>G190</f>
        <v>6.0586199993849732E-2</v>
      </c>
      <c r="O190" s="177">
        <f ca="1">+C$11+C$12*F190</f>
        <v>0.16816818852391086</v>
      </c>
      <c r="Q190" s="198">
        <f>C190-15018.5</f>
        <v>29296.288</v>
      </c>
      <c r="S190" s="178">
        <f>S$16</f>
        <v>0.1</v>
      </c>
      <c r="Z190" s="177">
        <f>F190</f>
        <v>-18062</v>
      </c>
      <c r="AA190" s="177">
        <f>AB$3+AB$4*Z190+AB$5*Z190^2+AH190</f>
        <v>6.8809556041106112E-2</v>
      </c>
      <c r="AB190" s="177">
        <f>IF(S190&lt;&gt;0,G190-AH190,-9999)</f>
        <v>6.8772090556920976E-2</v>
      </c>
      <c r="AC190" s="177">
        <f>+G190-P190</f>
        <v>6.0586199993849732E-2</v>
      </c>
      <c r="AD190" s="177">
        <f>IF(S190&lt;&gt;0,G190-AA190,-9999)</f>
        <v>-8.2233560472563805E-3</v>
      </c>
      <c r="AE190" s="177">
        <f>+(G190-AA190)^2*S190</f>
        <v>6.7623584679948081E-6</v>
      </c>
      <c r="AF190" s="177">
        <f>IF(S190&lt;&gt;0,G190-P190,-9999)</f>
        <v>6.0586199993849732E-2</v>
      </c>
      <c r="AG190" s="178"/>
      <c r="AH190" s="177">
        <f>$AB$6*($AB$11/AI190*AJ190+$AB$12)</f>
        <v>-8.1858905630712436E-3</v>
      </c>
      <c r="AI190" s="177">
        <f>1+$AB$7*COS(AL190)</f>
        <v>0.94831729420443922</v>
      </c>
      <c r="AJ190" s="177">
        <f>SIN(AL190+RADIANS($AB$9))</f>
        <v>-0.47704925450167718</v>
      </c>
      <c r="AK190" s="177">
        <f>$AB$7*SIN(AL190)</f>
        <v>0.18698313149310256</v>
      </c>
      <c r="AL190" s="177">
        <f>2*ATAN(AM190)</f>
        <v>1.8404664634672283</v>
      </c>
      <c r="AM190" s="177">
        <f>SQRT((1+$AB$7)/(1-$AB$7))*TAN(AN190/2)</f>
        <v>1.3138993715702669</v>
      </c>
      <c r="AN190" s="177">
        <f>$AU190+$AB$7*SIN(AO190)</f>
        <v>14.21360735912147</v>
      </c>
      <c r="AO190" s="177">
        <f>$AU190+$AB$7*SIN(AP190)</f>
        <v>14.213607359122017</v>
      </c>
      <c r="AP190" s="177">
        <f>$AU190+$AB$7*SIN(AQ190)</f>
        <v>14.213607359085072</v>
      </c>
      <c r="AQ190" s="177">
        <f>$AU190+$AB$7*SIN(AR190)</f>
        <v>14.213607361578839</v>
      </c>
      <c r="AR190" s="177">
        <f>$AU190+$AB$7*SIN(AS190)</f>
        <v>14.213607193246615</v>
      </c>
      <c r="AS190" s="177">
        <f>$AU190+$AB$7*SIN(AT190)</f>
        <v>14.213618555041919</v>
      </c>
      <c r="AT190" s="177">
        <f>$AU190+$AB$7*SIN(AU190)</f>
        <v>14.212847856078788</v>
      </c>
      <c r="AU190" s="177">
        <f>RADIANS($AB$9)+$AB$18*(F190-AB$15)</f>
        <v>14.020179537755546</v>
      </c>
    </row>
    <row r="191" spans="1:47" s="177" customFormat="1" ht="12.95" customHeight="1" x14ac:dyDescent="0.2">
      <c r="A191" s="177" t="s">
        <v>145</v>
      </c>
      <c r="C191" s="196">
        <v>44315.453999999998</v>
      </c>
      <c r="D191" s="196"/>
      <c r="E191" s="177">
        <f>(C191-C$7)/C$8</f>
        <v>-18060.942962998208</v>
      </c>
      <c r="F191" s="177">
        <f>ROUND(2*E191,0)/2</f>
        <v>-18061</v>
      </c>
      <c r="G191" s="177">
        <f>C191-(C$7+C$8*F191)</f>
        <v>3.9206099994771648E-2</v>
      </c>
      <c r="I191" s="177">
        <f>G191</f>
        <v>3.9206099994771648E-2</v>
      </c>
      <c r="O191" s="177">
        <f ca="1">+C$11+C$12*F191</f>
        <v>0.16815885366467337</v>
      </c>
      <c r="Q191" s="198">
        <f>C191-15018.5</f>
        <v>29296.953999999998</v>
      </c>
      <c r="S191" s="178">
        <f>S$16</f>
        <v>0.1</v>
      </c>
      <c r="Z191" s="177">
        <f>F191</f>
        <v>-18061</v>
      </c>
      <c r="AA191" s="177">
        <f>AB$3+AB$4*Z191+AB$5*Z191^2+AH191</f>
        <v>6.8809739808969914E-2</v>
      </c>
      <c r="AB191" s="177">
        <f>IF(S191&lt;&gt;0,G191-AH191,-9999)</f>
        <v>4.738680846520809E-2</v>
      </c>
      <c r="AC191" s="177">
        <f>+G191-P191</f>
        <v>3.9206099994771648E-2</v>
      </c>
      <c r="AD191" s="177">
        <f>IF(S191&lt;&gt;0,G191-AA191,-9999)</f>
        <v>-2.9603639814198265E-2</v>
      </c>
      <c r="AE191" s="177">
        <f>+(G191-AA191)^2*S191</f>
        <v>8.7637549024878472E-5</v>
      </c>
      <c r="AF191" s="177">
        <f>IF(S191&lt;&gt;0,G191-P191,-9999)</f>
        <v>3.9206099994771648E-2</v>
      </c>
      <c r="AG191" s="178"/>
      <c r="AH191" s="177">
        <f>$AB$6*($AB$11/AI191*AJ191+$AB$12)</f>
        <v>-8.1807084704364433E-3</v>
      </c>
      <c r="AI191" s="177">
        <f>1+$AB$7*COS(AL191)</f>
        <v>0.94822461349485598</v>
      </c>
      <c r="AJ191" s="177">
        <f>SIN(AL191+RADIANS($AB$9))</f>
        <v>-0.476613539033025</v>
      </c>
      <c r="AK191" s="177">
        <f>$AB$7*SIN(AL191)</f>
        <v>0.1869574895358844</v>
      </c>
      <c r="AL191" s="177">
        <f>2*ATAN(AM191)</f>
        <v>1.8409621609254527</v>
      </c>
      <c r="AM191" s="177">
        <f>SQRT((1+$AB$7)/(1-$AB$7))*TAN(AN191/2)</f>
        <v>1.3145753095140837</v>
      </c>
      <c r="AN191" s="177">
        <f>$AU191+$AB$7*SIN(AO191)</f>
        <v>14.214120166690741</v>
      </c>
      <c r="AO191" s="177">
        <f>$AU191+$AB$7*SIN(AP191)</f>
        <v>14.214120166691291</v>
      </c>
      <c r="AP191" s="177">
        <f>$AU191+$AB$7*SIN(AQ191)</f>
        <v>14.214120166654308</v>
      </c>
      <c r="AQ191" s="177">
        <f>$AU191+$AB$7*SIN(AR191)</f>
        <v>14.214120169134212</v>
      </c>
      <c r="AR191" s="177">
        <f>$AU191+$AB$7*SIN(AS191)</f>
        <v>14.214120002850974</v>
      </c>
      <c r="AS191" s="177">
        <f>$AU191+$AB$7*SIN(AT191)</f>
        <v>14.214131151722031</v>
      </c>
      <c r="AT191" s="177">
        <f>$AU191+$AB$7*SIN(AU191)</f>
        <v>14.213380044191492</v>
      </c>
      <c r="AU191" s="177">
        <f>RADIANS($AB$9)+$AB$18*(F191-AB$15)</f>
        <v>14.020699967780757</v>
      </c>
    </row>
    <row r="192" spans="1:47" s="177" customFormat="1" ht="12.95" customHeight="1" x14ac:dyDescent="0.2">
      <c r="A192" s="177" t="s">
        <v>132</v>
      </c>
      <c r="C192" s="196">
        <v>44321.659</v>
      </c>
      <c r="D192" s="196" t="s">
        <v>52</v>
      </c>
      <c r="E192" s="177">
        <f>(C192-C$7)/C$8</f>
        <v>-18051.915934138917</v>
      </c>
      <c r="F192" s="177">
        <f>ROUND(2*E192,0)/2</f>
        <v>-18052</v>
      </c>
      <c r="G192" s="177">
        <f>C192-(C$7+C$8*F192)</f>
        <v>5.7785199998761527E-2</v>
      </c>
      <c r="I192" s="177">
        <f>G192</f>
        <v>5.7785199998761527E-2</v>
      </c>
      <c r="O192" s="177">
        <f ca="1">+C$11+C$12*F192</f>
        <v>0.16807483993153588</v>
      </c>
      <c r="Q192" s="198">
        <f>C192-15018.5</f>
        <v>29303.159</v>
      </c>
      <c r="S192" s="178">
        <f>S$16</f>
        <v>0.1</v>
      </c>
      <c r="Z192" s="177">
        <f>F192</f>
        <v>-18052</v>
      </c>
      <c r="AA192" s="177">
        <f>AB$3+AB$4*Z192+AB$5*Z192^2+AH192</f>
        <v>6.8811469424677238E-2</v>
      </c>
      <c r="AB192" s="177">
        <f>IF(S192&lt;&gt;0,G192-AH192,-9999)</f>
        <v>6.5919195848068768E-2</v>
      </c>
      <c r="AC192" s="177">
        <f>+G192-P192</f>
        <v>5.7785199998761527E-2</v>
      </c>
      <c r="AD192" s="177">
        <f>IF(S192&lt;&gt;0,G192-AA192,-9999)</f>
        <v>-1.1026269425915711E-2</v>
      </c>
      <c r="AE192" s="177">
        <f>+(G192-AA192)^2*S192</f>
        <v>1.2157861745288359E-5</v>
      </c>
      <c r="AF192" s="177">
        <f>IF(S192&lt;&gt;0,G192-P192,-9999)</f>
        <v>5.7785199998761527E-2</v>
      </c>
      <c r="AG192" s="178"/>
      <c r="AH192" s="177">
        <f>$AB$6*($AB$11/AI192*AJ192+$AB$12)</f>
        <v>-8.1339958493072354E-3</v>
      </c>
      <c r="AI192" s="177">
        <f>1+$AB$7*COS(AL192)</f>
        <v>0.9473918753981323</v>
      </c>
      <c r="AJ192" s="177">
        <f>SIN(AL192+RADIANS($AB$9))</f>
        <v>-0.47269067983857477</v>
      </c>
      <c r="AK192" s="177">
        <f>$AB$7*SIN(AL192)</f>
        <v>0.18672487452718167</v>
      </c>
      <c r="AL192" s="177">
        <f>2*ATAN(AM192)</f>
        <v>1.8454190836937554</v>
      </c>
      <c r="AM192" s="177">
        <f>SQRT((1+$AB$7)/(1-$AB$7))*TAN(AN192/2)</f>
        <v>1.3206726655662411</v>
      </c>
      <c r="AN192" s="177">
        <f>$AU192+$AB$7*SIN(AO192)</f>
        <v>14.218733181789748</v>
      </c>
      <c r="AO192" s="177">
        <f>$AU192+$AB$7*SIN(AP192)</f>
        <v>14.218733181790313</v>
      </c>
      <c r="AP192" s="177">
        <f>$AU192+$AB$7*SIN(AQ192)</f>
        <v>14.218733181754564</v>
      </c>
      <c r="AQ192" s="177">
        <f>$AU192+$AB$7*SIN(AR192)</f>
        <v>14.218733184016289</v>
      </c>
      <c r="AR192" s="177">
        <f>$AU192+$AB$7*SIN(AS192)</f>
        <v>14.218733040922025</v>
      </c>
      <c r="AS192" s="177">
        <f>$AU192+$AB$7*SIN(AT192)</f>
        <v>14.218742093685064</v>
      </c>
      <c r="AT192" s="177">
        <f>$AU192+$AB$7*SIN(AU192)</f>
        <v>14.218167388417907</v>
      </c>
      <c r="AU192" s="177">
        <f>RADIANS($AB$9)+$AB$18*(F192-AB$15)</f>
        <v>14.02538383800767</v>
      </c>
    </row>
    <row r="193" spans="1:47" s="177" customFormat="1" ht="12.95" customHeight="1" x14ac:dyDescent="0.2">
      <c r="A193" s="144" t="s">
        <v>133</v>
      </c>
      <c r="B193" s="145" t="s">
        <v>95</v>
      </c>
      <c r="C193" s="146">
        <v>44321.661999999997</v>
      </c>
      <c r="D193" s="196"/>
      <c r="E193" s="70">
        <f>(C193-C$7)/C$8</f>
        <v>-18051.911569741409</v>
      </c>
      <c r="F193" s="177">
        <f>ROUND(2*E193,0)/2</f>
        <v>-18052</v>
      </c>
      <c r="G193" s="197">
        <f>C193-(C$7+C$8*F193)</f>
        <v>6.0785199995734729E-2</v>
      </c>
      <c r="I193" s="177">
        <f>G193</f>
        <v>6.0785199995734729E-2</v>
      </c>
      <c r="O193" s="177">
        <f ca="1">+C$11+C$12*F193</f>
        <v>0.16807483993153588</v>
      </c>
      <c r="Q193" s="198">
        <f>C193-15018.5</f>
        <v>29303.161999999997</v>
      </c>
      <c r="S193" s="178">
        <f>S$16</f>
        <v>0.1</v>
      </c>
      <c r="Z193" s="177">
        <f>F193</f>
        <v>-18052</v>
      </c>
      <c r="AA193" s="177">
        <f>AB$3+AB$4*Z193+AB$5*Z193^2+AH193</f>
        <v>6.8811469424677238E-2</v>
      </c>
      <c r="AB193" s="177">
        <f>IF(S193&lt;&gt;0,G193-AH193,-9999)</f>
        <v>6.8919195845041969E-2</v>
      </c>
      <c r="AC193" s="177">
        <f>+G193-P193</f>
        <v>6.0785199995734729E-2</v>
      </c>
      <c r="AD193" s="177">
        <f>IF(S193&lt;&gt;0,G193-AA193,-9999)</f>
        <v>-8.0262694289425091E-3</v>
      </c>
      <c r="AE193" s="177">
        <f>+(G193-AA193)^2*S193</f>
        <v>6.4421000945977116E-6</v>
      </c>
      <c r="AF193" s="177">
        <f>IF(S193&lt;&gt;0,G193-P193,-9999)</f>
        <v>6.0785199995734729E-2</v>
      </c>
      <c r="AG193" s="178"/>
      <c r="AH193" s="177">
        <f>$AB$6*($AB$11/AI193*AJ193+$AB$12)</f>
        <v>-8.1339958493072354E-3</v>
      </c>
      <c r="AI193" s="177">
        <f>1+$AB$7*COS(AL193)</f>
        <v>0.9473918753981323</v>
      </c>
      <c r="AJ193" s="177">
        <f>SIN(AL193+RADIANS($AB$9))</f>
        <v>-0.47269067983857477</v>
      </c>
      <c r="AK193" s="177">
        <f>$AB$7*SIN(AL193)</f>
        <v>0.18672487452718167</v>
      </c>
      <c r="AL193" s="177">
        <f>2*ATAN(AM193)</f>
        <v>1.8454190836937554</v>
      </c>
      <c r="AM193" s="177">
        <f>SQRT((1+$AB$7)/(1-$AB$7))*TAN(AN193/2)</f>
        <v>1.3206726655662411</v>
      </c>
      <c r="AN193" s="177">
        <f>$AU193+$AB$7*SIN(AO193)</f>
        <v>14.218733181789748</v>
      </c>
      <c r="AO193" s="177">
        <f>$AU193+$AB$7*SIN(AP193)</f>
        <v>14.218733181790313</v>
      </c>
      <c r="AP193" s="177">
        <f>$AU193+$AB$7*SIN(AQ193)</f>
        <v>14.218733181754564</v>
      </c>
      <c r="AQ193" s="177">
        <f>$AU193+$AB$7*SIN(AR193)</f>
        <v>14.218733184016289</v>
      </c>
      <c r="AR193" s="177">
        <f>$AU193+$AB$7*SIN(AS193)</f>
        <v>14.218733040922025</v>
      </c>
      <c r="AS193" s="177">
        <f>$AU193+$AB$7*SIN(AT193)</f>
        <v>14.218742093685064</v>
      </c>
      <c r="AT193" s="177">
        <f>$AU193+$AB$7*SIN(AU193)</f>
        <v>14.218167388417907</v>
      </c>
      <c r="AU193" s="177">
        <f>RADIANS($AB$9)+$AB$18*(F193-AB$15)</f>
        <v>14.02538383800767</v>
      </c>
    </row>
    <row r="194" spans="1:47" s="177" customFormat="1" ht="12.95" customHeight="1" x14ac:dyDescent="0.2">
      <c r="A194" s="177" t="s">
        <v>146</v>
      </c>
      <c r="C194" s="196">
        <v>44337.47</v>
      </c>
      <c r="D194" s="196"/>
      <c r="E194" s="177">
        <f>(C194-C$7)/C$8</f>
        <v>-18028.914104437998</v>
      </c>
      <c r="F194" s="177">
        <f>ROUND(2*E194,0)/2</f>
        <v>-18029</v>
      </c>
      <c r="G194" s="177">
        <f>C194-(C$7+C$8*F194)</f>
        <v>5.9042900000349618E-2</v>
      </c>
      <c r="I194" s="177">
        <f>+G194</f>
        <v>5.9042900000349618E-2</v>
      </c>
      <c r="O194" s="177">
        <f ca="1">+C$11+C$12*F194</f>
        <v>0.16786013816907341</v>
      </c>
      <c r="Q194" s="198">
        <f>C194-15018.5</f>
        <v>29318.97</v>
      </c>
      <c r="S194" s="178">
        <f>S$16</f>
        <v>0.1</v>
      </c>
      <c r="Z194" s="177">
        <f>F194</f>
        <v>-18029</v>
      </c>
      <c r="AA194" s="177">
        <f>AB$3+AB$4*Z194+AB$5*Z194^2+AH194</f>
        <v>6.881650128939984E-2</v>
      </c>
      <c r="AB194" s="177">
        <f>IF(S194&lt;&gt;0,G194-AH194,-9999)</f>
        <v>6.7056923096552243E-2</v>
      </c>
      <c r="AC194" s="177">
        <f>+G194-P194</f>
        <v>5.9042900000349618E-2</v>
      </c>
      <c r="AD194" s="177">
        <f>IF(S194&lt;&gt;0,G194-AA194,-9999)</f>
        <v>-9.7736012890502211E-3</v>
      </c>
      <c r="AE194" s="177">
        <f>+(G194-AA194)^2*S194</f>
        <v>9.5523282157324154E-6</v>
      </c>
      <c r="AF194" s="177">
        <f>IF(S194&lt;&gt;0,G194-P194,-9999)</f>
        <v>5.9042900000349618E-2</v>
      </c>
      <c r="AG194" s="178"/>
      <c r="AH194" s="177">
        <f>$AB$6*($AB$11/AI194*AJ194+$AB$12)</f>
        <v>-8.0140230962026191E-3</v>
      </c>
      <c r="AI194" s="177">
        <f>1+$AB$7*COS(AL194)</f>
        <v>0.94527514950291502</v>
      </c>
      <c r="AJ194" s="177">
        <f>SIN(AL194+RADIANS($AB$9))</f>
        <v>-0.46265453985373067</v>
      </c>
      <c r="AK194" s="177">
        <f>$AB$7*SIN(AL194)</f>
        <v>0.18611551326901543</v>
      </c>
      <c r="AL194" s="177">
        <f>2*ATAN(AM194)</f>
        <v>1.8567735572059758</v>
      </c>
      <c r="AM194" s="177">
        <f>SQRT((1+$AB$7)/(1-$AB$7))*TAN(AN194/2)</f>
        <v>1.3363698667345809</v>
      </c>
      <c r="AN194" s="177">
        <f>$AU194+$AB$7*SIN(AO194)</f>
        <v>14.230503641073287</v>
      </c>
      <c r="AO194" s="177">
        <f>$AU194+$AB$7*SIN(AP194)</f>
        <v>14.230503641073526</v>
      </c>
      <c r="AP194" s="177">
        <f>$AU194+$AB$7*SIN(AQ194)</f>
        <v>14.230503641060352</v>
      </c>
      <c r="AQ194" s="177">
        <f>$AU194+$AB$7*SIN(AR194)</f>
        <v>14.230503641788898</v>
      </c>
      <c r="AR194" s="177">
        <f>$AU194+$AB$7*SIN(AS194)</f>
        <v>14.230503601494366</v>
      </c>
      <c r="AS194" s="177">
        <f>$AU194+$AB$7*SIN(AT194)</f>
        <v>14.230505830085749</v>
      </c>
      <c r="AT194" s="177">
        <f>$AU194+$AB$7*SIN(AU194)</f>
        <v>14.230382492395867</v>
      </c>
      <c r="AU194" s="177">
        <f>RADIANS($AB$9)+$AB$18*(F194-AB$15)</f>
        <v>14.037353728587565</v>
      </c>
    </row>
    <row r="195" spans="1:47" s="177" customFormat="1" ht="12.95" customHeight="1" x14ac:dyDescent="0.2">
      <c r="A195" s="177" t="s">
        <v>147</v>
      </c>
      <c r="C195" s="196">
        <v>44370.47</v>
      </c>
      <c r="D195" s="196"/>
      <c r="E195" s="177">
        <f>(C195-C$7)/C$8</f>
        <v>-17980.905731777806</v>
      </c>
      <c r="F195" s="177">
        <f>ROUND(2*E195,0)/2</f>
        <v>-17981</v>
      </c>
      <c r="G195" s="177">
        <f>C195-(C$7+C$8*F195)</f>
        <v>6.4798100000189152E-2</v>
      </c>
      <c r="I195" s="177">
        <f>+G195</f>
        <v>6.4798100000189152E-2</v>
      </c>
      <c r="O195" s="177">
        <f ca="1">+C$11+C$12*F195</f>
        <v>0.16741206492567351</v>
      </c>
      <c r="Q195" s="198">
        <f>C195-15018.5</f>
        <v>29351.97</v>
      </c>
      <c r="S195" s="178">
        <f>S$16</f>
        <v>0.1</v>
      </c>
      <c r="Z195" s="177">
        <f>F195</f>
        <v>-17981</v>
      </c>
      <c r="AA195" s="177">
        <f>AB$3+AB$4*Z195+AB$5*Z195^2+AH195</f>
        <v>6.8829753099046931E-2</v>
      </c>
      <c r="AB195" s="177">
        <f>IF(S195&lt;&gt;0,G195-AH195,-9999)</f>
        <v>7.2559067260105511E-2</v>
      </c>
      <c r="AC195" s="177">
        <f>+G195-P195</f>
        <v>6.4798100000189152E-2</v>
      </c>
      <c r="AD195" s="177">
        <f>IF(S195&lt;&gt;0,G195-AA195,-9999)</f>
        <v>-4.0316530988577792E-3</v>
      </c>
      <c r="AE195" s="177">
        <f>+(G195-AA195)^2*S195</f>
        <v>1.6254226709529536E-6</v>
      </c>
      <c r="AF195" s="177">
        <f>IF(S195&lt;&gt;0,G195-P195,-9999)</f>
        <v>6.4798100000189152E-2</v>
      </c>
      <c r="AG195" s="178"/>
      <c r="AH195" s="177">
        <f>$AB$6*($AB$11/AI195*AJ195+$AB$12)</f>
        <v>-7.7609672599163538E-3</v>
      </c>
      <c r="AI195" s="177">
        <f>1+$AB$7*COS(AL195)</f>
        <v>0.94091065033190191</v>
      </c>
      <c r="AJ195" s="177">
        <f>SIN(AL195+RADIANS($AB$9))</f>
        <v>-0.44166447808060344</v>
      </c>
      <c r="AK195" s="177">
        <f>$AB$7*SIN(AL195)</f>
        <v>0.18477619515813881</v>
      </c>
      <c r="AL195" s="177">
        <f>2*ATAN(AM195)</f>
        <v>1.8803076380661918</v>
      </c>
      <c r="AM195" s="177">
        <f>SQRT((1+$AB$7)/(1-$AB$7))*TAN(AN195/2)</f>
        <v>1.3696767736718811</v>
      </c>
      <c r="AN195" s="177">
        <f>$AU195+$AB$7*SIN(AO195)</f>
        <v>14.254983839454367</v>
      </c>
      <c r="AO195" s="177">
        <f>$AU195+$AB$7*SIN(AP195)</f>
        <v>14.254983839449293</v>
      </c>
      <c r="AP195" s="177">
        <f>$AU195+$AB$7*SIN(AQ195)</f>
        <v>14.254983839671791</v>
      </c>
      <c r="AQ195" s="177">
        <f>$AU195+$AB$7*SIN(AR195)</f>
        <v>14.254983829914401</v>
      </c>
      <c r="AR195" s="177">
        <f>$AU195+$AB$7*SIN(AS195)</f>
        <v>14.254984257813593</v>
      </c>
      <c r="AS195" s="177">
        <f>$AU195+$AB$7*SIN(AT195)</f>
        <v>14.254965491327157</v>
      </c>
      <c r="AT195" s="177">
        <f>$AU195+$AB$7*SIN(AU195)</f>
        <v>14.255785760686534</v>
      </c>
      <c r="AU195" s="177">
        <f>RADIANS($AB$9)+$AB$18*(F195-AB$15)</f>
        <v>14.062334369797771</v>
      </c>
    </row>
    <row r="196" spans="1:47" s="177" customFormat="1" ht="12.95" customHeight="1" x14ac:dyDescent="0.2">
      <c r="A196" s="177" t="s">
        <v>132</v>
      </c>
      <c r="C196" s="196">
        <v>44593.858999999997</v>
      </c>
      <c r="D196" s="196" t="s">
        <v>52</v>
      </c>
      <c r="E196" s="177">
        <f>(C196-C$7)/C$8</f>
        <v>-17655.919599650915</v>
      </c>
      <c r="F196" s="177">
        <f>ROUND(2*E196,0)/2</f>
        <v>-17656</v>
      </c>
      <c r="G196" s="177">
        <f>C196-(C$7+C$8*F196)</f>
        <v>5.5265599992708303E-2</v>
      </c>
      <c r="I196" s="177">
        <f>G196</f>
        <v>5.5265599992708303E-2</v>
      </c>
      <c r="O196" s="177">
        <f ca="1">+C$11+C$12*F196</f>
        <v>0.16437823567348658</v>
      </c>
      <c r="Q196" s="198">
        <f>C196-15018.5</f>
        <v>29575.358999999997</v>
      </c>
      <c r="S196" s="178">
        <f>S$16</f>
        <v>0.1</v>
      </c>
      <c r="Z196" s="177">
        <f>F196</f>
        <v>-17656</v>
      </c>
      <c r="AA196" s="177">
        <f>AB$3+AB$4*Z196+AB$5*Z196^2+AH196</f>
        <v>6.9003372741077026E-2</v>
      </c>
      <c r="AB196" s="177">
        <f>IF(S196&lt;&gt;0,G196-AH196,-9999)</f>
        <v>6.1231857302681589E-2</v>
      </c>
      <c r="AC196" s="177">
        <f>+G196-P196</f>
        <v>5.5265599992708303E-2</v>
      </c>
      <c r="AD196" s="177">
        <f>IF(S196&lt;&gt;0,G196-AA196,-9999)</f>
        <v>-1.3737772748368723E-2</v>
      </c>
      <c r="AE196" s="177">
        <f>+(G196-AA196)^2*S196</f>
        <v>1.8872640008582235E-5</v>
      </c>
      <c r="AF196" s="177">
        <f>IF(S196&lt;&gt;0,G196-P196,-9999)</f>
        <v>5.5265599992708303E-2</v>
      </c>
      <c r="AG196" s="178"/>
      <c r="AH196" s="177">
        <f>$AB$6*($AB$11/AI196*AJ196+$AB$12)</f>
        <v>-5.9662573099732831E-3</v>
      </c>
      <c r="AI196" s="177">
        <f>1+$AB$7*COS(AL196)</f>
        <v>0.91328317793478109</v>
      </c>
      <c r="AJ196" s="177">
        <f>SIN(AL196+RADIANS($AB$9))</f>
        <v>-0.29890758235170728</v>
      </c>
      <c r="AK196" s="177">
        <f>$AB$7*SIN(AL196)</f>
        <v>0.17353381892941369</v>
      </c>
      <c r="AL196" s="177">
        <f>2*ATAN(AM196)</f>
        <v>2.0342130036013759</v>
      </c>
      <c r="AM196" s="177">
        <f>SQRT((1+$AB$7)/(1-$AB$7))*TAN(AN196/2)</f>
        <v>1.6176163065187181</v>
      </c>
      <c r="AN196" s="177">
        <f>$AU196+$AB$7*SIN(AO196)</f>
        <v>14.417875390095176</v>
      </c>
      <c r="AO196" s="177">
        <f>$AU196+$AB$7*SIN(AP196)</f>
        <v>14.417875386879887</v>
      </c>
      <c r="AP196" s="177">
        <f>$AU196+$AB$7*SIN(AQ196)</f>
        <v>14.417875446706439</v>
      </c>
      <c r="AQ196" s="177">
        <f>$AU196+$AB$7*SIN(AR196)</f>
        <v>14.417874333517638</v>
      </c>
      <c r="AR196" s="177">
        <f>$AU196+$AB$7*SIN(AS196)</f>
        <v>14.417895045846231</v>
      </c>
      <c r="AS196" s="177">
        <f>$AU196+$AB$7*SIN(AT196)</f>
        <v>14.417509421944803</v>
      </c>
      <c r="AT196" s="177">
        <f>$AU196+$AB$7*SIN(AU196)</f>
        <v>14.424606402623157</v>
      </c>
      <c r="AU196" s="177">
        <f>RADIANS($AB$9)+$AB$18*(F196-AB$15)</f>
        <v>14.231474127991898</v>
      </c>
    </row>
    <row r="197" spans="1:47" s="177" customFormat="1" ht="12.95" customHeight="1" x14ac:dyDescent="0.2">
      <c r="A197" s="177" t="s">
        <v>132</v>
      </c>
      <c r="C197" s="196">
        <v>44609.671999999999</v>
      </c>
      <c r="D197" s="196" t="s">
        <v>52</v>
      </c>
      <c r="E197" s="177">
        <f>(C197-C$7)/C$8</f>
        <v>-17632.914860351651</v>
      </c>
      <c r="F197" s="177">
        <f>ROUND(2*E197,0)/2</f>
        <v>-17633</v>
      </c>
      <c r="G197" s="177">
        <f>C197-(C$7+C$8*F197)</f>
        <v>5.8523299994703848E-2</v>
      </c>
      <c r="I197" s="177">
        <f>G197</f>
        <v>5.8523299994703848E-2</v>
      </c>
      <c r="O197" s="177">
        <f ca="1">+C$11+C$12*F197</f>
        <v>0.16416353391102412</v>
      </c>
      <c r="Q197" s="198">
        <f>C197-15018.5</f>
        <v>29591.171999999999</v>
      </c>
      <c r="S197" s="178">
        <f>S$16</f>
        <v>0.1</v>
      </c>
      <c r="Z197" s="177">
        <f>F197</f>
        <v>-17633</v>
      </c>
      <c r="AA197" s="177">
        <f>AB$3+AB$4*Z197+AB$5*Z197^2+AH197</f>
        <v>6.9020312911479781E-2</v>
      </c>
      <c r="AB197" s="177">
        <f>IF(S197&lt;&gt;0,G197-AH197,-9999)</f>
        <v>6.4358064351371147E-2</v>
      </c>
      <c r="AC197" s="177">
        <f>+G197-P197</f>
        <v>5.8523299994703848E-2</v>
      </c>
      <c r="AD197" s="177">
        <f>IF(S197&lt;&gt;0,G197-AA197,-9999)</f>
        <v>-1.0497012916775933E-2</v>
      </c>
      <c r="AE197" s="177">
        <f>+(G197-AA197)^2*S197</f>
        <v>1.1018728017496079E-5</v>
      </c>
      <c r="AF197" s="177">
        <f>IF(S197&lt;&gt;0,G197-P197,-9999)</f>
        <v>5.8523299994703848E-2</v>
      </c>
      <c r="AG197" s="178"/>
      <c r="AH197" s="177">
        <f>$AB$6*($AB$11/AI197*AJ197+$AB$12)</f>
        <v>-5.8347643566672948E-3</v>
      </c>
      <c r="AI197" s="177">
        <f>1+$AB$7*COS(AL197)</f>
        <v>0.91145655209623189</v>
      </c>
      <c r="AJ197" s="177">
        <f>SIN(AL197+RADIANS($AB$9))</f>
        <v>-0.28881955489687072</v>
      </c>
      <c r="AK197" s="177">
        <f>$AB$7*SIN(AL197)</f>
        <v>0.17260895508237709</v>
      </c>
      <c r="AL197" s="177">
        <f>2*ATAN(AM197)</f>
        <v>2.0447670813994621</v>
      </c>
      <c r="AM197" s="177">
        <f>SQRT((1+$AB$7)/(1-$AB$7))*TAN(AN197/2)</f>
        <v>1.6368661807633051</v>
      </c>
      <c r="AN197" s="177">
        <f>$AU197+$AB$7*SIN(AO197)</f>
        <v>14.429223409591238</v>
      </c>
      <c r="AO197" s="177">
        <f>$AU197+$AB$7*SIN(AP197)</f>
        <v>14.429223405458266</v>
      </c>
      <c r="AP197" s="177">
        <f>$AU197+$AB$7*SIN(AQ197)</f>
        <v>14.429223479452549</v>
      </c>
      <c r="AQ197" s="177">
        <f>$AU197+$AB$7*SIN(AR197)</f>
        <v>14.429222154699747</v>
      </c>
      <c r="AR197" s="177">
        <f>$AU197+$AB$7*SIN(AS197)</f>
        <v>14.429245871459452</v>
      </c>
      <c r="AS197" s="177">
        <f>$AU197+$AB$7*SIN(AT197)</f>
        <v>14.428820992037982</v>
      </c>
      <c r="AT197" s="177">
        <f>$AU197+$AB$7*SIN(AU197)</f>
        <v>14.436343797384083</v>
      </c>
      <c r="AU197" s="177">
        <f>RADIANS($AB$9)+$AB$18*(F197-AB$15)</f>
        <v>14.24344401857179</v>
      </c>
    </row>
    <row r="198" spans="1:47" s="177" customFormat="1" ht="12.95" customHeight="1" x14ac:dyDescent="0.2">
      <c r="A198" s="144" t="s">
        <v>133</v>
      </c>
      <c r="B198" s="145" t="s">
        <v>95</v>
      </c>
      <c r="C198" s="146">
        <v>44622.732000000004</v>
      </c>
      <c r="D198" s="196"/>
      <c r="E198" s="70">
        <f>(C198-C$7)/C$8</f>
        <v>-17613.915183171579</v>
      </c>
      <c r="F198" s="177">
        <f>ROUND(2*E198,0)/2</f>
        <v>-17614</v>
      </c>
      <c r="G198" s="197">
        <f>C198-(C$7+C$8*F198)</f>
        <v>5.8301400000345893E-2</v>
      </c>
      <c r="I198" s="177">
        <f>G198</f>
        <v>5.8301400000345893E-2</v>
      </c>
      <c r="O198" s="177">
        <f ca="1">+C$11+C$12*F198</f>
        <v>0.16398617158551165</v>
      </c>
      <c r="Q198" s="198">
        <f>C198-15018.5</f>
        <v>29604.232000000004</v>
      </c>
      <c r="S198" s="178">
        <f>S$16</f>
        <v>0.1</v>
      </c>
      <c r="Z198" s="177">
        <f>F198</f>
        <v>-17614</v>
      </c>
      <c r="AA198" s="177">
        <f>AB$3+AB$4*Z198+AB$5*Z198^2+AH198</f>
        <v>6.903469220465204E-2</v>
      </c>
      <c r="AB198" s="177">
        <f>IF(S198&lt;&gt;0,G198-AH198,-9999)</f>
        <v>6.4027171506037039E-2</v>
      </c>
      <c r="AC198" s="177">
        <f>+G198-P198</f>
        <v>5.8301400000345893E-2</v>
      </c>
      <c r="AD198" s="177">
        <f>IF(S198&lt;&gt;0,G198-AA198,-9999)</f>
        <v>-1.0733292204306147E-2</v>
      </c>
      <c r="AE198" s="177">
        <f>+(G198-AA198)^2*S198</f>
        <v>1.152035615430191E-5</v>
      </c>
      <c r="AF198" s="177">
        <f>IF(S198&lt;&gt;0,G198-P198,-9999)</f>
        <v>5.8301400000345893E-2</v>
      </c>
      <c r="AG198" s="178"/>
      <c r="AH198" s="177">
        <f>$AB$6*($AB$11/AI198*AJ198+$AB$12)</f>
        <v>-5.7257715056911436E-3</v>
      </c>
      <c r="AI198" s="177">
        <f>1+$AB$7*COS(AL198)</f>
        <v>0.90996048004159402</v>
      </c>
      <c r="AJ198" s="177">
        <f>SIN(AL198+RADIANS($AB$9))</f>
        <v>-0.28049209481860832</v>
      </c>
      <c r="AK198" s="177">
        <f>$AB$7*SIN(AL198)</f>
        <v>0.17183328660936795</v>
      </c>
      <c r="AL198" s="177">
        <f>2*ATAN(AM198)</f>
        <v>2.0534539523201887</v>
      </c>
      <c r="AM198" s="177">
        <f>SQRT((1+$AB$7)/(1-$AB$7))*TAN(AN198/2)</f>
        <v>1.6529616509726259</v>
      </c>
      <c r="AN198" s="177">
        <f>$AU198+$AB$7*SIN(AO198)</f>
        <v>14.438580795017513</v>
      </c>
      <c r="AO198" s="177">
        <f>$AU198+$AB$7*SIN(AP198)</f>
        <v>14.438580789977349</v>
      </c>
      <c r="AP198" s="177">
        <f>$AU198+$AB$7*SIN(AQ198)</f>
        <v>14.438580877493544</v>
      </c>
      <c r="AQ198" s="177">
        <f>$AU198+$AB$7*SIN(AR198)</f>
        <v>14.438579357879975</v>
      </c>
      <c r="AR198" s="177">
        <f>$AU198+$AB$7*SIN(AS198)</f>
        <v>14.438605743088276</v>
      </c>
      <c r="AS198" s="177">
        <f>$AU198+$AB$7*SIN(AT198)</f>
        <v>14.438147295403219</v>
      </c>
      <c r="AT198" s="177">
        <f>$AU198+$AB$7*SIN(AU198)</f>
        <v>14.446019058453764</v>
      </c>
      <c r="AU198" s="177">
        <f>RADIANS($AB$9)+$AB$18*(F198-AB$15)</f>
        <v>14.25333218905083</v>
      </c>
    </row>
    <row r="199" spans="1:47" s="177" customFormat="1" ht="12.95" customHeight="1" x14ac:dyDescent="0.2">
      <c r="A199" s="144" t="s">
        <v>133</v>
      </c>
      <c r="B199" s="145" t="s">
        <v>95</v>
      </c>
      <c r="C199" s="146">
        <v>44622.735999999997</v>
      </c>
      <c r="D199" s="196"/>
      <c r="E199" s="70">
        <f>(C199-C$7)/C$8</f>
        <v>-17613.909363974904</v>
      </c>
      <c r="F199" s="177">
        <f>ROUND(2*E199,0)/2</f>
        <v>-17614</v>
      </c>
      <c r="G199" s="197">
        <f>C199-(C$7+C$8*F199)</f>
        <v>6.2301399993884843E-2</v>
      </c>
      <c r="I199" s="177">
        <f>G199</f>
        <v>6.2301399993884843E-2</v>
      </c>
      <c r="O199" s="177">
        <f ca="1">+C$11+C$12*F199</f>
        <v>0.16398617158551165</v>
      </c>
      <c r="Q199" s="198">
        <f>C199-15018.5</f>
        <v>29604.235999999997</v>
      </c>
      <c r="S199" s="178">
        <f>S$16</f>
        <v>0.1</v>
      </c>
      <c r="Z199" s="177">
        <f>F199</f>
        <v>-17614</v>
      </c>
      <c r="AA199" s="177">
        <f>AB$3+AB$4*Z199+AB$5*Z199^2+AH199</f>
        <v>6.903469220465204E-2</v>
      </c>
      <c r="AB199" s="177">
        <f>IF(S199&lt;&gt;0,G199-AH199,-9999)</f>
        <v>6.8027171499575989E-2</v>
      </c>
      <c r="AC199" s="177">
        <f>+G199-P199</f>
        <v>6.2301399993884843E-2</v>
      </c>
      <c r="AD199" s="177">
        <f>IF(S199&lt;&gt;0,G199-AA199,-9999)</f>
        <v>-6.7332922107671972E-3</v>
      </c>
      <c r="AE199" s="177">
        <f>+(G199-AA199)^2*S199</f>
        <v>4.5337223995578211E-6</v>
      </c>
      <c r="AF199" s="177">
        <f>IF(S199&lt;&gt;0,G199-P199,-9999)</f>
        <v>6.2301399993884843E-2</v>
      </c>
      <c r="AG199" s="178"/>
      <c r="AH199" s="177">
        <f>$AB$6*($AB$11/AI199*AJ199+$AB$12)</f>
        <v>-5.7257715056911436E-3</v>
      </c>
      <c r="AI199" s="177">
        <f>1+$AB$7*COS(AL199)</f>
        <v>0.90996048004159402</v>
      </c>
      <c r="AJ199" s="177">
        <f>SIN(AL199+RADIANS($AB$9))</f>
        <v>-0.28049209481860832</v>
      </c>
      <c r="AK199" s="177">
        <f>$AB$7*SIN(AL199)</f>
        <v>0.17183328660936795</v>
      </c>
      <c r="AL199" s="177">
        <f>2*ATAN(AM199)</f>
        <v>2.0534539523201887</v>
      </c>
      <c r="AM199" s="177">
        <f>SQRT((1+$AB$7)/(1-$AB$7))*TAN(AN199/2)</f>
        <v>1.6529616509726259</v>
      </c>
      <c r="AN199" s="177">
        <f>$AU199+$AB$7*SIN(AO199)</f>
        <v>14.438580795017513</v>
      </c>
      <c r="AO199" s="177">
        <f>$AU199+$AB$7*SIN(AP199)</f>
        <v>14.438580789977349</v>
      </c>
      <c r="AP199" s="177">
        <f>$AU199+$AB$7*SIN(AQ199)</f>
        <v>14.438580877493544</v>
      </c>
      <c r="AQ199" s="177">
        <f>$AU199+$AB$7*SIN(AR199)</f>
        <v>14.438579357879975</v>
      </c>
      <c r="AR199" s="177">
        <f>$AU199+$AB$7*SIN(AS199)</f>
        <v>14.438605743088276</v>
      </c>
      <c r="AS199" s="177">
        <f>$AU199+$AB$7*SIN(AT199)</f>
        <v>14.438147295403219</v>
      </c>
      <c r="AT199" s="177">
        <f>$AU199+$AB$7*SIN(AU199)</f>
        <v>14.446019058453764</v>
      </c>
      <c r="AU199" s="177">
        <f>RADIANS($AB$9)+$AB$18*(F199-AB$15)</f>
        <v>14.25333218905083</v>
      </c>
    </row>
    <row r="200" spans="1:47" s="177" customFormat="1" ht="12.95" customHeight="1" x14ac:dyDescent="0.2">
      <c r="A200" s="177" t="s">
        <v>132</v>
      </c>
      <c r="C200" s="196">
        <v>44629.608</v>
      </c>
      <c r="D200" s="196" t="s">
        <v>52</v>
      </c>
      <c r="E200" s="177">
        <f>(C200-C$7)/C$8</f>
        <v>-17603.911984068207</v>
      </c>
      <c r="F200" s="177">
        <f>ROUND(2*E200,0)/2</f>
        <v>-17604</v>
      </c>
      <c r="G200" s="177">
        <f>C200-(C$7+C$8*F200)</f>
        <v>6.0500399995362386E-2</v>
      </c>
      <c r="I200" s="177">
        <f>G200</f>
        <v>6.0500399995362386E-2</v>
      </c>
      <c r="O200" s="177">
        <f ca="1">+C$11+C$12*F200</f>
        <v>0.16389282299313668</v>
      </c>
      <c r="Q200" s="198">
        <f>C200-15018.5</f>
        <v>29611.108</v>
      </c>
      <c r="S200" s="178">
        <f>S$16</f>
        <v>0.1</v>
      </c>
      <c r="Z200" s="177">
        <f>F200</f>
        <v>-17604</v>
      </c>
      <c r="AA200" s="177">
        <f>AB$3+AB$4*Z200+AB$5*Z200^2+AH200</f>
        <v>6.9042396347994223E-2</v>
      </c>
      <c r="AB200" s="177">
        <f>IF(S200&lt;&gt;0,G200-AH200,-9999)</f>
        <v>6.6168676927007355E-2</v>
      </c>
      <c r="AC200" s="177">
        <f>+G200-P200</f>
        <v>6.0500399995362386E-2</v>
      </c>
      <c r="AD200" s="177">
        <f>IF(S200&lt;&gt;0,G200-AA200,-9999)</f>
        <v>-8.5419963526318365E-3</v>
      </c>
      <c r="AE200" s="177">
        <f>+(G200-AA200)^2*S200</f>
        <v>7.2965701688375597E-6</v>
      </c>
      <c r="AF200" s="177">
        <f>IF(S200&lt;&gt;0,G200-P200,-9999)</f>
        <v>6.0500399995362386E-2</v>
      </c>
      <c r="AG200" s="178"/>
      <c r="AH200" s="177">
        <f>$AB$6*($AB$11/AI200*AJ200+$AB$12)</f>
        <v>-5.668276931644972E-3</v>
      </c>
      <c r="AI200" s="177">
        <f>1+$AB$7*COS(AL200)</f>
        <v>0.90917775443798654</v>
      </c>
      <c r="AJ200" s="177">
        <f>SIN(AL200+RADIANS($AB$9))</f>
        <v>-0.27611166210985816</v>
      </c>
      <c r="AK200" s="177">
        <f>$AB$7*SIN(AL200)</f>
        <v>0.17142086586057922</v>
      </c>
      <c r="AL200" s="177">
        <f>2*ATAN(AM200)</f>
        <v>2.0580145628258721</v>
      </c>
      <c r="AM200" s="177">
        <f>SQRT((1+$AB$7)/(1-$AB$7))*TAN(AN200/2)</f>
        <v>1.6615046091362589</v>
      </c>
      <c r="AN200" s="177">
        <f>$AU200+$AB$7*SIN(AO200)</f>
        <v>14.443499576856725</v>
      </c>
      <c r="AO200" s="177">
        <f>$AU200+$AB$7*SIN(AP200)</f>
        <v>14.443499571278725</v>
      </c>
      <c r="AP200" s="177">
        <f>$AU200+$AB$7*SIN(AQ200)</f>
        <v>14.443499666626355</v>
      </c>
      <c r="AQ200" s="177">
        <f>$AU200+$AB$7*SIN(AR200)</f>
        <v>14.443498036796187</v>
      </c>
      <c r="AR200" s="177">
        <f>$AU200+$AB$7*SIN(AS200)</f>
        <v>14.443525895236043</v>
      </c>
      <c r="AS200" s="177">
        <f>$AU200+$AB$7*SIN(AT200)</f>
        <v>14.44304937717345</v>
      </c>
      <c r="AT200" s="177">
        <f>$AU200+$AB$7*SIN(AU200)</f>
        <v>14.451103732422368</v>
      </c>
      <c r="AU200" s="177">
        <f>RADIANS($AB$9)+$AB$18*(F200-AB$15)</f>
        <v>14.258536489302958</v>
      </c>
    </row>
    <row r="201" spans="1:47" s="177" customFormat="1" ht="12.95" customHeight="1" x14ac:dyDescent="0.2">
      <c r="A201" s="144" t="s">
        <v>133</v>
      </c>
      <c r="B201" s="145" t="s">
        <v>95</v>
      </c>
      <c r="C201" s="146">
        <v>44629.614000000001</v>
      </c>
      <c r="D201" s="196"/>
      <c r="E201" s="70">
        <f>(C201-C$7)/C$8</f>
        <v>-17603.903255273177</v>
      </c>
      <c r="F201" s="177">
        <f>ROUND(2*E201,0)/2</f>
        <v>-17604</v>
      </c>
      <c r="G201" s="197">
        <f>C201-(C$7+C$8*F201)</f>
        <v>6.6500399996584747E-2</v>
      </c>
      <c r="I201" s="177">
        <f>G201</f>
        <v>6.6500399996584747E-2</v>
      </c>
      <c r="O201" s="177">
        <f ca="1">+C$11+C$12*F201</f>
        <v>0.16389282299313668</v>
      </c>
      <c r="Q201" s="198">
        <f>C201-15018.5</f>
        <v>29611.114000000001</v>
      </c>
      <c r="S201" s="178">
        <f>S$16</f>
        <v>0.1</v>
      </c>
      <c r="Z201" s="177">
        <f>F201</f>
        <v>-17604</v>
      </c>
      <c r="AA201" s="177">
        <f>AB$3+AB$4*Z201+AB$5*Z201^2+AH201</f>
        <v>6.9042396347994223E-2</v>
      </c>
      <c r="AB201" s="177">
        <f>IF(S201&lt;&gt;0,G201-AH201,-9999)</f>
        <v>7.2168676928229716E-2</v>
      </c>
      <c r="AC201" s="177">
        <f>+G201-P201</f>
        <v>6.6500399996584747E-2</v>
      </c>
      <c r="AD201" s="177">
        <f>IF(S201&lt;&gt;0,G201-AA201,-9999)</f>
        <v>-2.5419963514094757E-3</v>
      </c>
      <c r="AE201" s="177">
        <f>+(G201-AA201)^2*S201</f>
        <v>6.4617454505790872E-7</v>
      </c>
      <c r="AF201" s="177">
        <f>IF(S201&lt;&gt;0,G201-P201,-9999)</f>
        <v>6.6500399996584747E-2</v>
      </c>
      <c r="AG201" s="178"/>
      <c r="AH201" s="177">
        <f>$AB$6*($AB$11/AI201*AJ201+$AB$12)</f>
        <v>-5.668276931644972E-3</v>
      </c>
      <c r="AI201" s="177">
        <f>1+$AB$7*COS(AL201)</f>
        <v>0.90917775443798654</v>
      </c>
      <c r="AJ201" s="177">
        <f>SIN(AL201+RADIANS($AB$9))</f>
        <v>-0.27611166210985816</v>
      </c>
      <c r="AK201" s="177">
        <f>$AB$7*SIN(AL201)</f>
        <v>0.17142086586057922</v>
      </c>
      <c r="AL201" s="177">
        <f>2*ATAN(AM201)</f>
        <v>2.0580145628258721</v>
      </c>
      <c r="AM201" s="177">
        <f>SQRT((1+$AB$7)/(1-$AB$7))*TAN(AN201/2)</f>
        <v>1.6615046091362589</v>
      </c>
      <c r="AN201" s="177">
        <f>$AU201+$AB$7*SIN(AO201)</f>
        <v>14.443499576856725</v>
      </c>
      <c r="AO201" s="177">
        <f>$AU201+$AB$7*SIN(AP201)</f>
        <v>14.443499571278725</v>
      </c>
      <c r="AP201" s="177">
        <f>$AU201+$AB$7*SIN(AQ201)</f>
        <v>14.443499666626355</v>
      </c>
      <c r="AQ201" s="177">
        <f>$AU201+$AB$7*SIN(AR201)</f>
        <v>14.443498036796187</v>
      </c>
      <c r="AR201" s="177">
        <f>$AU201+$AB$7*SIN(AS201)</f>
        <v>14.443525895236043</v>
      </c>
      <c r="AS201" s="177">
        <f>$AU201+$AB$7*SIN(AT201)</f>
        <v>14.44304937717345</v>
      </c>
      <c r="AT201" s="177">
        <f>$AU201+$AB$7*SIN(AU201)</f>
        <v>14.451103732422368</v>
      </c>
      <c r="AU201" s="177">
        <f>RADIANS($AB$9)+$AB$18*(F201-AB$15)</f>
        <v>14.258536489302958</v>
      </c>
    </row>
    <row r="202" spans="1:47" s="177" customFormat="1" ht="12.95" customHeight="1" x14ac:dyDescent="0.2">
      <c r="A202" s="177" t="s">
        <v>132</v>
      </c>
      <c r="C202" s="196">
        <v>44632.732000000004</v>
      </c>
      <c r="D202" s="196" t="s">
        <v>52</v>
      </c>
      <c r="E202" s="177">
        <f>(C202-C$7)/C$8</f>
        <v>-17599.367191456371</v>
      </c>
      <c r="F202" s="177">
        <f>ROUND(2*E202,0)/2</f>
        <v>-17599.5</v>
      </c>
      <c r="G202" s="177">
        <f>C202-(C$7+C$8*F202)</f>
        <v>9.1289950003556442E-2</v>
      </c>
      <c r="O202" s="177">
        <f ca="1">+C$11+C$12*F202</f>
        <v>0.16385081612656793</v>
      </c>
      <c r="Q202" s="198">
        <f>C202-15018.5</f>
        <v>29614.232000000004</v>
      </c>
      <c r="S202" s="178"/>
      <c r="U202" s="177">
        <f>G202</f>
        <v>9.1289950003556442E-2</v>
      </c>
      <c r="Z202" s="177">
        <f>F202</f>
        <v>-17599.5</v>
      </c>
      <c r="AA202" s="177">
        <f>AB$3+AB$4*Z202+AB$5*Z202^2+AH202</f>
        <v>6.9045893270833048E-2</v>
      </c>
      <c r="AB202" s="177">
        <f>IF(S202&lt;&gt;0,G202-AH202,-9999)</f>
        <v>-9999</v>
      </c>
      <c r="AC202" s="177">
        <f>+G202-P202</f>
        <v>9.1289950003556442E-2</v>
      </c>
      <c r="AD202" s="177">
        <f>IF(S202&lt;&gt;0,G202-AA202,-9999)</f>
        <v>-9999</v>
      </c>
      <c r="AE202" s="177">
        <f>+(G202-AA202)^2*S202</f>
        <v>0</v>
      </c>
      <c r="AF202" s="177">
        <f>IF(S202&lt;&gt;0,G202-P202,-9999)</f>
        <v>-9999</v>
      </c>
      <c r="AG202" s="178"/>
      <c r="AH202" s="177">
        <f>$AB$6*($AB$11/AI202*AJ202+$AB$12)</f>
        <v>-5.6423757051893304E-3</v>
      </c>
      <c r="AI202" s="177">
        <f>1+$AB$7*COS(AL202)</f>
        <v>0.9088265810445556</v>
      </c>
      <c r="AJ202" s="177">
        <f>SIN(AL202+RADIANS($AB$9))</f>
        <v>-0.27414104714080234</v>
      </c>
      <c r="AK202" s="177">
        <f>$AB$7*SIN(AL202)</f>
        <v>0.17123434590435524</v>
      </c>
      <c r="AL202" s="177">
        <f>2*ATAN(AM202)</f>
        <v>2.0600642807838865</v>
      </c>
      <c r="AM202" s="177">
        <f>SQRT((1+$AB$7)/(1-$AB$7))*TAN(AN202/2)</f>
        <v>1.6653652666281982</v>
      </c>
      <c r="AN202" s="177">
        <f>$AU202+$AB$7*SIN(AO202)</f>
        <v>14.445711649525943</v>
      </c>
      <c r="AO202" s="177">
        <f>$AU202+$AB$7*SIN(AP202)</f>
        <v>14.445711643691389</v>
      </c>
      <c r="AP202" s="177">
        <f>$AU202+$AB$7*SIN(AQ202)</f>
        <v>14.445711742731982</v>
      </c>
      <c r="AQ202" s="177">
        <f>$AU202+$AB$7*SIN(AR202)</f>
        <v>14.445710061529814</v>
      </c>
      <c r="AR202" s="177">
        <f>$AU202+$AB$7*SIN(AS202)</f>
        <v>14.44573859853247</v>
      </c>
      <c r="AS202" s="177">
        <f>$AU202+$AB$7*SIN(AT202)</f>
        <v>14.445253859831784</v>
      </c>
      <c r="AT202" s="177">
        <f>$AU202+$AB$7*SIN(AU202)</f>
        <v>14.45339013391254</v>
      </c>
      <c r="AU202" s="177">
        <f>RADIANS($AB$9)+$AB$18*(F202-AB$15)</f>
        <v>14.260878424416415</v>
      </c>
    </row>
    <row r="203" spans="1:47" s="177" customFormat="1" ht="12.95" customHeight="1" x14ac:dyDescent="0.2">
      <c r="A203" s="177" t="s">
        <v>140</v>
      </c>
      <c r="C203" s="196">
        <v>44636.474999999999</v>
      </c>
      <c r="D203" s="196"/>
      <c r="E203" s="177">
        <f>(C203-C$7)/C$8</f>
        <v>-17593.921878157376</v>
      </c>
      <c r="F203" s="177">
        <f>ROUND(2*E203,0)/2</f>
        <v>-17594</v>
      </c>
      <c r="G203" s="177">
        <f>C203-(C$7+C$8*F203)</f>
        <v>5.3699399992183316E-2</v>
      </c>
      <c r="I203" s="177">
        <f>+G203</f>
        <v>5.3699399992183316E-2</v>
      </c>
      <c r="O203" s="177">
        <f ca="1">+C$11+C$12*F203</f>
        <v>0.1637994744007617</v>
      </c>
      <c r="Q203" s="198">
        <f>C203-15018.5</f>
        <v>29617.974999999999</v>
      </c>
      <c r="S203" s="178">
        <f>S$16</f>
        <v>0.1</v>
      </c>
      <c r="Z203" s="177">
        <f>F203</f>
        <v>-17594</v>
      </c>
      <c r="AA203" s="177">
        <f>AB$3+AB$4*Z203+AB$5*Z203^2+AH203</f>
        <v>6.9050192341993624E-2</v>
      </c>
      <c r="AB203" s="177">
        <f>IF(S203&lt;&gt;0,G203-AH203,-9999)</f>
        <v>5.9310094760274219E-2</v>
      </c>
      <c r="AC203" s="177">
        <f>+G203-P203</f>
        <v>5.3699399992183316E-2</v>
      </c>
      <c r="AD203" s="177">
        <f>IF(S203&lt;&gt;0,G203-AA203,-9999)</f>
        <v>-1.5350792349810308E-2</v>
      </c>
      <c r="AE203" s="177">
        <f>+(G203-AA203)^2*S203</f>
        <v>2.3564682576699467E-5</v>
      </c>
      <c r="AF203" s="177">
        <f>IF(S203&lt;&gt;0,G203-P203,-9999)</f>
        <v>5.3699399992183316E-2</v>
      </c>
      <c r="AG203" s="178"/>
      <c r="AH203" s="177">
        <f>$AB$6*($AB$11/AI203*AJ203+$AB$12)</f>
        <v>-5.6106947680909002E-3</v>
      </c>
      <c r="AI203" s="177">
        <f>1+$AB$7*COS(AL203)</f>
        <v>0.9083982567742217</v>
      </c>
      <c r="AJ203" s="177">
        <f>SIN(AL203+RADIANS($AB$9))</f>
        <v>-0.27173302159467511</v>
      </c>
      <c r="AK203" s="177">
        <f>$AB$7*SIN(AL203)</f>
        <v>0.17100559692394851</v>
      </c>
      <c r="AL203" s="177">
        <f>2*ATAN(AM203)</f>
        <v>2.062567343653531</v>
      </c>
      <c r="AM203" s="177">
        <f>SQRT((1+$AB$7)/(1-$AB$7))*TAN(AN203/2)</f>
        <v>1.6700977133529671</v>
      </c>
      <c r="AN203" s="177">
        <f>$AU203+$AB$7*SIN(AO203)</f>
        <v>14.448414134590729</v>
      </c>
      <c r="AO203" s="177">
        <f>$AU203+$AB$7*SIN(AP203)</f>
        <v>14.448414128429874</v>
      </c>
      <c r="AP203" s="177">
        <f>$AU203+$AB$7*SIN(AQ203)</f>
        <v>14.448414232130489</v>
      </c>
      <c r="AQ203" s="177">
        <f>$AU203+$AB$7*SIN(AR203)</f>
        <v>14.448412486618833</v>
      </c>
      <c r="AR203" s="177">
        <f>$AU203+$AB$7*SIN(AS203)</f>
        <v>14.448441866194624</v>
      </c>
      <c r="AS203" s="177">
        <f>$AU203+$AB$7*SIN(AT203)</f>
        <v>14.447947005910773</v>
      </c>
      <c r="AT203" s="177">
        <f>$AU203+$AB$7*SIN(AU203)</f>
        <v>14.456183190768817</v>
      </c>
      <c r="AU203" s="177">
        <f>RADIANS($AB$9)+$AB$18*(F203-AB$15)</f>
        <v>14.263740789555087</v>
      </c>
    </row>
    <row r="204" spans="1:47" s="177" customFormat="1" ht="12.95" customHeight="1" x14ac:dyDescent="0.2">
      <c r="A204" s="177" t="s">
        <v>140</v>
      </c>
      <c r="C204" s="196">
        <v>44636.474999999999</v>
      </c>
      <c r="D204" s="196"/>
      <c r="E204" s="177">
        <f>(C204-C$7)/C$8</f>
        <v>-17593.921878157376</v>
      </c>
      <c r="F204" s="177">
        <f>ROUND(2*E204,0)/2</f>
        <v>-17594</v>
      </c>
      <c r="G204" s="177">
        <f>C204-(C$7+C$8*F204)</f>
        <v>5.3699399992183316E-2</v>
      </c>
      <c r="I204" s="177">
        <f>+G204</f>
        <v>5.3699399992183316E-2</v>
      </c>
      <c r="O204" s="177">
        <f ca="1">+C$11+C$12*F204</f>
        <v>0.1637994744007617</v>
      </c>
      <c r="Q204" s="198">
        <f>C204-15018.5</f>
        <v>29617.974999999999</v>
      </c>
      <c r="S204" s="178">
        <f>S$16</f>
        <v>0.1</v>
      </c>
      <c r="Z204" s="177">
        <f>F204</f>
        <v>-17594</v>
      </c>
      <c r="AA204" s="177">
        <f>AB$3+AB$4*Z204+AB$5*Z204^2+AH204</f>
        <v>6.9050192341993624E-2</v>
      </c>
      <c r="AB204" s="177">
        <f>IF(S204&lt;&gt;0,G204-AH204,-9999)</f>
        <v>5.9310094760274219E-2</v>
      </c>
      <c r="AC204" s="177">
        <f>+G204-P204</f>
        <v>5.3699399992183316E-2</v>
      </c>
      <c r="AD204" s="177">
        <f>IF(S204&lt;&gt;0,G204-AA204,-9999)</f>
        <v>-1.5350792349810308E-2</v>
      </c>
      <c r="AE204" s="177">
        <f>+(G204-AA204)^2*S204</f>
        <v>2.3564682576699467E-5</v>
      </c>
      <c r="AF204" s="177">
        <f>IF(S204&lt;&gt;0,G204-P204,-9999)</f>
        <v>5.3699399992183316E-2</v>
      </c>
      <c r="AG204" s="178"/>
      <c r="AH204" s="177">
        <f>$AB$6*($AB$11/AI204*AJ204+$AB$12)</f>
        <v>-5.6106947680909002E-3</v>
      </c>
      <c r="AI204" s="177">
        <f>1+$AB$7*COS(AL204)</f>
        <v>0.9083982567742217</v>
      </c>
      <c r="AJ204" s="177">
        <f>SIN(AL204+RADIANS($AB$9))</f>
        <v>-0.27173302159467511</v>
      </c>
      <c r="AK204" s="177">
        <f>$AB$7*SIN(AL204)</f>
        <v>0.17100559692394851</v>
      </c>
      <c r="AL204" s="177">
        <f>2*ATAN(AM204)</f>
        <v>2.062567343653531</v>
      </c>
      <c r="AM204" s="177">
        <f>SQRT((1+$AB$7)/(1-$AB$7))*TAN(AN204/2)</f>
        <v>1.6700977133529671</v>
      </c>
      <c r="AN204" s="177">
        <f>$AU204+$AB$7*SIN(AO204)</f>
        <v>14.448414134590729</v>
      </c>
      <c r="AO204" s="177">
        <f>$AU204+$AB$7*SIN(AP204)</f>
        <v>14.448414128429874</v>
      </c>
      <c r="AP204" s="177">
        <f>$AU204+$AB$7*SIN(AQ204)</f>
        <v>14.448414232130489</v>
      </c>
      <c r="AQ204" s="177">
        <f>$AU204+$AB$7*SIN(AR204)</f>
        <v>14.448412486618833</v>
      </c>
      <c r="AR204" s="177">
        <f>$AU204+$AB$7*SIN(AS204)</f>
        <v>14.448441866194624</v>
      </c>
      <c r="AS204" s="177">
        <f>$AU204+$AB$7*SIN(AT204)</f>
        <v>14.447947005910773</v>
      </c>
      <c r="AT204" s="177">
        <f>$AU204+$AB$7*SIN(AU204)</f>
        <v>14.456183190768817</v>
      </c>
      <c r="AU204" s="177">
        <f>RADIANS($AB$9)+$AB$18*(F204-AB$15)</f>
        <v>14.263740789555087</v>
      </c>
    </row>
    <row r="205" spans="1:47" s="177" customFormat="1" ht="12.95" customHeight="1" x14ac:dyDescent="0.2">
      <c r="A205" s="177" t="s">
        <v>148</v>
      </c>
      <c r="C205" s="196">
        <v>44663.288</v>
      </c>
      <c r="D205" s="196"/>
      <c r="E205" s="177">
        <f>(C205-C$7)/C$8</f>
        <v>-17554.914347971382</v>
      </c>
      <c r="F205" s="177">
        <f>ROUND(2*E205,0)/2</f>
        <v>-17555</v>
      </c>
      <c r="G205" s="177">
        <f>C205-(C$7+C$8*F205)</f>
        <v>5.8875499998976011E-2</v>
      </c>
      <c r="I205" s="177">
        <f>+G205</f>
        <v>5.8875499998976011E-2</v>
      </c>
      <c r="O205" s="177">
        <f ca="1">+C$11+C$12*F205</f>
        <v>0.16343541489049926</v>
      </c>
      <c r="Q205" s="198">
        <f>C205-15018.5</f>
        <v>29644.788</v>
      </c>
      <c r="S205" s="178">
        <f>S$16</f>
        <v>0.1</v>
      </c>
      <c r="Z205" s="177">
        <f>F205</f>
        <v>-17555</v>
      </c>
      <c r="AA205" s="177">
        <f>AB$3+AB$4*Z205+AB$5*Z205^2+AH205</f>
        <v>6.9081445556550422E-2</v>
      </c>
      <c r="AB205" s="177">
        <f>IF(S205&lt;&gt;0,G205-AH205,-9999)</f>
        <v>6.4260816206528501E-2</v>
      </c>
      <c r="AC205" s="177">
        <f>+G205-P205</f>
        <v>5.8875499998976011E-2</v>
      </c>
      <c r="AD205" s="177">
        <f>IF(S205&lt;&gt;0,G205-AA205,-9999)</f>
        <v>-1.0205945557574411E-2</v>
      </c>
      <c r="AE205" s="177">
        <f>+(G205-AA205)^2*S205</f>
        <v>1.0416132472417288E-5</v>
      </c>
      <c r="AF205" s="177">
        <f>IF(S205&lt;&gt;0,G205-P205,-9999)</f>
        <v>5.8875499998976011E-2</v>
      </c>
      <c r="AG205" s="178"/>
      <c r="AH205" s="177">
        <f>$AB$6*($AB$11/AI205*AJ205+$AB$12)</f>
        <v>-5.3853162075524928E-3</v>
      </c>
      <c r="AI205" s="177">
        <f>1+$AB$7*COS(AL205)</f>
        <v>0.90538905256405589</v>
      </c>
      <c r="AJ205" s="177">
        <f>SIN(AL205+RADIANS($AB$9))</f>
        <v>-0.2546749838357682</v>
      </c>
      <c r="AK205" s="177">
        <f>$AB$7*SIN(AL205)</f>
        <v>0.16935926950300179</v>
      </c>
      <c r="AL205" s="177">
        <f>2*ATAN(AM205)</f>
        <v>2.0802491087565973</v>
      </c>
      <c r="AM205" s="177">
        <f>SQRT((1+$AB$7)/(1-$AB$7))*TAN(AN205/2)</f>
        <v>1.7041007643121422</v>
      </c>
      <c r="AN205" s="177">
        <f>$AU205+$AB$7*SIN(AO205)</f>
        <v>14.467540876421612</v>
      </c>
      <c r="AO205" s="177">
        <f>$AU205+$AB$7*SIN(AP205)</f>
        <v>14.467540867504963</v>
      </c>
      <c r="AP205" s="177">
        <f>$AU205+$AB$7*SIN(AQ205)</f>
        <v>14.467541009193932</v>
      </c>
      <c r="AQ205" s="177">
        <f>$AU205+$AB$7*SIN(AR205)</f>
        <v>14.467538757694804</v>
      </c>
      <c r="AR205" s="177">
        <f>$AU205+$AB$7*SIN(AS205)</f>
        <v>14.467574533243338</v>
      </c>
      <c r="AS205" s="177">
        <f>$AU205+$AB$7*SIN(AT205)</f>
        <v>14.467005629849</v>
      </c>
      <c r="AT205" s="177">
        <f>$AU205+$AB$7*SIN(AU205)</f>
        <v>14.475943308512836</v>
      </c>
      <c r="AU205" s="177">
        <f>RADIANS($AB$9)+$AB$18*(F205-AB$15)</f>
        <v>14.28403756053838</v>
      </c>
    </row>
    <row r="206" spans="1:47" s="177" customFormat="1" ht="12.95" customHeight="1" x14ac:dyDescent="0.2">
      <c r="A206" s="177" t="s">
        <v>132</v>
      </c>
      <c r="C206" s="196">
        <v>44677.733</v>
      </c>
      <c r="D206" s="196" t="s">
        <v>52</v>
      </c>
      <c r="E206" s="177">
        <f>(C206-C$7)/C$8</f>
        <v>-17533.89977393876</v>
      </c>
      <c r="F206" s="177">
        <f>ROUND(2*E206,0)/2</f>
        <v>-17534</v>
      </c>
      <c r="G206" s="177">
        <f>C206-(C$7+C$8*F206)</f>
        <v>6.8893399999069516E-2</v>
      </c>
      <c r="I206" s="177">
        <f>G206</f>
        <v>6.8893399999069516E-2</v>
      </c>
      <c r="O206" s="177">
        <f ca="1">+C$11+C$12*F206</f>
        <v>0.16323938284651179</v>
      </c>
      <c r="Q206" s="198">
        <f>C206-15018.5</f>
        <v>29659.233</v>
      </c>
      <c r="S206" s="178">
        <f>S$16</f>
        <v>0.1</v>
      </c>
      <c r="Z206" s="177">
        <f>F206</f>
        <v>-17534</v>
      </c>
      <c r="AA206" s="177">
        <f>AB$3+AB$4*Z206+AB$5*Z206^2+AH206</f>
        <v>6.9098811536599192E-2</v>
      </c>
      <c r="AB206" s="177">
        <f>IF(S206&lt;&gt;0,G206-AH206,-9999)</f>
        <v>7.4156848039362233E-2</v>
      </c>
      <c r="AC206" s="177">
        <f>+G206-P206</f>
        <v>6.8893399999069516E-2</v>
      </c>
      <c r="AD206" s="177">
        <f>IF(S206&lt;&gt;0,G206-AA206,-9999)</f>
        <v>-2.0541153752967611E-4</v>
      </c>
      <c r="AE206" s="177">
        <f>+(G206-AA206)^2*S206</f>
        <v>4.2193899750305546E-9</v>
      </c>
      <c r="AF206" s="177">
        <f>IF(S206&lt;&gt;0,G206-P206,-9999)</f>
        <v>6.8893399999069516E-2</v>
      </c>
      <c r="AG206" s="178"/>
      <c r="AH206" s="177">
        <f>$AB$6*($AB$11/AI206*AJ206+$AB$12)</f>
        <v>-5.263448040292721E-3</v>
      </c>
      <c r="AI206" s="177">
        <f>1+$AB$7*COS(AL206)</f>
        <v>0.90378903569568469</v>
      </c>
      <c r="AJ206" s="177">
        <f>SIN(AL206+RADIANS($AB$9))</f>
        <v>-0.24550336325113067</v>
      </c>
      <c r="AK206" s="177">
        <f>$AB$7*SIN(AL206)</f>
        <v>0.16845546559536481</v>
      </c>
      <c r="AL206" s="177">
        <f>2*ATAN(AM206)</f>
        <v>2.0897217855689165</v>
      </c>
      <c r="AM206" s="177">
        <f>SQRT((1+$AB$7)/(1-$AB$7))*TAN(AN206/2)</f>
        <v>1.72274183236574</v>
      </c>
      <c r="AN206" s="177">
        <f>$AU206+$AB$7*SIN(AO206)</f>
        <v>14.477813752157063</v>
      </c>
      <c r="AO206" s="177">
        <f>$AU206+$AB$7*SIN(AP206)</f>
        <v>14.477813741394408</v>
      </c>
      <c r="AP206" s="177">
        <f>$AU206+$AB$7*SIN(AQ206)</f>
        <v>14.477813907451711</v>
      </c>
      <c r="AQ206" s="177">
        <f>$AU206+$AB$7*SIN(AR206)</f>
        <v>14.477811345340161</v>
      </c>
      <c r="AR206" s="177">
        <f>$AU206+$AB$7*SIN(AS206)</f>
        <v>14.477850874305302</v>
      </c>
      <c r="AS206" s="177">
        <f>$AU206+$AB$7*SIN(AT206)</f>
        <v>14.477240519043685</v>
      </c>
      <c r="AT206" s="177">
        <f>$AU206+$AB$7*SIN(AU206)</f>
        <v>14.486550612011806</v>
      </c>
      <c r="AU206" s="177">
        <f>RADIANS($AB$9)+$AB$18*(F206-AB$15)</f>
        <v>14.294966591067848</v>
      </c>
    </row>
    <row r="207" spans="1:47" s="177" customFormat="1" ht="12.95" customHeight="1" x14ac:dyDescent="0.2">
      <c r="A207" s="177" t="s">
        <v>149</v>
      </c>
      <c r="C207" s="196">
        <v>44687.334000000003</v>
      </c>
      <c r="D207" s="196"/>
      <c r="E207" s="177">
        <f>(C207-C$7)/C$8</f>
        <v>-17519.932247092984</v>
      </c>
      <c r="F207" s="177">
        <f>ROUND(2*E207,0)/2</f>
        <v>-17520</v>
      </c>
      <c r="G207" s="177">
        <f>C207-(C$7+C$8*F207)</f>
        <v>4.6571999999287073E-2</v>
      </c>
      <c r="I207" s="177">
        <f>+G207</f>
        <v>4.6571999999287073E-2</v>
      </c>
      <c r="O207" s="177">
        <f ca="1">+C$11+C$12*F207</f>
        <v>0.16310869481718682</v>
      </c>
      <c r="Q207" s="198">
        <f>C207-15018.5</f>
        <v>29668.834000000003</v>
      </c>
      <c r="S207" s="178">
        <f>S$16</f>
        <v>0.1</v>
      </c>
      <c r="Z207" s="177">
        <f>F207</f>
        <v>-17520</v>
      </c>
      <c r="AA207" s="177">
        <f>AB$3+AB$4*Z207+AB$5*Z207^2+AH207</f>
        <v>6.9110588706072978E-2</v>
      </c>
      <c r="AB207" s="177">
        <f>IF(S207&lt;&gt;0,G207-AH207,-9999)</f>
        <v>5.1754013185114467E-2</v>
      </c>
      <c r="AC207" s="177">
        <f>+G207-P207</f>
        <v>4.6571999999287073E-2</v>
      </c>
      <c r="AD207" s="177">
        <f>IF(S207&lt;&gt;0,G207-AA207,-9999)</f>
        <v>-2.2538588706785906E-2</v>
      </c>
      <c r="AE207" s="177">
        <f>+(G207-AA207)^2*S207</f>
        <v>5.0798798089365723E-5</v>
      </c>
      <c r="AF207" s="177">
        <f>IF(S207&lt;&gt;0,G207-P207,-9999)</f>
        <v>4.6571999999287073E-2</v>
      </c>
      <c r="AG207" s="178"/>
      <c r="AH207" s="177">
        <f>$AB$6*($AB$11/AI207*AJ207+$AB$12)</f>
        <v>-5.1820131858273978E-3</v>
      </c>
      <c r="AI207" s="177">
        <f>1+$AB$7*COS(AL207)</f>
        <v>0.90273025692268272</v>
      </c>
      <c r="AJ207" s="177">
        <f>SIN(AL207+RADIANS($AB$9))</f>
        <v>-0.23939466082164065</v>
      </c>
      <c r="AK207" s="177">
        <f>$AB$7*SIN(AL207)</f>
        <v>0.16784633038285363</v>
      </c>
      <c r="AL207" s="177">
        <f>2*ATAN(AM207)</f>
        <v>2.0960183637469321</v>
      </c>
      <c r="AM207" s="177">
        <f>SQRT((1+$AB$7)/(1-$AB$7))*TAN(AN207/2)</f>
        <v>1.7353019013309254</v>
      </c>
      <c r="AN207" s="177">
        <f>$AU207+$AB$7*SIN(AO207)</f>
        <v>14.484652276184748</v>
      </c>
      <c r="AO207" s="177">
        <f>$AU207+$AB$7*SIN(AP207)</f>
        <v>14.48465226403135</v>
      </c>
      <c r="AP207" s="177">
        <f>$AU207+$AB$7*SIN(AQ207)</f>
        <v>14.484652448001563</v>
      </c>
      <c r="AQ207" s="177">
        <f>$AU207+$AB$7*SIN(AR207)</f>
        <v>14.484649663170629</v>
      </c>
      <c r="AR207" s="177">
        <f>$AU207+$AB$7*SIN(AS207)</f>
        <v>14.484691815983044</v>
      </c>
      <c r="AS207" s="177">
        <f>$AU207+$AB$7*SIN(AT207)</f>
        <v>14.48405324082727</v>
      </c>
      <c r="AT207" s="177">
        <f>$AU207+$AB$7*SIN(AU207)</f>
        <v>14.493609432260861</v>
      </c>
      <c r="AU207" s="177">
        <f>RADIANS($AB$9)+$AB$18*(F207-AB$15)</f>
        <v>14.302252611420826</v>
      </c>
    </row>
    <row r="208" spans="1:47" s="177" customFormat="1" ht="12.95" customHeight="1" x14ac:dyDescent="0.2">
      <c r="A208" s="177" t="s">
        <v>149</v>
      </c>
      <c r="C208" s="196">
        <v>44691.457999999999</v>
      </c>
      <c r="D208" s="196"/>
      <c r="E208" s="177">
        <f>(C208-C$7)/C$8</f>
        <v>-17513.932655309636</v>
      </c>
      <c r="F208" s="177">
        <f>ROUND(2*E208,0)/2</f>
        <v>-17514</v>
      </c>
      <c r="G208" s="177">
        <f>C208-(C$7+C$8*F208)</f>
        <v>4.6291399994515814E-2</v>
      </c>
      <c r="I208" s="177">
        <f>+G208</f>
        <v>4.6291399994515814E-2</v>
      </c>
      <c r="O208" s="177">
        <f ca="1">+C$11+C$12*F208</f>
        <v>0.16305268566176184</v>
      </c>
      <c r="Q208" s="198">
        <f>C208-15018.5</f>
        <v>29672.957999999999</v>
      </c>
      <c r="S208" s="178">
        <f>S$16</f>
        <v>0.1</v>
      </c>
      <c r="Z208" s="177">
        <f>F208</f>
        <v>-17514</v>
      </c>
      <c r="AA208" s="177">
        <f>AB$3+AB$4*Z208+AB$5*Z208^2+AH208</f>
        <v>6.9115683780783879E-2</v>
      </c>
      <c r="AB208" s="177">
        <f>IF(S208&lt;&gt;0,G208-AH208,-9999)</f>
        <v>5.1438467368754091E-2</v>
      </c>
      <c r="AC208" s="177">
        <f>+G208-P208</f>
        <v>4.6291399994515814E-2</v>
      </c>
      <c r="AD208" s="177">
        <f>IF(S208&lt;&gt;0,G208-AA208,-9999)</f>
        <v>-2.2824283786268065E-2</v>
      </c>
      <c r="AE208" s="177">
        <f>+(G208-AA208)^2*S208</f>
        <v>5.2094793035609925E-5</v>
      </c>
      <c r="AF208" s="177">
        <f>IF(S208&lt;&gt;0,G208-P208,-9999)</f>
        <v>4.6291399994515814E-2</v>
      </c>
      <c r="AG208" s="178"/>
      <c r="AH208" s="177">
        <f>$AB$6*($AB$11/AI208*AJ208+$AB$12)</f>
        <v>-5.1470673742382757E-3</v>
      </c>
      <c r="AI208" s="177">
        <f>1+$AB$7*COS(AL208)</f>
        <v>0.90227842829179417</v>
      </c>
      <c r="AJ208" s="177">
        <f>SIN(AL208+RADIANS($AB$9))</f>
        <v>-0.23677810648538092</v>
      </c>
      <c r="AK208" s="177">
        <f>$AB$7*SIN(AL208)</f>
        <v>0.16758367451573369</v>
      </c>
      <c r="AL208" s="177">
        <f>2*ATAN(AM208)</f>
        <v>2.098712388437733</v>
      </c>
      <c r="AM208" s="177">
        <f>SQRT((1+$AB$7)/(1-$AB$7))*TAN(AN208/2)</f>
        <v>1.7407177979516446</v>
      </c>
      <c r="AN208" s="177">
        <f>$AU208+$AB$7*SIN(AO208)</f>
        <v>14.487580622868268</v>
      </c>
      <c r="AO208" s="177">
        <f>$AU208+$AB$7*SIN(AP208)</f>
        <v>14.487580610076867</v>
      </c>
      <c r="AP208" s="177">
        <f>$AU208+$AB$7*SIN(AQ208)</f>
        <v>14.487580802152564</v>
      </c>
      <c r="AQ208" s="177">
        <f>$AU208+$AB$7*SIN(AR208)</f>
        <v>14.4875779179328</v>
      </c>
      <c r="AR208" s="177">
        <f>$AU208+$AB$7*SIN(AS208)</f>
        <v>14.487621225148466</v>
      </c>
      <c r="AS208" s="177">
        <f>$AU208+$AB$7*SIN(AT208)</f>
        <v>14.486970416585418</v>
      </c>
      <c r="AT208" s="177">
        <f>$AU208+$AB$7*SIN(AU208)</f>
        <v>14.496631530520441</v>
      </c>
      <c r="AU208" s="177">
        <f>RADIANS($AB$9)+$AB$18*(F208-AB$15)</f>
        <v>14.3053751915721</v>
      </c>
    </row>
    <row r="209" spans="1:47" s="177" customFormat="1" ht="12.95" customHeight="1" x14ac:dyDescent="0.2">
      <c r="A209" s="177" t="s">
        <v>149</v>
      </c>
      <c r="C209" s="196">
        <v>44691.474999999999</v>
      </c>
      <c r="D209" s="196"/>
      <c r="E209" s="177">
        <f>(C209-C$7)/C$8</f>
        <v>-17513.90792372372</v>
      </c>
      <c r="F209" s="177">
        <f>ROUND(2*E209,0)/2</f>
        <v>-17514</v>
      </c>
      <c r="G209" s="177">
        <f>C209-(C$7+C$8*F209)</f>
        <v>6.3291399994341191E-2</v>
      </c>
      <c r="I209" s="177">
        <f>+G209</f>
        <v>6.3291399994341191E-2</v>
      </c>
      <c r="O209" s="177">
        <f ca="1">+C$11+C$12*F209</f>
        <v>0.16305268566176184</v>
      </c>
      <c r="Q209" s="198">
        <f>C209-15018.5</f>
        <v>29672.974999999999</v>
      </c>
      <c r="S209" s="178">
        <f>S$16</f>
        <v>0.1</v>
      </c>
      <c r="Z209" s="177">
        <f>F209</f>
        <v>-17514</v>
      </c>
      <c r="AA209" s="177">
        <f>AB$3+AB$4*Z209+AB$5*Z209^2+AH209</f>
        <v>6.9115683780783879E-2</v>
      </c>
      <c r="AB209" s="177">
        <f>IF(S209&lt;&gt;0,G209-AH209,-9999)</f>
        <v>6.8438467368579461E-2</v>
      </c>
      <c r="AC209" s="177">
        <f>+G209-P209</f>
        <v>6.3291399994341191E-2</v>
      </c>
      <c r="AD209" s="177">
        <f>IF(S209&lt;&gt;0,G209-AA209,-9999)</f>
        <v>-5.8242837864426883E-3</v>
      </c>
      <c r="AE209" s="177">
        <f>+(G209-AA209)^2*S209</f>
        <v>3.3922281625019185E-6</v>
      </c>
      <c r="AF209" s="177">
        <f>IF(S209&lt;&gt;0,G209-P209,-9999)</f>
        <v>6.3291399994341191E-2</v>
      </c>
      <c r="AG209" s="178"/>
      <c r="AH209" s="177">
        <f>$AB$6*($AB$11/AI209*AJ209+$AB$12)</f>
        <v>-5.1470673742382757E-3</v>
      </c>
      <c r="AI209" s="177">
        <f>1+$AB$7*COS(AL209)</f>
        <v>0.90227842829179417</v>
      </c>
      <c r="AJ209" s="177">
        <f>SIN(AL209+RADIANS($AB$9))</f>
        <v>-0.23677810648538092</v>
      </c>
      <c r="AK209" s="177">
        <f>$AB$7*SIN(AL209)</f>
        <v>0.16758367451573369</v>
      </c>
      <c r="AL209" s="177">
        <f>2*ATAN(AM209)</f>
        <v>2.098712388437733</v>
      </c>
      <c r="AM209" s="177">
        <f>SQRT((1+$AB$7)/(1-$AB$7))*TAN(AN209/2)</f>
        <v>1.7407177979516446</v>
      </c>
      <c r="AN209" s="177">
        <f>$AU209+$AB$7*SIN(AO209)</f>
        <v>14.487580622868268</v>
      </c>
      <c r="AO209" s="177">
        <f>$AU209+$AB$7*SIN(AP209)</f>
        <v>14.487580610076867</v>
      </c>
      <c r="AP209" s="177">
        <f>$AU209+$AB$7*SIN(AQ209)</f>
        <v>14.487580802152564</v>
      </c>
      <c r="AQ209" s="177">
        <f>$AU209+$AB$7*SIN(AR209)</f>
        <v>14.4875779179328</v>
      </c>
      <c r="AR209" s="177">
        <f>$AU209+$AB$7*SIN(AS209)</f>
        <v>14.487621225148466</v>
      </c>
      <c r="AS209" s="177">
        <f>$AU209+$AB$7*SIN(AT209)</f>
        <v>14.486970416585418</v>
      </c>
      <c r="AT209" s="177">
        <f>$AU209+$AB$7*SIN(AU209)</f>
        <v>14.496631530520441</v>
      </c>
      <c r="AU209" s="177">
        <f>RADIANS($AB$9)+$AB$18*(F209-AB$15)</f>
        <v>14.3053751915721</v>
      </c>
    </row>
    <row r="210" spans="1:47" s="177" customFormat="1" ht="12.95" customHeight="1" x14ac:dyDescent="0.2">
      <c r="A210" s="177" t="s">
        <v>149</v>
      </c>
      <c r="C210" s="196">
        <v>44691.476000000002</v>
      </c>
      <c r="D210" s="196"/>
      <c r="E210" s="177">
        <f>(C210-C$7)/C$8</f>
        <v>-17513.906468924546</v>
      </c>
      <c r="F210" s="177">
        <f>ROUND(2*E210,0)/2</f>
        <v>-17514</v>
      </c>
      <c r="G210" s="177">
        <f>C210-(C$7+C$8*F210)</f>
        <v>6.4291399998182897E-2</v>
      </c>
      <c r="I210" s="177">
        <f>+G210</f>
        <v>6.4291399998182897E-2</v>
      </c>
      <c r="O210" s="177">
        <f ca="1">+C$11+C$12*F210</f>
        <v>0.16305268566176184</v>
      </c>
      <c r="Q210" s="198">
        <f>C210-15018.5</f>
        <v>29672.976000000002</v>
      </c>
      <c r="S210" s="178">
        <f>S$16</f>
        <v>0.1</v>
      </c>
      <c r="Z210" s="177">
        <f>F210</f>
        <v>-17514</v>
      </c>
      <c r="AA210" s="177">
        <f>AB$3+AB$4*Z210+AB$5*Z210^2+AH210</f>
        <v>6.9115683780783879E-2</v>
      </c>
      <c r="AB210" s="177">
        <f>IF(S210&lt;&gt;0,G210-AH210,-9999)</f>
        <v>6.9438467372421167E-2</v>
      </c>
      <c r="AC210" s="177">
        <f>+G210-P210</f>
        <v>6.4291399998182897E-2</v>
      </c>
      <c r="AD210" s="177">
        <f>IF(S210&lt;&gt;0,G210-AA210,-9999)</f>
        <v>-4.8242837826009827E-3</v>
      </c>
      <c r="AE210" s="177">
        <f>+(G210-AA210)^2*S210</f>
        <v>2.3273714015066848E-6</v>
      </c>
      <c r="AF210" s="177">
        <f>IF(S210&lt;&gt;0,G210-P210,-9999)</f>
        <v>6.4291399998182897E-2</v>
      </c>
      <c r="AG210" s="178"/>
      <c r="AH210" s="177">
        <f>$AB$6*($AB$11/AI210*AJ210+$AB$12)</f>
        <v>-5.1470673742382757E-3</v>
      </c>
      <c r="AI210" s="177">
        <f>1+$AB$7*COS(AL210)</f>
        <v>0.90227842829179417</v>
      </c>
      <c r="AJ210" s="177">
        <f>SIN(AL210+RADIANS($AB$9))</f>
        <v>-0.23677810648538092</v>
      </c>
      <c r="AK210" s="177">
        <f>$AB$7*SIN(AL210)</f>
        <v>0.16758367451573369</v>
      </c>
      <c r="AL210" s="177">
        <f>2*ATAN(AM210)</f>
        <v>2.098712388437733</v>
      </c>
      <c r="AM210" s="177">
        <f>SQRT((1+$AB$7)/(1-$AB$7))*TAN(AN210/2)</f>
        <v>1.7407177979516446</v>
      </c>
      <c r="AN210" s="177">
        <f>$AU210+$AB$7*SIN(AO210)</f>
        <v>14.487580622868268</v>
      </c>
      <c r="AO210" s="177">
        <f>$AU210+$AB$7*SIN(AP210)</f>
        <v>14.487580610076867</v>
      </c>
      <c r="AP210" s="177">
        <f>$AU210+$AB$7*SIN(AQ210)</f>
        <v>14.487580802152564</v>
      </c>
      <c r="AQ210" s="177">
        <f>$AU210+$AB$7*SIN(AR210)</f>
        <v>14.4875779179328</v>
      </c>
      <c r="AR210" s="177">
        <f>$AU210+$AB$7*SIN(AS210)</f>
        <v>14.487621225148466</v>
      </c>
      <c r="AS210" s="177">
        <f>$AU210+$AB$7*SIN(AT210)</f>
        <v>14.486970416585418</v>
      </c>
      <c r="AT210" s="177">
        <f>$AU210+$AB$7*SIN(AU210)</f>
        <v>14.496631530520441</v>
      </c>
      <c r="AU210" s="177">
        <f>RADIANS($AB$9)+$AB$18*(F210-AB$15)</f>
        <v>14.3053751915721</v>
      </c>
    </row>
    <row r="211" spans="1:47" s="177" customFormat="1" ht="12.95" customHeight="1" x14ac:dyDescent="0.2">
      <c r="A211" s="177" t="s">
        <v>150</v>
      </c>
      <c r="C211" s="196">
        <v>44744.4</v>
      </c>
      <c r="D211" s="196"/>
      <c r="E211" s="177">
        <f>(C211-C$7)/C$8</f>
        <v>-17436.91267757097</v>
      </c>
      <c r="F211" s="177">
        <f>ROUND(2*E211,0)/2</f>
        <v>-17437</v>
      </c>
      <c r="G211" s="177">
        <f>C211-(C$7+C$8*F211)</f>
        <v>6.0023699996236246E-2</v>
      </c>
      <c r="I211" s="177">
        <f>+G211</f>
        <v>6.0023699996236246E-2</v>
      </c>
      <c r="O211" s="177">
        <f ca="1">+C$11+C$12*F211</f>
        <v>0.16233390150047447</v>
      </c>
      <c r="Q211" s="198">
        <f>C211-15018.5</f>
        <v>29725.9</v>
      </c>
      <c r="S211" s="178">
        <f>S$16</f>
        <v>0.1</v>
      </c>
      <c r="Z211" s="177">
        <f>F211</f>
        <v>-17437</v>
      </c>
      <c r="AA211" s="177">
        <f>AB$3+AB$4*Z211+AB$5*Z211^2+AH211</f>
        <v>6.9183459158152369E-2</v>
      </c>
      <c r="AB211" s="177">
        <f>IF(S211&lt;&gt;0,G211-AH211,-9999)</f>
        <v>6.4720043701528299E-2</v>
      </c>
      <c r="AC211" s="177">
        <f>+G211-P211</f>
        <v>6.0023699996236246E-2</v>
      </c>
      <c r="AD211" s="177">
        <f>IF(S211&lt;&gt;0,G211-AA211,-9999)</f>
        <v>-9.1597591619161228E-3</v>
      </c>
      <c r="AE211" s="177">
        <f>+(G211-AA211)^2*S211</f>
        <v>8.3901187904306351E-6</v>
      </c>
      <c r="AF211" s="177">
        <f>IF(S211&lt;&gt;0,G211-P211,-9999)</f>
        <v>6.0023699996236246E-2</v>
      </c>
      <c r="AG211" s="178"/>
      <c r="AH211" s="177">
        <f>$AB$6*($AB$11/AI211*AJ211+$AB$12)</f>
        <v>-4.6963437052920569E-3</v>
      </c>
      <c r="AI211" s="177">
        <f>1+$AB$7*COS(AL211)</f>
        <v>0.89658281987829191</v>
      </c>
      <c r="AJ211" s="177">
        <f>SIN(AL211+RADIANS($AB$9))</f>
        <v>-0.2032843805291808</v>
      </c>
      <c r="AK211" s="177">
        <f>$AB$7*SIN(AL211)</f>
        <v>0.16413007158041318</v>
      </c>
      <c r="AL211" s="177">
        <f>2*ATAN(AM211)</f>
        <v>2.1330495171083035</v>
      </c>
      <c r="AM211" s="177">
        <f>SQRT((1+$AB$7)/(1-$AB$7))*TAN(AN211/2)</f>
        <v>1.8120475451292477</v>
      </c>
      <c r="AN211" s="177">
        <f>$AU211+$AB$7*SIN(AO211)</f>
        <v>14.525032424182962</v>
      </c>
      <c r="AO211" s="177">
        <f>$AU211+$AB$7*SIN(AP211)</f>
        <v>14.525032400592387</v>
      </c>
      <c r="AP211" s="177">
        <f>$AU211+$AB$7*SIN(AQ211)</f>
        <v>14.525032722115785</v>
      </c>
      <c r="AQ211" s="177">
        <f>$AU211+$AB$7*SIN(AR211)</f>
        <v>14.525028339950238</v>
      </c>
      <c r="AR211" s="177">
        <f>$AU211+$AB$7*SIN(AS211)</f>
        <v>14.5250880621184</v>
      </c>
      <c r="AS211" s="177">
        <f>$AU211+$AB$7*SIN(AT211)</f>
        <v>14.524273388221387</v>
      </c>
      <c r="AT211" s="177">
        <f>$AU211+$AB$7*SIN(AU211)</f>
        <v>14.53524996059649</v>
      </c>
      <c r="AU211" s="177">
        <f>RADIANS($AB$9)+$AB$18*(F211-AB$15)</f>
        <v>14.345448303513479</v>
      </c>
    </row>
    <row r="212" spans="1:47" s="177" customFormat="1" ht="12.95" customHeight="1" x14ac:dyDescent="0.2">
      <c r="A212" s="177" t="s">
        <v>151</v>
      </c>
      <c r="C212" s="196">
        <v>44744.409</v>
      </c>
      <c r="D212" s="196"/>
      <c r="E212" s="177">
        <f>(C212-C$7)/C$8</f>
        <v>-17436.899584378429</v>
      </c>
      <c r="F212" s="177">
        <f>ROUND(2*E212,0)/2</f>
        <v>-17437</v>
      </c>
      <c r="G212" s="177">
        <f>C212-(C$7+C$8*F212)</f>
        <v>6.9023699994431809E-2</v>
      </c>
      <c r="I212" s="177">
        <f>+G212</f>
        <v>6.9023699994431809E-2</v>
      </c>
      <c r="O212" s="177">
        <f ca="1">+C$11+C$12*F212</f>
        <v>0.16233390150047447</v>
      </c>
      <c r="Q212" s="198">
        <f>C212-15018.5</f>
        <v>29725.909</v>
      </c>
      <c r="S212" s="178">
        <f>S$16</f>
        <v>0.1</v>
      </c>
      <c r="Z212" s="177">
        <f>F212</f>
        <v>-17437</v>
      </c>
      <c r="AA212" s="177">
        <f>AB$3+AB$4*Z212+AB$5*Z212^2+AH212</f>
        <v>6.9183459158152369E-2</v>
      </c>
      <c r="AB212" s="177">
        <f>IF(S212&lt;&gt;0,G212-AH212,-9999)</f>
        <v>7.3720043699723861E-2</v>
      </c>
      <c r="AC212" s="177">
        <f>+G212-P212</f>
        <v>6.9023699994431809E-2</v>
      </c>
      <c r="AD212" s="177">
        <f>IF(S212&lt;&gt;0,G212-AA212,-9999)</f>
        <v>-1.5975916372056032E-4</v>
      </c>
      <c r="AE212" s="177">
        <f>+(G212-AA212)^2*S212</f>
        <v>2.5522990392692796E-9</v>
      </c>
      <c r="AF212" s="177">
        <f>IF(S212&lt;&gt;0,G212-P212,-9999)</f>
        <v>6.9023699994431809E-2</v>
      </c>
      <c r="AG212" s="178"/>
      <c r="AH212" s="177">
        <f>$AB$6*($AB$11/AI212*AJ212+$AB$12)</f>
        <v>-4.6963437052920569E-3</v>
      </c>
      <c r="AI212" s="177">
        <f>1+$AB$7*COS(AL212)</f>
        <v>0.89658281987829191</v>
      </c>
      <c r="AJ212" s="177">
        <f>SIN(AL212+RADIANS($AB$9))</f>
        <v>-0.2032843805291808</v>
      </c>
      <c r="AK212" s="177">
        <f>$AB$7*SIN(AL212)</f>
        <v>0.16413007158041318</v>
      </c>
      <c r="AL212" s="177">
        <f>2*ATAN(AM212)</f>
        <v>2.1330495171083035</v>
      </c>
      <c r="AM212" s="177">
        <f>SQRT((1+$AB$7)/(1-$AB$7))*TAN(AN212/2)</f>
        <v>1.8120475451292477</v>
      </c>
      <c r="AN212" s="177">
        <f>$AU212+$AB$7*SIN(AO212)</f>
        <v>14.525032424182962</v>
      </c>
      <c r="AO212" s="177">
        <f>$AU212+$AB$7*SIN(AP212)</f>
        <v>14.525032400592387</v>
      </c>
      <c r="AP212" s="177">
        <f>$AU212+$AB$7*SIN(AQ212)</f>
        <v>14.525032722115785</v>
      </c>
      <c r="AQ212" s="177">
        <f>$AU212+$AB$7*SIN(AR212)</f>
        <v>14.525028339950238</v>
      </c>
      <c r="AR212" s="177">
        <f>$AU212+$AB$7*SIN(AS212)</f>
        <v>14.5250880621184</v>
      </c>
      <c r="AS212" s="177">
        <f>$AU212+$AB$7*SIN(AT212)</f>
        <v>14.524273388221387</v>
      </c>
      <c r="AT212" s="177">
        <f>$AU212+$AB$7*SIN(AU212)</f>
        <v>14.53524996059649</v>
      </c>
      <c r="AU212" s="177">
        <f>RADIANS($AB$9)+$AB$18*(F212-AB$15)</f>
        <v>14.345448303513479</v>
      </c>
    </row>
    <row r="213" spans="1:47" s="177" customFormat="1" ht="12.95" customHeight="1" x14ac:dyDescent="0.2">
      <c r="A213" s="177" t="s">
        <v>132</v>
      </c>
      <c r="C213" s="196">
        <v>44778.754999999997</v>
      </c>
      <c r="D213" s="196" t="s">
        <v>52</v>
      </c>
      <c r="E213" s="177">
        <f>(C213-C$7)/C$8</f>
        <v>-17386.933052033375</v>
      </c>
      <c r="F213" s="177">
        <f>ROUND(2*E213,0)/2</f>
        <v>-17387</v>
      </c>
      <c r="G213" s="177">
        <f>C213-(C$7+C$8*F213)</f>
        <v>4.6018699991691392E-2</v>
      </c>
      <c r="I213" s="177">
        <f>G213</f>
        <v>4.6018699991691392E-2</v>
      </c>
      <c r="O213" s="177">
        <f ca="1">+C$11+C$12*F213</f>
        <v>0.16186715853859956</v>
      </c>
      <c r="Q213" s="198">
        <f>C213-15018.5</f>
        <v>29760.254999999997</v>
      </c>
      <c r="S213" s="178">
        <f>S$16</f>
        <v>0.1</v>
      </c>
      <c r="Z213" s="177">
        <f>F213</f>
        <v>-17387</v>
      </c>
      <c r="AA213" s="177">
        <f>AB$3+AB$4*Z213+AB$5*Z213^2+AH213</f>
        <v>6.9229637411711828E-2</v>
      </c>
      <c r="AB213" s="177">
        <f>IF(S213&lt;&gt;0,G213-AH213,-9999)</f>
        <v>5.0420333013110719E-2</v>
      </c>
      <c r="AC213" s="177">
        <f>+G213-P213</f>
        <v>4.6018699991691392E-2</v>
      </c>
      <c r="AD213" s="177">
        <f>IF(S213&lt;&gt;0,G213-AA213,-9999)</f>
        <v>-2.3210937420020436E-2</v>
      </c>
      <c r="AE213" s="177">
        <f>+(G213-AA213)^2*S213</f>
        <v>5.3874761591610495E-5</v>
      </c>
      <c r="AF213" s="177">
        <f>IF(S213&lt;&gt;0,G213-P213,-9999)</f>
        <v>4.6018699991691392E-2</v>
      </c>
      <c r="AG213" s="178"/>
      <c r="AH213" s="177">
        <f>$AB$6*($AB$11/AI213*AJ213+$AB$12)</f>
        <v>-4.4016330214193293E-3</v>
      </c>
      <c r="AI213" s="177">
        <f>1+$AB$7*COS(AL213)</f>
        <v>0.89298635509833646</v>
      </c>
      <c r="AJ213" s="177">
        <f>SIN(AL213+RADIANS($AB$9))</f>
        <v>-0.18162992554610632</v>
      </c>
      <c r="AK213" s="177">
        <f>$AB$7*SIN(AL213)</f>
        <v>0.16180813745352249</v>
      </c>
      <c r="AL213" s="177">
        <f>2*ATAN(AM213)</f>
        <v>2.1551170055483961</v>
      </c>
      <c r="AM213" s="177">
        <f>SQRT((1+$AB$7)/(1-$AB$7))*TAN(AN213/2)</f>
        <v>1.8602770095885441</v>
      </c>
      <c r="AN213" s="177">
        <f>$AU213+$AB$7*SIN(AO213)</f>
        <v>14.549226400559601</v>
      </c>
      <c r="AO213" s="177">
        <f>$AU213+$AB$7*SIN(AP213)</f>
        <v>14.549226366804845</v>
      </c>
      <c r="AP213" s="177">
        <f>$AU213+$AB$7*SIN(AQ213)</f>
        <v>14.549226801261291</v>
      </c>
      <c r="AQ213" s="177">
        <f>$AU213+$AB$7*SIN(AR213)</f>
        <v>14.549221209352462</v>
      </c>
      <c r="AR213" s="177">
        <f>$AU213+$AB$7*SIN(AS213)</f>
        <v>14.549293177602827</v>
      </c>
      <c r="AS213" s="177">
        <f>$AU213+$AB$7*SIN(AT213)</f>
        <v>14.548366034236313</v>
      </c>
      <c r="AT213" s="177">
        <f>$AU213+$AB$7*SIN(AU213)</f>
        <v>14.560163500419257</v>
      </c>
      <c r="AU213" s="177">
        <f>RADIANS($AB$9)+$AB$18*(F213-AB$15)</f>
        <v>14.371469804774112</v>
      </c>
    </row>
    <row r="214" spans="1:47" s="177" customFormat="1" ht="12.95" customHeight="1" x14ac:dyDescent="0.2">
      <c r="A214" s="177" t="s">
        <v>132</v>
      </c>
      <c r="C214" s="196">
        <v>44958.862000000001</v>
      </c>
      <c r="D214" s="196" t="s">
        <v>52</v>
      </c>
      <c r="E214" s="177">
        <f>(C214-C$7)/C$8</f>
        <v>-17124.913537648241</v>
      </c>
      <c r="F214" s="177">
        <f>ROUND(2*E214,0)/2</f>
        <v>-17125</v>
      </c>
      <c r="G214" s="177">
        <f>C214-(C$7+C$8*F214)</f>
        <v>5.9432499998365529E-2</v>
      </c>
      <c r="I214" s="177">
        <f>G214</f>
        <v>5.9432499998365529E-2</v>
      </c>
      <c r="O214" s="177">
        <f ca="1">+C$11+C$12*F214</f>
        <v>0.15942142541837503</v>
      </c>
      <c r="Q214" s="198">
        <f>C214-15018.5</f>
        <v>29940.362000000001</v>
      </c>
      <c r="S214" s="178">
        <f>S$16</f>
        <v>0.1</v>
      </c>
      <c r="Z214" s="177">
        <f>F214</f>
        <v>-17125</v>
      </c>
      <c r="AA214" s="177">
        <f>AB$3+AB$4*Z214+AB$5*Z214^2+AH214</f>
        <v>6.9492105494145071E-2</v>
      </c>
      <c r="AB214" s="177">
        <f>IF(S214&lt;&gt;0,G214-AH214,-9999)</f>
        <v>6.227109661945443E-2</v>
      </c>
      <c r="AC214" s="177">
        <f>+G214-P214</f>
        <v>5.9432499998365529E-2</v>
      </c>
      <c r="AD214" s="177">
        <f>IF(S214&lt;&gt;0,G214-AA214,-9999)</f>
        <v>-1.0059605495779542E-2</v>
      </c>
      <c r="AE214" s="177">
        <f>+(G214-AA214)^2*S214</f>
        <v>1.0119566273071797E-5</v>
      </c>
      <c r="AF214" s="177">
        <f>IF(S214&lt;&gt;0,G214-P214,-9999)</f>
        <v>5.9432499998365529E-2</v>
      </c>
      <c r="AG214" s="178"/>
      <c r="AH214" s="177">
        <f>$AB$6*($AB$11/AI214*AJ214+$AB$12)</f>
        <v>-2.8385966210889026E-3</v>
      </c>
      <c r="AI214" s="177">
        <f>1+$AB$7*COS(AL214)</f>
        <v>0.87544176324061096</v>
      </c>
      <c r="AJ214" s="177">
        <f>SIN(AL214+RADIANS($AB$9))</f>
        <v>-6.9710420629994815E-2</v>
      </c>
      <c r="AK214" s="177">
        <f>$AB$7*SIN(AL214)</f>
        <v>0.14872470943561922</v>
      </c>
      <c r="AL214" s="177">
        <f>2*ATAN(AM214)</f>
        <v>2.2679936940617567</v>
      </c>
      <c r="AM214" s="177">
        <f>SQRT((1+$AB$7)/(1-$AB$7))*TAN(AN214/2)</f>
        <v>2.1418939134976305</v>
      </c>
      <c r="AN214" s="177">
        <f>$AU214+$AB$7*SIN(AO214)</f>
        <v>14.674480442185095</v>
      </c>
      <c r="AO214" s="177">
        <f>$AU214+$AB$7*SIN(AP214)</f>
        <v>14.674480290318467</v>
      </c>
      <c r="AP214" s="177">
        <f>$AU214+$AB$7*SIN(AQ214)</f>
        <v>14.674481819810602</v>
      </c>
      <c r="AQ214" s="177">
        <f>$AU214+$AB$7*SIN(AR214)</f>
        <v>14.674466415679662</v>
      </c>
      <c r="AR214" s="177">
        <f>$AU214+$AB$7*SIN(AS214)</f>
        <v>14.674621538693923</v>
      </c>
      <c r="AS214" s="177">
        <f>$AU214+$AB$7*SIN(AT214)</f>
        <v>14.673057566102171</v>
      </c>
      <c r="AT214" s="177">
        <f>$AU214+$AB$7*SIN(AU214)</f>
        <v>14.688642649258309</v>
      </c>
      <c r="AU214" s="177">
        <f>RADIANS($AB$9)+$AB$18*(F214-AB$15)</f>
        <v>14.507822471379839</v>
      </c>
    </row>
    <row r="215" spans="1:47" s="177" customFormat="1" ht="12.95" customHeight="1" x14ac:dyDescent="0.2">
      <c r="A215" s="177" t="s">
        <v>149</v>
      </c>
      <c r="C215" s="196">
        <v>45001.474000000002</v>
      </c>
      <c r="D215" s="196"/>
      <c r="E215" s="177">
        <f>(C215-C$7)/C$8</f>
        <v>-17062.921635351388</v>
      </c>
      <c r="F215" s="177">
        <f>ROUND(2*E215,0)/2</f>
        <v>-17063</v>
      </c>
      <c r="G215" s="177">
        <f>C215-(C$7+C$8*F215)</f>
        <v>5.3866299997025635E-2</v>
      </c>
      <c r="I215" s="177">
        <f>+G215</f>
        <v>5.3866299997025635E-2</v>
      </c>
      <c r="O215" s="177">
        <f ca="1">+C$11+C$12*F215</f>
        <v>0.15884266414565015</v>
      </c>
      <c r="Q215" s="198">
        <f>C215-15018.5</f>
        <v>29982.974000000002</v>
      </c>
      <c r="S215" s="178">
        <f>S$16</f>
        <v>0.1</v>
      </c>
      <c r="Z215" s="177">
        <f>F215</f>
        <v>-17063</v>
      </c>
      <c r="AA215" s="177">
        <f>AB$3+AB$4*Z215+AB$5*Z215^2+AH215</f>
        <v>6.9557578092540456E-2</v>
      </c>
      <c r="AB215" s="177">
        <f>IF(S215&lt;&gt;0,G215-AH215,-9999)</f>
        <v>5.6332083934327877E-2</v>
      </c>
      <c r="AC215" s="177">
        <f>+G215-P215</f>
        <v>5.3866299997025635E-2</v>
      </c>
      <c r="AD215" s="177">
        <f>IF(S215&lt;&gt;0,G215-AA215,-9999)</f>
        <v>-1.5691278095514821E-2</v>
      </c>
      <c r="AE215" s="177">
        <f>+(G215-AA215)^2*S215</f>
        <v>2.4621620827078324E-5</v>
      </c>
      <c r="AF215" s="177">
        <f>IF(S215&lt;&gt;0,G215-P215,-9999)</f>
        <v>5.3866299997025635E-2</v>
      </c>
      <c r="AG215" s="178"/>
      <c r="AH215" s="177">
        <f>$AB$6*($AB$11/AI215*AJ215+$AB$12)</f>
        <v>-2.4657839373022389E-3</v>
      </c>
      <c r="AI215" s="177">
        <f>1+$AB$7*COS(AL215)</f>
        <v>0.87160602690167754</v>
      </c>
      <c r="AJ215" s="177">
        <f>SIN(AL215+RADIANS($AB$9))</f>
        <v>-4.3674528957630084E-2</v>
      </c>
      <c r="AK215" s="177">
        <f>$AB$7*SIN(AL215)</f>
        <v>0.1454262053872844</v>
      </c>
      <c r="AL215" s="177">
        <f>2*ATAN(AM215)</f>
        <v>2.2940722731536272</v>
      </c>
      <c r="AM215" s="177">
        <f>SQRT((1+$AB$7)/(1-$AB$7))*TAN(AN215/2)</f>
        <v>2.2168513948860715</v>
      </c>
      <c r="AN215" s="177">
        <f>$AU215+$AB$7*SIN(AO215)</f>
        <v>14.703768028354402</v>
      </c>
      <c r="AO215" s="177">
        <f>$AU215+$AB$7*SIN(AP215)</f>
        <v>14.703767826473955</v>
      </c>
      <c r="AP215" s="177">
        <f>$AU215+$AB$7*SIN(AQ215)</f>
        <v>14.703769765209671</v>
      </c>
      <c r="AQ215" s="177">
        <f>$AU215+$AB$7*SIN(AR215)</f>
        <v>14.703751146539481</v>
      </c>
      <c r="AR215" s="177">
        <f>$AU215+$AB$7*SIN(AS215)</f>
        <v>14.703929928642996</v>
      </c>
      <c r="AS215" s="177">
        <f>$AU215+$AB$7*SIN(AT215)</f>
        <v>14.702211128053971</v>
      </c>
      <c r="AT215" s="177">
        <f>$AU215+$AB$7*SIN(AU215)</f>
        <v>14.718548208464966</v>
      </c>
      <c r="AU215" s="177">
        <f>RADIANS($AB$9)+$AB$18*(F215-AB$15)</f>
        <v>14.540089132943027</v>
      </c>
    </row>
    <row r="216" spans="1:47" s="177" customFormat="1" ht="12.95" customHeight="1" x14ac:dyDescent="0.2">
      <c r="A216" s="177" t="s">
        <v>152</v>
      </c>
      <c r="C216" s="196">
        <v>45006.296999999999</v>
      </c>
      <c r="D216" s="196"/>
      <c r="E216" s="177">
        <f>(C216-C$7)/C$8</f>
        <v>-17055.905138947146</v>
      </c>
      <c r="F216" s="177">
        <f>ROUND(2*E216,0)/2</f>
        <v>-17056</v>
      </c>
      <c r="G216" s="177">
        <f>C216-(C$7+C$8*F216)</f>
        <v>6.5205599996261299E-2</v>
      </c>
      <c r="I216" s="177">
        <f>+G216</f>
        <v>6.5205599996261299E-2</v>
      </c>
      <c r="O216" s="177">
        <f ca="1">+C$11+C$12*F216</f>
        <v>0.15877732013098766</v>
      </c>
      <c r="Q216" s="198">
        <f>C216-15018.5</f>
        <v>29987.796999999999</v>
      </c>
      <c r="S216" s="178">
        <f>S$16</f>
        <v>0.1</v>
      </c>
      <c r="Z216" s="177">
        <f>F216</f>
        <v>-17056</v>
      </c>
      <c r="AA216" s="177">
        <f>AB$3+AB$4*Z216+AB$5*Z216^2+AH216</f>
        <v>6.9565016716837361E-2</v>
      </c>
      <c r="AB216" s="177">
        <f>IF(S216&lt;&gt;0,G216-AH216,-9999)</f>
        <v>6.762925591288188E-2</v>
      </c>
      <c r="AC216" s="177">
        <f>+G216-P216</f>
        <v>6.5205599996261299E-2</v>
      </c>
      <c r="AD216" s="177">
        <f>IF(S216&lt;&gt;0,G216-AA216,-9999)</f>
        <v>-4.359416720576062E-3</v>
      </c>
      <c r="AE216" s="177">
        <f>+(G216-AA216)^2*S216</f>
        <v>1.9004514143638146E-6</v>
      </c>
      <c r="AF216" s="177">
        <f>IF(S216&lt;&gt;0,G216-P216,-9999)</f>
        <v>6.5205599996261299E-2</v>
      </c>
      <c r="AG216" s="178"/>
      <c r="AH216" s="177">
        <f>$AB$6*($AB$11/AI216*AJ216+$AB$12)</f>
        <v>-2.423655916620587E-3</v>
      </c>
      <c r="AI216" s="177">
        <f>1+$AB$7*COS(AL216)</f>
        <v>0.87118046950739769</v>
      </c>
      <c r="AJ216" s="177">
        <f>SIN(AL216+RADIANS($AB$9))</f>
        <v>-4.0747070173131054E-2</v>
      </c>
      <c r="AK216" s="177">
        <f>$AB$7*SIN(AL216)</f>
        <v>0.1450493781613105</v>
      </c>
      <c r="AL216" s="177">
        <f>2*ATAN(AM216)</f>
        <v>2.2970023444843664</v>
      </c>
      <c r="AM216" s="177">
        <f>SQRT((1+$AB$7)/(1-$AB$7))*TAN(AN216/2)</f>
        <v>2.2255444852791162</v>
      </c>
      <c r="AN216" s="177">
        <f>$AU216+$AB$7*SIN(AO216)</f>
        <v>14.707066663175576</v>
      </c>
      <c r="AO216" s="177">
        <f>$AU216+$AB$7*SIN(AP216)</f>
        <v>14.707066454991757</v>
      </c>
      <c r="AP216" s="177">
        <f>$AU216+$AB$7*SIN(AQ216)</f>
        <v>14.707068443959106</v>
      </c>
      <c r="AQ216" s="177">
        <f>$AU216+$AB$7*SIN(AR216)</f>
        <v>14.707049441311959</v>
      </c>
      <c r="AR216" s="177">
        <f>$AU216+$AB$7*SIN(AS216)</f>
        <v>14.707230970091016</v>
      </c>
      <c r="AS216" s="177">
        <f>$AU216+$AB$7*SIN(AT216)</f>
        <v>14.705494752699215</v>
      </c>
      <c r="AT216" s="177">
        <f>$AU216+$AB$7*SIN(AU216)</f>
        <v>14.72191292306478</v>
      </c>
      <c r="AU216" s="177">
        <f>RADIANS($AB$9)+$AB$18*(F216-AB$15)</f>
        <v>14.543732143119513</v>
      </c>
    </row>
    <row r="217" spans="1:47" s="177" customFormat="1" ht="12.95" customHeight="1" x14ac:dyDescent="0.2">
      <c r="A217" s="177" t="s">
        <v>149</v>
      </c>
      <c r="C217" s="196">
        <v>45021.377999999997</v>
      </c>
      <c r="D217" s="196"/>
      <c r="E217" s="177">
        <f>(C217-C$7)/C$8</f>
        <v>-17033.965312641441</v>
      </c>
      <c r="F217" s="177">
        <f>ROUND(2*E217,0)/2</f>
        <v>-17034</v>
      </c>
      <c r="G217" s="177">
        <f>C217-(C$7+C$8*F217)</f>
        <v>2.3843399991164915E-2</v>
      </c>
      <c r="I217" s="177">
        <f>+G217</f>
        <v>2.3843399991164915E-2</v>
      </c>
      <c r="O217" s="177">
        <f ca="1">+C$11+C$12*F217</f>
        <v>0.15857195322776269</v>
      </c>
      <c r="Q217" s="198">
        <f>C217-15018.5</f>
        <v>30002.877999999997</v>
      </c>
      <c r="S217" s="178">
        <f>S$16</f>
        <v>0.1</v>
      </c>
      <c r="U217" s="177">
        <f>G217</f>
        <v>2.3843399991164915E-2</v>
      </c>
      <c r="Z217" s="177">
        <f>F217</f>
        <v>-17034</v>
      </c>
      <c r="AA217" s="177">
        <f>AB$3+AB$4*Z217+AB$5*Z217^2+AH217</f>
        <v>6.9588444740756594E-2</v>
      </c>
      <c r="AB217" s="177">
        <f>IF(S217&lt;&gt;0,G217-AH217,-9999)</f>
        <v>2.6134617659723403E-2</v>
      </c>
      <c r="AC217" s="177">
        <f>+G217-P217</f>
        <v>2.3843399991164915E-2</v>
      </c>
      <c r="AD217" s="177">
        <f>IF(S217&lt;&gt;0,G217-AA217,-9999)</f>
        <v>-4.5745044749591679E-2</v>
      </c>
      <c r="AE217" s="177">
        <f>+(G217-AA217)^2*S217</f>
        <v>2.0926091191421456E-4</v>
      </c>
      <c r="AF217" s="177">
        <f>IF(S217&lt;&gt;0,G217-P217,-9999)</f>
        <v>2.3843399991164915E-2</v>
      </c>
      <c r="AG217" s="178"/>
      <c r="AH217" s="177">
        <f>$AB$6*($AB$11/AI217*AJ217+$AB$12)</f>
        <v>-2.2912176685584871E-3</v>
      </c>
      <c r="AI217" s="177">
        <f>1+$AB$7*COS(AL217)</f>
        <v>0.86985288742496047</v>
      </c>
      <c r="AJ217" s="177">
        <f>SIN(AL217+RADIANS($AB$9))</f>
        <v>-3.1562855308493787E-2</v>
      </c>
      <c r="AK217" s="177">
        <f>$AB$7*SIN(AL217)</f>
        <v>0.14385938492047493</v>
      </c>
      <c r="AL217" s="177">
        <f>2*ATAN(AM217)</f>
        <v>2.3061926004268209</v>
      </c>
      <c r="AM217" s="177">
        <f>SQRT((1+$AB$7)/(1-$AB$7))*TAN(AN217/2)</f>
        <v>2.2531823413654335</v>
      </c>
      <c r="AN217" s="177">
        <f>$AU217+$AB$7*SIN(AO217)</f>
        <v>14.717423359234751</v>
      </c>
      <c r="AO217" s="177">
        <f>$AU217+$AB$7*SIN(AP217)</f>
        <v>14.717423130332417</v>
      </c>
      <c r="AP217" s="177">
        <f>$AU217+$AB$7*SIN(AQ217)</f>
        <v>14.717425282574926</v>
      </c>
      <c r="AQ217" s="177">
        <f>$AU217+$AB$7*SIN(AR217)</f>
        <v>14.717405045945378</v>
      </c>
      <c r="AR217" s="177">
        <f>$AU217+$AB$7*SIN(AS217)</f>
        <v>14.717595297776368</v>
      </c>
      <c r="AS217" s="177">
        <f>$AU217+$AB$7*SIN(AT217)</f>
        <v>14.715804485227087</v>
      </c>
      <c r="AT217" s="177">
        <f>$AU217+$AB$7*SIN(AU217)</f>
        <v>14.732472362880797</v>
      </c>
      <c r="AU217" s="177">
        <f>RADIANS($AB$9)+$AB$18*(F217-AB$15)</f>
        <v>14.555181603674193</v>
      </c>
    </row>
    <row r="218" spans="1:47" s="177" customFormat="1" ht="12.95" customHeight="1" x14ac:dyDescent="0.2">
      <c r="A218" s="177" t="s">
        <v>149</v>
      </c>
      <c r="C218" s="196">
        <v>45021.387000000002</v>
      </c>
      <c r="D218" s="196"/>
      <c r="E218" s="177">
        <f>(C218-C$7)/C$8</f>
        <v>-17033.952219448889</v>
      </c>
      <c r="F218" s="177">
        <f>ROUND(2*E218,0)/2</f>
        <v>-17034</v>
      </c>
      <c r="G218" s="177">
        <f>C218-(C$7+C$8*F218)</f>
        <v>3.2843399996636435E-2</v>
      </c>
      <c r="I218" s="177">
        <f>+G218</f>
        <v>3.2843399996636435E-2</v>
      </c>
      <c r="O218" s="177">
        <f ca="1">+C$11+C$12*F218</f>
        <v>0.15857195322776269</v>
      </c>
      <c r="Q218" s="198">
        <f>C218-15018.5</f>
        <v>30002.887000000002</v>
      </c>
      <c r="S218" s="178">
        <f>S$16</f>
        <v>0.1</v>
      </c>
      <c r="Z218" s="177">
        <f>F218</f>
        <v>-17034</v>
      </c>
      <c r="AA218" s="177">
        <f>AB$3+AB$4*Z218+AB$5*Z218^2+AH218</f>
        <v>6.9588444740756594E-2</v>
      </c>
      <c r="AB218" s="177">
        <f>IF(S218&lt;&gt;0,G218-AH218,-9999)</f>
        <v>3.513461766519492E-2</v>
      </c>
      <c r="AC218" s="177">
        <f>+G218-P218</f>
        <v>3.2843399996636435E-2</v>
      </c>
      <c r="AD218" s="177">
        <f>IF(S218&lt;&gt;0,G218-AA218,-9999)</f>
        <v>-3.6745044744120159E-2</v>
      </c>
      <c r="AE218" s="177">
        <f>+(G218-AA218)^2*S218</f>
        <v>1.3501983132473928E-4</v>
      </c>
      <c r="AF218" s="177">
        <f>IF(S218&lt;&gt;0,G218-P218,-9999)</f>
        <v>3.2843399996636435E-2</v>
      </c>
      <c r="AG218" s="178"/>
      <c r="AH218" s="177">
        <f>$AB$6*($AB$11/AI218*AJ218+$AB$12)</f>
        <v>-2.2912176685584871E-3</v>
      </c>
      <c r="AI218" s="177">
        <f>1+$AB$7*COS(AL218)</f>
        <v>0.86985288742496047</v>
      </c>
      <c r="AJ218" s="177">
        <f>SIN(AL218+RADIANS($AB$9))</f>
        <v>-3.1562855308493787E-2</v>
      </c>
      <c r="AK218" s="177">
        <f>$AB$7*SIN(AL218)</f>
        <v>0.14385938492047493</v>
      </c>
      <c r="AL218" s="177">
        <f>2*ATAN(AM218)</f>
        <v>2.3061926004268209</v>
      </c>
      <c r="AM218" s="177">
        <f>SQRT((1+$AB$7)/(1-$AB$7))*TAN(AN218/2)</f>
        <v>2.2531823413654335</v>
      </c>
      <c r="AN218" s="177">
        <f>$AU218+$AB$7*SIN(AO218)</f>
        <v>14.717423359234751</v>
      </c>
      <c r="AO218" s="177">
        <f>$AU218+$AB$7*SIN(AP218)</f>
        <v>14.717423130332417</v>
      </c>
      <c r="AP218" s="177">
        <f>$AU218+$AB$7*SIN(AQ218)</f>
        <v>14.717425282574926</v>
      </c>
      <c r="AQ218" s="177">
        <f>$AU218+$AB$7*SIN(AR218)</f>
        <v>14.717405045945378</v>
      </c>
      <c r="AR218" s="177">
        <f>$AU218+$AB$7*SIN(AS218)</f>
        <v>14.717595297776368</v>
      </c>
      <c r="AS218" s="177">
        <f>$AU218+$AB$7*SIN(AT218)</f>
        <v>14.715804485227087</v>
      </c>
      <c r="AT218" s="177">
        <f>$AU218+$AB$7*SIN(AU218)</f>
        <v>14.732472362880797</v>
      </c>
      <c r="AU218" s="177">
        <f>RADIANS($AB$9)+$AB$18*(F218-AB$15)</f>
        <v>14.555181603674193</v>
      </c>
    </row>
    <row r="219" spans="1:47" s="177" customFormat="1" ht="12.95" customHeight="1" x14ac:dyDescent="0.2">
      <c r="A219" s="177" t="s">
        <v>152</v>
      </c>
      <c r="C219" s="196">
        <v>45028.29</v>
      </c>
      <c r="D219" s="196"/>
      <c r="E219" s="177">
        <f>(C219-C$7)/C$8</f>
        <v>-17023.909740767882</v>
      </c>
      <c r="F219" s="177">
        <f>ROUND(2*E219,0)/2</f>
        <v>-17024</v>
      </c>
      <c r="G219" s="177">
        <f>C219-(C$7+C$8*F219)</f>
        <v>6.2042400000791531E-2</v>
      </c>
      <c r="I219" s="177">
        <f>+G219</f>
        <v>6.2042400000791531E-2</v>
      </c>
      <c r="O219" s="177">
        <f ca="1">+C$11+C$12*F219</f>
        <v>0.15847860463538771</v>
      </c>
      <c r="Q219" s="198">
        <f>C219-15018.5</f>
        <v>30009.79</v>
      </c>
      <c r="S219" s="178">
        <f>S$16</f>
        <v>0.1</v>
      </c>
      <c r="Z219" s="177">
        <f>F219</f>
        <v>-17024</v>
      </c>
      <c r="AA219" s="177">
        <f>AB$3+AB$4*Z219+AB$5*Z219^2+AH219</f>
        <v>6.959911611053983E-2</v>
      </c>
      <c r="AB219" s="177">
        <f>IF(S219&lt;&gt;0,G219-AH219,-9999)</f>
        <v>6.4273403015522534E-2</v>
      </c>
      <c r="AC219" s="177">
        <f>+G219-P219</f>
        <v>6.2042400000791531E-2</v>
      </c>
      <c r="AD219" s="177">
        <f>IF(S219&lt;&gt;0,G219-AA219,-9999)</f>
        <v>-7.5567161097482988E-3</v>
      </c>
      <c r="AE219" s="177">
        <f>+(G219-AA219)^2*S219</f>
        <v>5.7103958363329468E-6</v>
      </c>
      <c r="AF219" s="177">
        <f>IF(S219&lt;&gt;0,G219-P219,-9999)</f>
        <v>6.2042400000791531E-2</v>
      </c>
      <c r="AG219" s="178"/>
      <c r="AH219" s="177">
        <f>$AB$6*($AB$11/AI219*AJ219+$AB$12)</f>
        <v>-2.2310030147309995E-3</v>
      </c>
      <c r="AI219" s="177">
        <f>1+$AB$7*COS(AL219)</f>
        <v>0.86925439073946631</v>
      </c>
      <c r="AJ219" s="177">
        <f>SIN(AL219+RADIANS($AB$9))</f>
        <v>-2.7396509582081317E-2</v>
      </c>
      <c r="AK219" s="177">
        <f>$AB$7*SIN(AL219)</f>
        <v>0.14331566278815869</v>
      </c>
      <c r="AL219" s="177">
        <f>2*ATAN(AM219)</f>
        <v>2.3103607607441452</v>
      </c>
      <c r="AM219" s="177">
        <f>SQRT((1+$AB$7)/(1-$AB$7))*TAN(AN219/2)</f>
        <v>2.2659067132670185</v>
      </c>
      <c r="AN219" s="177">
        <f>$AU219+$AB$7*SIN(AO219)</f>
        <v>14.722125745836163</v>
      </c>
      <c r="AO219" s="177">
        <f>$AU219+$AB$7*SIN(AP219)</f>
        <v>14.722125507052775</v>
      </c>
      <c r="AP219" s="177">
        <f>$AU219+$AB$7*SIN(AQ219)</f>
        <v>14.722127736235318</v>
      </c>
      <c r="AQ219" s="177">
        <f>$AU219+$AB$7*SIN(AR219)</f>
        <v>14.722106925220947</v>
      </c>
      <c r="AR219" s="177">
        <f>$AU219+$AB$7*SIN(AS219)</f>
        <v>14.722301185496079</v>
      </c>
      <c r="AS219" s="177">
        <f>$AU219+$AB$7*SIN(AT219)</f>
        <v>14.720485641526471</v>
      </c>
      <c r="AT219" s="177">
        <f>$AU219+$AB$7*SIN(AU219)</f>
        <v>14.737264418211623</v>
      </c>
      <c r="AU219" s="177">
        <f>RADIANS($AB$9)+$AB$18*(F219-AB$15)</f>
        <v>14.560385903926321</v>
      </c>
    </row>
    <row r="220" spans="1:47" s="177" customFormat="1" ht="12.95" customHeight="1" x14ac:dyDescent="0.2">
      <c r="A220" s="177" t="s">
        <v>132</v>
      </c>
      <c r="C220" s="196">
        <v>45042.718000000001</v>
      </c>
      <c r="D220" s="196" t="s">
        <v>52</v>
      </c>
      <c r="E220" s="177">
        <f>(C220-C$7)/C$8</f>
        <v>-17002.919898321179</v>
      </c>
      <c r="F220" s="177">
        <f>ROUND(2*E220,0)/2</f>
        <v>-17003</v>
      </c>
      <c r="G220" s="177">
        <f>C220-(C$7+C$8*F220)</f>
        <v>5.5060299993783701E-2</v>
      </c>
      <c r="I220" s="177">
        <f>G220</f>
        <v>5.5060299993783701E-2</v>
      </c>
      <c r="O220" s="177">
        <f ca="1">+C$11+C$12*F220</f>
        <v>0.15828257259140024</v>
      </c>
      <c r="Q220" s="198">
        <f>C220-15018.5</f>
        <v>30024.218000000001</v>
      </c>
      <c r="S220" s="178">
        <f>S$16</f>
        <v>0.1</v>
      </c>
      <c r="Z220" s="177">
        <f>F220</f>
        <v>-17003</v>
      </c>
      <c r="AA220" s="177">
        <f>AB$3+AB$4*Z220+AB$5*Z220^2+AH220</f>
        <v>6.9621564267973446E-2</v>
      </c>
      <c r="AB220" s="177">
        <f>IF(S220&lt;&gt;0,G220-AH220,-9999)</f>
        <v>5.7164827824629207E-2</v>
      </c>
      <c r="AC220" s="177">
        <f>+G220-P220</f>
        <v>5.5060299993783701E-2</v>
      </c>
      <c r="AD220" s="177">
        <f>IF(S220&lt;&gt;0,G220-AA220,-9999)</f>
        <v>-1.4561264274189745E-2</v>
      </c>
      <c r="AE220" s="177">
        <f>+(G220-AA220)^2*S220</f>
        <v>2.1203041726279462E-5</v>
      </c>
      <c r="AF220" s="177">
        <f>IF(S220&lt;&gt;0,G220-P220,-9999)</f>
        <v>5.5060299993783701E-2</v>
      </c>
      <c r="AG220" s="178"/>
      <c r="AH220" s="177">
        <f>$AB$6*($AB$11/AI220*AJ220+$AB$12)</f>
        <v>-2.1045278308455045E-3</v>
      </c>
      <c r="AI220" s="177">
        <f>1+$AB$7*COS(AL220)</f>
        <v>0.86800759553428242</v>
      </c>
      <c r="AJ220" s="177">
        <f>SIN(AL220+RADIANS($AB$9))</f>
        <v>-1.8664299072387921E-2</v>
      </c>
      <c r="AK220" s="177">
        <f>$AB$7*SIN(AL220)</f>
        <v>0.14216820567439048</v>
      </c>
      <c r="AL220" s="177">
        <f>2*ATAN(AM220)</f>
        <v>2.3190953157656464</v>
      </c>
      <c r="AM220" s="177">
        <f>SQRT((1+$AB$7)/(1-$AB$7))*TAN(AN220/2)</f>
        <v>2.2929649852921137</v>
      </c>
      <c r="AN220" s="177">
        <f>$AU220+$AB$7*SIN(AO220)</f>
        <v>14.731990269934773</v>
      </c>
      <c r="AO220" s="177">
        <f>$AU220+$AB$7*SIN(AP220)</f>
        <v>14.731990009436597</v>
      </c>
      <c r="AP220" s="177">
        <f>$AU220+$AB$7*SIN(AQ220)</f>
        <v>14.731992405763537</v>
      </c>
      <c r="AQ220" s="177">
        <f>$AU220+$AB$7*SIN(AR220)</f>
        <v>14.731970361593071</v>
      </c>
      <c r="AR220" s="177">
        <f>$AU220+$AB$7*SIN(AS220)</f>
        <v>14.732173122140379</v>
      </c>
      <c r="AS220" s="177">
        <f>$AU220+$AB$7*SIN(AT220)</f>
        <v>14.73030584907808</v>
      </c>
      <c r="AT220" s="177">
        <f>$AU220+$AB$7*SIN(AU220)</f>
        <v>14.747312154169292</v>
      </c>
      <c r="AU220" s="177">
        <f>RADIANS($AB$9)+$AB$18*(F220-AB$15)</f>
        <v>14.571314934455788</v>
      </c>
    </row>
    <row r="221" spans="1:47" s="177" customFormat="1" ht="12.95" customHeight="1" x14ac:dyDescent="0.2">
      <c r="A221" s="177" t="s">
        <v>152</v>
      </c>
      <c r="C221" s="196">
        <v>45054.394999999997</v>
      </c>
      <c r="D221" s="196"/>
      <c r="E221" s="177">
        <f>(C221-C$7)/C$8</f>
        <v>-16985.932208395334</v>
      </c>
      <c r="F221" s="177">
        <f>ROUND(2*E221,0)/2</f>
        <v>-16986</v>
      </c>
      <c r="G221" s="177">
        <f>C221-(C$7+C$8*F221)</f>
        <v>4.6598599998105783E-2</v>
      </c>
      <c r="I221" s="177">
        <f>+G221</f>
        <v>4.6598599998105783E-2</v>
      </c>
      <c r="O221" s="177">
        <f ca="1">+C$11+C$12*F221</f>
        <v>0.15812387998436278</v>
      </c>
      <c r="Q221" s="198">
        <f>C221-15018.5</f>
        <v>30035.894999999997</v>
      </c>
      <c r="S221" s="178">
        <f>S$16</f>
        <v>0.1</v>
      </c>
      <c r="Z221" s="177">
        <f>F221</f>
        <v>-16986</v>
      </c>
      <c r="AA221" s="177">
        <f>AB$3+AB$4*Z221+AB$5*Z221^2+AH221</f>
        <v>6.9639768307594593E-2</v>
      </c>
      <c r="AB221" s="177">
        <f>IF(S221&lt;&gt;0,G221-AH221,-9999)</f>
        <v>4.8600725198095607E-2</v>
      </c>
      <c r="AC221" s="177">
        <f>+G221-P221</f>
        <v>4.6598599998105783E-2</v>
      </c>
      <c r="AD221" s="177">
        <f>IF(S221&lt;&gt;0,G221-AA221,-9999)</f>
        <v>-2.304116830948881E-2</v>
      </c>
      <c r="AE221" s="177">
        <f>+(G221-AA221)^2*S221</f>
        <v>5.3089543706619149E-5</v>
      </c>
      <c r="AF221" s="177">
        <f>IF(S221&lt;&gt;0,G221-P221,-9999)</f>
        <v>4.6598599998105783E-2</v>
      </c>
      <c r="AG221" s="178"/>
      <c r="AH221" s="177">
        <f>$AB$6*($AB$11/AI221*AJ221+$AB$12)</f>
        <v>-2.0021251999898203E-3</v>
      </c>
      <c r="AI221" s="177">
        <f>1+$AB$7*COS(AL221)</f>
        <v>0.86700823602908872</v>
      </c>
      <c r="AJ221" s="177">
        <f>SIN(AL221+RADIANS($AB$9))</f>
        <v>-1.1612557892140251E-2</v>
      </c>
      <c r="AK221" s="177">
        <f>$AB$7*SIN(AL221)</f>
        <v>0.14123379290107171</v>
      </c>
      <c r="AL221" s="177">
        <f>2*ATAN(AM221)</f>
        <v>2.3261478797417658</v>
      </c>
      <c r="AM221" s="177">
        <f>SQRT((1+$AB$7)/(1-$AB$7))*TAN(AN221/2)</f>
        <v>2.3152113274152337</v>
      </c>
      <c r="AN221" s="177">
        <f>$AU221+$AB$7*SIN(AO221)</f>
        <v>14.739965516032919</v>
      </c>
      <c r="AO221" s="177">
        <f>$AU221+$AB$7*SIN(AP221)</f>
        <v>14.739965236980753</v>
      </c>
      <c r="AP221" s="177">
        <f>$AU221+$AB$7*SIN(AQ221)</f>
        <v>14.739967774159101</v>
      </c>
      <c r="AQ221" s="177">
        <f>$AU221+$AB$7*SIN(AR221)</f>
        <v>14.73994470546161</v>
      </c>
      <c r="AR221" s="177">
        <f>$AU221+$AB$7*SIN(AS221)</f>
        <v>14.740154423732351</v>
      </c>
      <c r="AS221" s="177">
        <f>$AU221+$AB$7*SIN(AT221)</f>
        <v>14.738245511228289</v>
      </c>
      <c r="AT221" s="177">
        <f>$AU221+$AB$7*SIN(AU221)</f>
        <v>14.755430633944453</v>
      </c>
      <c r="AU221" s="177">
        <f>RADIANS($AB$9)+$AB$18*(F221-AB$15)</f>
        <v>14.580162244884402</v>
      </c>
    </row>
    <row r="222" spans="1:47" s="177" customFormat="1" ht="12.95" customHeight="1" x14ac:dyDescent="0.2">
      <c r="A222" s="177" t="s">
        <v>149</v>
      </c>
      <c r="C222" s="196">
        <v>45056.444000000003</v>
      </c>
      <c r="D222" s="196"/>
      <c r="E222" s="177">
        <f>(C222-C$7)/C$8</f>
        <v>-16982.951324892878</v>
      </c>
      <c r="F222" s="177">
        <f>ROUND(2*E222,0)/2</f>
        <v>-16983</v>
      </c>
      <c r="G222" s="177">
        <f>C222-(C$7+C$8*F222)</f>
        <v>3.3458300000347663E-2</v>
      </c>
      <c r="I222" s="177">
        <f>G222</f>
        <v>3.3458300000347663E-2</v>
      </c>
      <c r="O222" s="177">
        <f ca="1">+C$11+C$12*F222</f>
        <v>0.15809587540665029</v>
      </c>
      <c r="Q222" s="198">
        <f>C222-15018.5</f>
        <v>30037.944000000003</v>
      </c>
      <c r="S222" s="178">
        <f>S$16</f>
        <v>0.1</v>
      </c>
      <c r="U222" s="177">
        <f>G222</f>
        <v>3.3458300000347663E-2</v>
      </c>
      <c r="Z222" s="177">
        <f>F222</f>
        <v>-16983</v>
      </c>
      <c r="AA222" s="177">
        <f>AB$3+AB$4*Z222+AB$5*Z222^2+AH222</f>
        <v>6.9642983236958528E-2</v>
      </c>
      <c r="AB222" s="177">
        <f>IF(S222&lt;&gt;0,G222-AH222,-9999)</f>
        <v>3.5442352974394603E-2</v>
      </c>
      <c r="AC222" s="177">
        <f>+G222-P222</f>
        <v>3.3458300000347663E-2</v>
      </c>
      <c r="AD222" s="177">
        <f>IF(S222&lt;&gt;0,G222-AA222,-9999)</f>
        <v>-3.6184683236610865E-2</v>
      </c>
      <c r="AE222" s="177">
        <f>+(G222-AA222)^2*S222</f>
        <v>1.3093313009338673E-4</v>
      </c>
      <c r="AF222" s="177">
        <f>IF(S222&lt;&gt;0,G222-P222,-9999)</f>
        <v>3.3458300000347663E-2</v>
      </c>
      <c r="AG222" s="178"/>
      <c r="AH222" s="177">
        <f>$AB$6*($AB$11/AI222*AJ222+$AB$12)</f>
        <v>-1.9840529740469421E-3</v>
      </c>
      <c r="AI222" s="177">
        <f>1+$AB$7*COS(AL222)</f>
        <v>0.86683280112143413</v>
      </c>
      <c r="AJ222" s="177">
        <f>SIN(AL222+RADIANS($AB$9))</f>
        <v>-1.0369745846899397E-2</v>
      </c>
      <c r="AK222" s="177">
        <f>$AB$7*SIN(AL222)</f>
        <v>0.14106839009556271</v>
      </c>
      <c r="AL222" s="177">
        <f>2*ATAN(AM222)</f>
        <v>2.3273907669430516</v>
      </c>
      <c r="AM222" s="177">
        <f>SQRT((1+$AB$7)/(1-$AB$7))*TAN(AN222/2)</f>
        <v>2.3191695306397628</v>
      </c>
      <c r="AN222" s="177">
        <f>$AU222+$AB$7*SIN(AO222)</f>
        <v>14.741371960620137</v>
      </c>
      <c r="AO222" s="177">
        <f>$AU222+$AB$7*SIN(AP222)</f>
        <v>14.741371678201777</v>
      </c>
      <c r="AP222" s="177">
        <f>$AU222+$AB$7*SIN(AQ222)</f>
        <v>14.741374240751949</v>
      </c>
      <c r="AQ222" s="177">
        <f>$AU222+$AB$7*SIN(AR222)</f>
        <v>14.741350988857928</v>
      </c>
      <c r="AR222" s="177">
        <f>$AU222+$AB$7*SIN(AS222)</f>
        <v>14.741561941639132</v>
      </c>
      <c r="AS222" s="177">
        <f>$AU222+$AB$7*SIN(AT222)</f>
        <v>14.739645705428593</v>
      </c>
      <c r="AT222" s="177">
        <f>$AU222+$AB$7*SIN(AU222)</f>
        <v>14.756861881083232</v>
      </c>
      <c r="AU222" s="177">
        <f>RADIANS($AB$9)+$AB$18*(F222-AB$15)</f>
        <v>14.581723534960041</v>
      </c>
    </row>
    <row r="223" spans="1:47" s="177" customFormat="1" ht="12.95" customHeight="1" x14ac:dyDescent="0.2">
      <c r="A223" s="177" t="s">
        <v>149</v>
      </c>
      <c r="C223" s="196">
        <v>45056.463000000003</v>
      </c>
      <c r="D223" s="196"/>
      <c r="E223" s="177">
        <f>(C223-C$7)/C$8</f>
        <v>-16982.923683708621</v>
      </c>
      <c r="F223" s="177">
        <f>ROUND(2*E223,0)/2</f>
        <v>-16983</v>
      </c>
      <c r="G223" s="177">
        <f>C223-(C$7+C$8*F223)</f>
        <v>5.2458300000580493E-2</v>
      </c>
      <c r="I223" s="177">
        <f>G223</f>
        <v>5.2458300000580493E-2</v>
      </c>
      <c r="O223" s="177">
        <f ca="1">+C$11+C$12*F223</f>
        <v>0.15809587540665029</v>
      </c>
      <c r="Q223" s="198">
        <f>C223-15018.5</f>
        <v>30037.963000000003</v>
      </c>
      <c r="S223" s="178">
        <f>S$16</f>
        <v>0.1</v>
      </c>
      <c r="Z223" s="177">
        <f>F223</f>
        <v>-16983</v>
      </c>
      <c r="AA223" s="177">
        <f>AB$3+AB$4*Z223+AB$5*Z223^2+AH223</f>
        <v>6.9642983236958528E-2</v>
      </c>
      <c r="AB223" s="177">
        <f>IF(S223&lt;&gt;0,G223-AH223,-9999)</f>
        <v>5.4442352974627434E-2</v>
      </c>
      <c r="AC223" s="177">
        <f>+G223-P223</f>
        <v>5.2458300000580493E-2</v>
      </c>
      <c r="AD223" s="177">
        <f>IF(S223&lt;&gt;0,G223-AA223,-9999)</f>
        <v>-1.7184683236378034E-2</v>
      </c>
      <c r="AE223" s="177">
        <f>+(G223-AA223)^2*S223</f>
        <v>2.9531333793465225E-5</v>
      </c>
      <c r="AF223" s="177">
        <f>IF(S223&lt;&gt;0,G223-P223,-9999)</f>
        <v>5.2458300000580493E-2</v>
      </c>
      <c r="AG223" s="178"/>
      <c r="AH223" s="177">
        <f>$AB$6*($AB$11/AI223*AJ223+$AB$12)</f>
        <v>-1.9840529740469421E-3</v>
      </c>
      <c r="AI223" s="177">
        <f>1+$AB$7*COS(AL223)</f>
        <v>0.86683280112143413</v>
      </c>
      <c r="AJ223" s="177">
        <f>SIN(AL223+RADIANS($AB$9))</f>
        <v>-1.0369745846899397E-2</v>
      </c>
      <c r="AK223" s="177">
        <f>$AB$7*SIN(AL223)</f>
        <v>0.14106839009556271</v>
      </c>
      <c r="AL223" s="177">
        <f>2*ATAN(AM223)</f>
        <v>2.3273907669430516</v>
      </c>
      <c r="AM223" s="177">
        <f>SQRT((1+$AB$7)/(1-$AB$7))*TAN(AN223/2)</f>
        <v>2.3191695306397628</v>
      </c>
      <c r="AN223" s="177">
        <f>$AU223+$AB$7*SIN(AO223)</f>
        <v>14.741371960620137</v>
      </c>
      <c r="AO223" s="177">
        <f>$AU223+$AB$7*SIN(AP223)</f>
        <v>14.741371678201777</v>
      </c>
      <c r="AP223" s="177">
        <f>$AU223+$AB$7*SIN(AQ223)</f>
        <v>14.741374240751949</v>
      </c>
      <c r="AQ223" s="177">
        <f>$AU223+$AB$7*SIN(AR223)</f>
        <v>14.741350988857928</v>
      </c>
      <c r="AR223" s="177">
        <f>$AU223+$AB$7*SIN(AS223)</f>
        <v>14.741561941639132</v>
      </c>
      <c r="AS223" s="177">
        <f>$AU223+$AB$7*SIN(AT223)</f>
        <v>14.739645705428593</v>
      </c>
      <c r="AT223" s="177">
        <f>$AU223+$AB$7*SIN(AU223)</f>
        <v>14.756861881083232</v>
      </c>
      <c r="AU223" s="177">
        <f>RADIANS($AB$9)+$AB$18*(F223-AB$15)</f>
        <v>14.581723534960041</v>
      </c>
    </row>
    <row r="224" spans="1:47" s="177" customFormat="1" ht="12.95" customHeight="1" x14ac:dyDescent="0.2">
      <c r="A224" s="177" t="s">
        <v>149</v>
      </c>
      <c r="C224" s="196">
        <v>45056.466</v>
      </c>
      <c r="D224" s="196"/>
      <c r="E224" s="177">
        <f>(C224-C$7)/C$8</f>
        <v>-16982.91931931111</v>
      </c>
      <c r="F224" s="177">
        <f>ROUND(2*E224,0)/2</f>
        <v>-16983</v>
      </c>
      <c r="G224" s="177">
        <f>C224-(C$7+C$8*F224)</f>
        <v>5.5458299997553695E-2</v>
      </c>
      <c r="I224" s="177">
        <f>G224</f>
        <v>5.5458299997553695E-2</v>
      </c>
      <c r="O224" s="177">
        <f ca="1">+C$11+C$12*F224</f>
        <v>0.15809587540665029</v>
      </c>
      <c r="Q224" s="198">
        <f>C224-15018.5</f>
        <v>30037.966</v>
      </c>
      <c r="S224" s="178">
        <f>S$16</f>
        <v>0.1</v>
      </c>
      <c r="Z224" s="177">
        <f>F224</f>
        <v>-16983</v>
      </c>
      <c r="AA224" s="177">
        <f>AB$3+AB$4*Z224+AB$5*Z224^2+AH224</f>
        <v>6.9642983236958528E-2</v>
      </c>
      <c r="AB224" s="177">
        <f>IF(S224&lt;&gt;0,G224-AH224,-9999)</f>
        <v>5.7442352971600635E-2</v>
      </c>
      <c r="AC224" s="177">
        <f>+G224-P224</f>
        <v>5.5458299997553695E-2</v>
      </c>
      <c r="AD224" s="177">
        <f>IF(S224&lt;&gt;0,G224-AA224,-9999)</f>
        <v>-1.4184683239404833E-2</v>
      </c>
      <c r="AE224" s="177">
        <f>+(G224-AA224)^2*S224</f>
        <v>2.0120523860225239E-5</v>
      </c>
      <c r="AF224" s="177">
        <f>IF(S224&lt;&gt;0,G224-P224,-9999)</f>
        <v>5.5458299997553695E-2</v>
      </c>
      <c r="AG224" s="178"/>
      <c r="AH224" s="177">
        <f>$AB$6*($AB$11/AI224*AJ224+$AB$12)</f>
        <v>-1.9840529740469421E-3</v>
      </c>
      <c r="AI224" s="177">
        <f>1+$AB$7*COS(AL224)</f>
        <v>0.86683280112143413</v>
      </c>
      <c r="AJ224" s="177">
        <f>SIN(AL224+RADIANS($AB$9))</f>
        <v>-1.0369745846899397E-2</v>
      </c>
      <c r="AK224" s="177">
        <f>$AB$7*SIN(AL224)</f>
        <v>0.14106839009556271</v>
      </c>
      <c r="AL224" s="177">
        <f>2*ATAN(AM224)</f>
        <v>2.3273907669430516</v>
      </c>
      <c r="AM224" s="177">
        <f>SQRT((1+$AB$7)/(1-$AB$7))*TAN(AN224/2)</f>
        <v>2.3191695306397628</v>
      </c>
      <c r="AN224" s="177">
        <f>$AU224+$AB$7*SIN(AO224)</f>
        <v>14.741371960620137</v>
      </c>
      <c r="AO224" s="177">
        <f>$AU224+$AB$7*SIN(AP224)</f>
        <v>14.741371678201777</v>
      </c>
      <c r="AP224" s="177">
        <f>$AU224+$AB$7*SIN(AQ224)</f>
        <v>14.741374240751949</v>
      </c>
      <c r="AQ224" s="177">
        <f>$AU224+$AB$7*SIN(AR224)</f>
        <v>14.741350988857928</v>
      </c>
      <c r="AR224" s="177">
        <f>$AU224+$AB$7*SIN(AS224)</f>
        <v>14.741561941639132</v>
      </c>
      <c r="AS224" s="177">
        <f>$AU224+$AB$7*SIN(AT224)</f>
        <v>14.739645705428593</v>
      </c>
      <c r="AT224" s="177">
        <f>$AU224+$AB$7*SIN(AU224)</f>
        <v>14.756861881083232</v>
      </c>
      <c r="AU224" s="177">
        <f>RADIANS($AB$9)+$AB$18*(F224-AB$15)</f>
        <v>14.581723534960041</v>
      </c>
    </row>
    <row r="225" spans="1:47" s="177" customFormat="1" ht="12.95" customHeight="1" x14ac:dyDescent="0.2">
      <c r="A225" s="144" t="s">
        <v>153</v>
      </c>
      <c r="B225" s="145" t="s">
        <v>95</v>
      </c>
      <c r="C225" s="146">
        <v>45056.468000000001</v>
      </c>
      <c r="D225" s="196"/>
      <c r="E225" s="70">
        <f>(C225-C$7)/C$8</f>
        <v>-16982.916409712765</v>
      </c>
      <c r="F225" s="177">
        <f>ROUND(2*E225,0)/2</f>
        <v>-16983</v>
      </c>
      <c r="G225" s="197">
        <f>C225-(C$7+C$8*F225)</f>
        <v>5.7458299997961149E-2</v>
      </c>
      <c r="I225" s="177">
        <f>G225</f>
        <v>5.7458299997961149E-2</v>
      </c>
      <c r="O225" s="177">
        <f ca="1">+C$11+C$12*F225</f>
        <v>0.15809587540665029</v>
      </c>
      <c r="Q225" s="198">
        <f>C225-15018.5</f>
        <v>30037.968000000001</v>
      </c>
      <c r="S225" s="178">
        <f>S$16</f>
        <v>0.1</v>
      </c>
      <c r="Z225" s="177">
        <f>F225</f>
        <v>-16983</v>
      </c>
      <c r="AA225" s="177">
        <f>AB$3+AB$4*Z225+AB$5*Z225^2+AH225</f>
        <v>6.9642983236958528E-2</v>
      </c>
      <c r="AB225" s="177">
        <f>IF(S225&lt;&gt;0,G225-AH225,-9999)</f>
        <v>5.9442352972008089E-2</v>
      </c>
      <c r="AC225" s="177">
        <f>+G225-P225</f>
        <v>5.7458299997961149E-2</v>
      </c>
      <c r="AD225" s="177">
        <f>IF(S225&lt;&gt;0,G225-AA225,-9999)</f>
        <v>-1.2184683238997379E-2</v>
      </c>
      <c r="AE225" s="177">
        <f>+(G225-AA225)^2*S225</f>
        <v>1.4846650563470367E-5</v>
      </c>
      <c r="AF225" s="177">
        <f>IF(S225&lt;&gt;0,G225-P225,-9999)</f>
        <v>5.7458299997961149E-2</v>
      </c>
      <c r="AG225" s="178"/>
      <c r="AH225" s="177">
        <f>$AB$6*($AB$11/AI225*AJ225+$AB$12)</f>
        <v>-1.9840529740469421E-3</v>
      </c>
      <c r="AI225" s="177">
        <f>1+$AB$7*COS(AL225)</f>
        <v>0.86683280112143413</v>
      </c>
      <c r="AJ225" s="177">
        <f>SIN(AL225+RADIANS($AB$9))</f>
        <v>-1.0369745846899397E-2</v>
      </c>
      <c r="AK225" s="177">
        <f>$AB$7*SIN(AL225)</f>
        <v>0.14106839009556271</v>
      </c>
      <c r="AL225" s="177">
        <f>2*ATAN(AM225)</f>
        <v>2.3273907669430516</v>
      </c>
      <c r="AM225" s="177">
        <f>SQRT((1+$AB$7)/(1-$AB$7))*TAN(AN225/2)</f>
        <v>2.3191695306397628</v>
      </c>
      <c r="AN225" s="177">
        <f>$AU225+$AB$7*SIN(AO225)</f>
        <v>14.741371960620137</v>
      </c>
      <c r="AO225" s="177">
        <f>$AU225+$AB$7*SIN(AP225)</f>
        <v>14.741371678201777</v>
      </c>
      <c r="AP225" s="177">
        <f>$AU225+$AB$7*SIN(AQ225)</f>
        <v>14.741374240751949</v>
      </c>
      <c r="AQ225" s="177">
        <f>$AU225+$AB$7*SIN(AR225)</f>
        <v>14.741350988857928</v>
      </c>
      <c r="AR225" s="177">
        <f>$AU225+$AB$7*SIN(AS225)</f>
        <v>14.741561941639132</v>
      </c>
      <c r="AS225" s="177">
        <f>$AU225+$AB$7*SIN(AT225)</f>
        <v>14.739645705428593</v>
      </c>
      <c r="AT225" s="177">
        <f>$AU225+$AB$7*SIN(AU225)</f>
        <v>14.756861881083232</v>
      </c>
      <c r="AU225" s="177">
        <f>RADIANS($AB$9)+$AB$18*(F225-AB$15)</f>
        <v>14.581723534960041</v>
      </c>
    </row>
    <row r="226" spans="1:47" s="177" customFormat="1" ht="12.95" customHeight="1" x14ac:dyDescent="0.2">
      <c r="A226" s="177" t="s">
        <v>154</v>
      </c>
      <c r="C226" s="196">
        <v>45085.343999999997</v>
      </c>
      <c r="D226" s="196"/>
      <c r="E226" s="177">
        <f>(C226-C$7)/C$8</f>
        <v>-16940.907628835932</v>
      </c>
      <c r="F226" s="177">
        <f>ROUND(2*E226,0)/2</f>
        <v>-16941</v>
      </c>
      <c r="G226" s="177">
        <f>C226-(C$7+C$8*F226)</f>
        <v>6.3494099995295983E-2</v>
      </c>
      <c r="I226" s="177">
        <f>+G226</f>
        <v>6.3494099995295983E-2</v>
      </c>
      <c r="O226" s="177">
        <f ca="1">+C$11+C$12*F226</f>
        <v>0.15770381131867536</v>
      </c>
      <c r="Q226" s="198">
        <f>C226-15018.5</f>
        <v>30066.843999999997</v>
      </c>
      <c r="S226" s="178">
        <f>S$16</f>
        <v>0.1</v>
      </c>
      <c r="Z226" s="177">
        <f>F226</f>
        <v>-16941</v>
      </c>
      <c r="AA226" s="177">
        <f>AB$3+AB$4*Z226+AB$5*Z226^2+AH226</f>
        <v>6.968804611902793E-2</v>
      </c>
      <c r="AB226" s="177">
        <f>IF(S226&lt;&gt;0,G226-AH226,-9999)</f>
        <v>6.5225128203029198E-2</v>
      </c>
      <c r="AC226" s="177">
        <f>+G226-P226</f>
        <v>6.3494099995295983E-2</v>
      </c>
      <c r="AD226" s="177">
        <f>IF(S226&lt;&gt;0,G226-AA226,-9999)</f>
        <v>-6.1939461237319471E-3</v>
      </c>
      <c r="AE226" s="177">
        <f>+(G226-AA226)^2*S226</f>
        <v>3.8364968583694011E-6</v>
      </c>
      <c r="AF226" s="177">
        <f>IF(S226&lt;&gt;0,G226-P226,-9999)</f>
        <v>6.3494099995295983E-2</v>
      </c>
      <c r="AG226" s="178"/>
      <c r="AH226" s="177">
        <f>$AB$6*($AB$11/AI226*AJ226+$AB$12)</f>
        <v>-1.731028207733214E-3</v>
      </c>
      <c r="AI226" s="177">
        <f>1+$AB$7*COS(AL226)</f>
        <v>0.86440569981989623</v>
      </c>
      <c r="AJ226" s="177">
        <f>SIN(AL226+RADIANS($AB$9))</f>
        <v>6.9780668650112516E-3</v>
      </c>
      <c r="AK226" s="177">
        <f>$AB$7*SIN(AL226)</f>
        <v>0.13873708696662651</v>
      </c>
      <c r="AL226" s="177">
        <f>2*ATAN(AM226)</f>
        <v>2.3447388221421277</v>
      </c>
      <c r="AM226" s="177">
        <f>SQRT((1+$AB$7)/(1-$AB$7))*TAN(AN226/2)</f>
        <v>2.3756345224896807</v>
      </c>
      <c r="AN226" s="177">
        <f>$AU226+$AB$7*SIN(AO226)</f>
        <v>14.76103252799869</v>
      </c>
      <c r="AO226" s="177">
        <f>$AU226+$AB$7*SIN(AP226)</f>
        <v>14.761032195497533</v>
      </c>
      <c r="AP226" s="177">
        <f>$AU226+$AB$7*SIN(AQ226)</f>
        <v>14.761035129490548</v>
      </c>
      <c r="AQ226" s="177">
        <f>$AU226+$AB$7*SIN(AR226)</f>
        <v>14.761009239498568</v>
      </c>
      <c r="AR226" s="177">
        <f>$AU226+$AB$7*SIN(AS226)</f>
        <v>14.761237664511974</v>
      </c>
      <c r="AS226" s="177">
        <f>$AU226+$AB$7*SIN(AT226)</f>
        <v>14.759219782593521</v>
      </c>
      <c r="AT226" s="177">
        <f>$AU226+$AB$7*SIN(AU226)</f>
        <v>14.776854660358646</v>
      </c>
      <c r="AU226" s="177">
        <f>RADIANS($AB$9)+$AB$18*(F226-AB$15)</f>
        <v>14.603581596018973</v>
      </c>
    </row>
    <row r="227" spans="1:47" s="177" customFormat="1" ht="12.95" customHeight="1" x14ac:dyDescent="0.2">
      <c r="A227" s="177" t="s">
        <v>132</v>
      </c>
      <c r="C227" s="196">
        <v>45086.724000000002</v>
      </c>
      <c r="D227" s="196" t="s">
        <v>52</v>
      </c>
      <c r="E227" s="177">
        <f>(C227-C$7)/C$8</f>
        <v>-16938.900005979227</v>
      </c>
      <c r="F227" s="177">
        <f>ROUND(2*E227,0)/2</f>
        <v>-16939</v>
      </c>
      <c r="G227" s="177">
        <f>C227-(C$7+C$8*F227)</f>
        <v>6.8733899999642745E-2</v>
      </c>
      <c r="I227" s="177">
        <f>G227</f>
        <v>6.8733899999642745E-2</v>
      </c>
      <c r="O227" s="177">
        <f ca="1">+C$11+C$12*F227</f>
        <v>0.15768514160020036</v>
      </c>
      <c r="Q227" s="198">
        <f>C227-15018.5</f>
        <v>30068.224000000002</v>
      </c>
      <c r="S227" s="178">
        <f>S$16</f>
        <v>0.1</v>
      </c>
      <c r="Z227" s="177">
        <f>F227</f>
        <v>-16939</v>
      </c>
      <c r="AA227" s="177">
        <f>AB$3+AB$4*Z227+AB$5*Z227^2+AH227</f>
        <v>6.9690193659572464E-2</v>
      </c>
      <c r="AB227" s="177">
        <f>IF(S227&lt;&gt;0,G227-AH227,-9999)</f>
        <v>7.0452879594868345E-2</v>
      </c>
      <c r="AC227" s="177">
        <f>+G227-P227</f>
        <v>6.8733899999642745E-2</v>
      </c>
      <c r="AD227" s="177">
        <f>IF(S227&lt;&gt;0,G227-AA227,-9999)</f>
        <v>-9.5629365992971893E-4</v>
      </c>
      <c r="AE227" s="177">
        <f>+(G227-AA227)^2*S227</f>
        <v>9.1449756402177705E-8</v>
      </c>
      <c r="AF227" s="177">
        <f>IF(S227&lt;&gt;0,G227-P227,-9999)</f>
        <v>6.8733899999642745E-2</v>
      </c>
      <c r="AG227" s="178"/>
      <c r="AH227" s="177">
        <f>$AB$6*($AB$11/AI227*AJ227+$AB$12)</f>
        <v>-1.7189795952256021E-3</v>
      </c>
      <c r="AI227" s="177">
        <f>1+$AB$7*COS(AL227)</f>
        <v>0.86429147053623623</v>
      </c>
      <c r="AJ227" s="177">
        <f>SIN(AL227+RADIANS($AB$9))</f>
        <v>7.801726728724181E-3</v>
      </c>
      <c r="AK227" s="177">
        <f>$AB$7*SIN(AL227)</f>
        <v>0.13862535328034384</v>
      </c>
      <c r="AL227" s="177">
        <f>2*ATAN(AM227)</f>
        <v>2.3455625045203186</v>
      </c>
      <c r="AM227" s="177">
        <f>SQRT((1+$AB$7)/(1-$AB$7))*TAN(AN227/2)</f>
        <v>2.3783733265910501</v>
      </c>
      <c r="AN227" s="177">
        <f>$AU227+$AB$7*SIN(AO227)</f>
        <v>14.761967376069212</v>
      </c>
      <c r="AO227" s="177">
        <f>$AU227+$AB$7*SIN(AP227)</f>
        <v>14.761967041043606</v>
      </c>
      <c r="AP227" s="177">
        <f>$AU227+$AB$7*SIN(AQ227)</f>
        <v>14.761969993478941</v>
      </c>
      <c r="AQ227" s="177">
        <f>$AU227+$AB$7*SIN(AR227)</f>
        <v>14.76194397453099</v>
      </c>
      <c r="AR227" s="177">
        <f>$AU227+$AB$7*SIN(AS227)</f>
        <v>14.762173239594034</v>
      </c>
      <c r="AS227" s="177">
        <f>$AU227+$AB$7*SIN(AT227)</f>
        <v>14.760150562757609</v>
      </c>
      <c r="AT227" s="177">
        <f>$AU227+$AB$7*SIN(AU227)</f>
        <v>14.777804625386954</v>
      </c>
      <c r="AU227" s="177">
        <f>RADIANS($AB$9)+$AB$18*(F227-AB$15)</f>
        <v>14.6046224560694</v>
      </c>
    </row>
    <row r="228" spans="1:47" s="177" customFormat="1" ht="12.95" customHeight="1" x14ac:dyDescent="0.2">
      <c r="A228" s="177" t="s">
        <v>154</v>
      </c>
      <c r="C228" s="196">
        <v>45120.381000000001</v>
      </c>
      <c r="D228" s="196"/>
      <c r="E228" s="177">
        <f>(C228-C$7)/C$8</f>
        <v>-16889.935830263345</v>
      </c>
      <c r="F228" s="177">
        <f>ROUND(2*E228,0)/2</f>
        <v>-16890</v>
      </c>
      <c r="G228" s="177">
        <f>C228-(C$7+C$8*F228)</f>
        <v>4.4109000002208631E-2</v>
      </c>
      <c r="I228" s="177">
        <f>+G228</f>
        <v>4.4109000002208631E-2</v>
      </c>
      <c r="O228" s="177">
        <f ca="1">+C$11+C$12*F228</f>
        <v>0.15722773349756294</v>
      </c>
      <c r="Q228" s="198">
        <f>C228-15018.5</f>
        <v>30101.881000000001</v>
      </c>
      <c r="S228" s="178">
        <f>S$16</f>
        <v>0.1</v>
      </c>
      <c r="Z228" s="177">
        <f>F228</f>
        <v>-16890</v>
      </c>
      <c r="AA228" s="177">
        <f>AB$3+AB$4*Z228+AB$5*Z228^2+AH228</f>
        <v>6.9742810770558078E-2</v>
      </c>
      <c r="AB228" s="177">
        <f>IF(S228&lt;&gt;0,G228-AH228,-9999)</f>
        <v>4.5532839466413663E-2</v>
      </c>
      <c r="AC228" s="177">
        <f>+G228-P228</f>
        <v>4.4109000002208631E-2</v>
      </c>
      <c r="AD228" s="177">
        <f>IF(S228&lt;&gt;0,G228-AA228,-9999)</f>
        <v>-2.5633810768349446E-2</v>
      </c>
      <c r="AE228" s="177">
        <f>+(G228-AA228)^2*S228</f>
        <v>6.5709225450754803E-5</v>
      </c>
      <c r="AF228" s="177">
        <f>IF(S228&lt;&gt;0,G228-P228,-9999)</f>
        <v>4.4109000002208631E-2</v>
      </c>
      <c r="AG228" s="178"/>
      <c r="AH228" s="177">
        <f>$AB$6*($AB$11/AI228*AJ228+$AB$12)</f>
        <v>-1.4238394642050311E-3</v>
      </c>
      <c r="AI228" s="177">
        <f>1+$AB$7*COS(AL228)</f>
        <v>0.8615309500159074</v>
      </c>
      <c r="AJ228" s="177">
        <f>SIN(AL228+RADIANS($AB$9))</f>
        <v>2.7911071159932768E-2</v>
      </c>
      <c r="AK228" s="177">
        <f>$AB$7*SIN(AL228)</f>
        <v>0.13586800851495628</v>
      </c>
      <c r="AL228" s="177">
        <f>2*ATAN(AM228)</f>
        <v>2.3656753949929805</v>
      </c>
      <c r="AM228" s="177">
        <f>SQRT((1+$AB$7)/(1-$AB$7))*TAN(AN228/2)</f>
        <v>2.4469583884050419</v>
      </c>
      <c r="AN228" s="177">
        <f>$AU228+$AB$7*SIN(AO228)</f>
        <v>14.784832905213996</v>
      </c>
      <c r="AO228" s="177">
        <f>$AU228+$AB$7*SIN(AP228)</f>
        <v>14.784832504284511</v>
      </c>
      <c r="AP228" s="177">
        <f>$AU228+$AB$7*SIN(AQ228)</f>
        <v>14.784835929798289</v>
      </c>
      <c r="AQ228" s="177">
        <f>$AU228+$AB$7*SIN(AR228)</f>
        <v>14.784806661945629</v>
      </c>
      <c r="AR228" s="177">
        <f>$AU228+$AB$7*SIN(AS228)</f>
        <v>14.785056692245931</v>
      </c>
      <c r="AS228" s="177">
        <f>$AU228+$AB$7*SIN(AT228)</f>
        <v>14.782918055538504</v>
      </c>
      <c r="AT228" s="177">
        <f>$AU228+$AB$7*SIN(AU228)</f>
        <v>14.801020403859795</v>
      </c>
      <c r="AU228" s="177">
        <f>RADIANS($AB$9)+$AB$18*(F228-AB$15)</f>
        <v>14.630123527304821</v>
      </c>
    </row>
    <row r="229" spans="1:47" s="177" customFormat="1" ht="12.95" customHeight="1" x14ac:dyDescent="0.2">
      <c r="A229" s="177" t="s">
        <v>149</v>
      </c>
      <c r="C229" s="196">
        <v>45342.368000000002</v>
      </c>
      <c r="D229" s="196"/>
      <c r="E229" s="177">
        <f>(C229-C$7)/C$8</f>
        <v>-16566.98932657492</v>
      </c>
      <c r="F229" s="177">
        <f>ROUND(2*E229,0)/2</f>
        <v>-16567</v>
      </c>
      <c r="G229" s="177">
        <f>C229-(C$7+C$8*F229)</f>
        <v>7.3367000004509464E-3</v>
      </c>
      <c r="I229" s="177">
        <f>G229</f>
        <v>7.3367000004509464E-3</v>
      </c>
      <c r="O229" s="177">
        <f ca="1">+C$11+C$12*F229</f>
        <v>0.15421257396385105</v>
      </c>
      <c r="Q229" s="198">
        <f>C229-15018.5</f>
        <v>30323.868000000002</v>
      </c>
      <c r="S229" s="178">
        <f>S$16</f>
        <v>0.1</v>
      </c>
      <c r="U229" s="177">
        <f>G229</f>
        <v>7.3367000004509464E-3</v>
      </c>
      <c r="Z229" s="177">
        <f>F229</f>
        <v>-16567</v>
      </c>
      <c r="AA229" s="177">
        <f>AB$3+AB$4*Z229+AB$5*Z229^2+AH229</f>
        <v>7.0081303421997407E-2</v>
      </c>
      <c r="AB229" s="177">
        <f>IF(S229&lt;&gt;0,G229-AH229,-9999)</f>
        <v>6.8259346740214E-3</v>
      </c>
      <c r="AC229" s="177">
        <f>+G229-P229</f>
        <v>7.3367000004509464E-3</v>
      </c>
      <c r="AD229" s="177">
        <f>IF(S229&lt;&gt;0,G229-AA229,-9999)</f>
        <v>-6.274460342154646E-2</v>
      </c>
      <c r="AE229" s="177">
        <f>+(G229-AA229)^2*S229</f>
        <v>3.9368852585271402E-4</v>
      </c>
      <c r="AF229" s="177">
        <f>IF(S229&lt;&gt;0,G229-P229,-9999)</f>
        <v>7.3367000004509464E-3</v>
      </c>
      <c r="AG229" s="178"/>
      <c r="AH229" s="177">
        <f>$AB$6*($AB$11/AI229*AJ229+$AB$12)</f>
        <v>5.1076532642954598E-4</v>
      </c>
      <c r="AI229" s="177">
        <f>1+$AB$7*COS(AL229)</f>
        <v>0.8451351406808747</v>
      </c>
      <c r="AJ229" s="177">
        <f>SIN(AL229+RADIANS($AB$9))</f>
        <v>0.15684567879338737</v>
      </c>
      <c r="AK229" s="177">
        <f>$AB$7*SIN(AL229)</f>
        <v>0.1168360770027173</v>
      </c>
      <c r="AL229" s="177">
        <f>2*ATAN(AM229)</f>
        <v>2.4952566846487003</v>
      </c>
      <c r="AM229" s="177">
        <f>SQRT((1+$AB$7)/(1-$AB$7))*TAN(AN229/2)</f>
        <v>2.9858857078749663</v>
      </c>
      <c r="AN229" s="177">
        <f>$AU229+$AB$7*SIN(AO229)</f>
        <v>14.933841709267549</v>
      </c>
      <c r="AO229" s="177">
        <f>$AU229+$AB$7*SIN(AP229)</f>
        <v>14.933840677729135</v>
      </c>
      <c r="AP229" s="177">
        <f>$AU229+$AB$7*SIN(AQ229)</f>
        <v>14.933848114214216</v>
      </c>
      <c r="AQ229" s="177">
        <f>$AU229+$AB$7*SIN(AR229)</f>
        <v>14.933794502484394</v>
      </c>
      <c r="AR229" s="177">
        <f>$AU229+$AB$7*SIN(AS229)</f>
        <v>14.934180941778791</v>
      </c>
      <c r="AS229" s="177">
        <f>$AU229+$AB$7*SIN(AT229)</f>
        <v>14.931392167470625</v>
      </c>
      <c r="AT229" s="177">
        <f>$AU229+$AB$7*SIN(AU229)</f>
        <v>14.951350799912531</v>
      </c>
      <c r="AU229" s="177">
        <f>RADIANS($AB$9)+$AB$18*(F229-AB$15)</f>
        <v>14.798222425448522</v>
      </c>
    </row>
    <row r="230" spans="1:47" s="177" customFormat="1" ht="12.95" customHeight="1" x14ac:dyDescent="0.2">
      <c r="A230" s="177" t="s">
        <v>149</v>
      </c>
      <c r="C230" s="196">
        <v>45342.377</v>
      </c>
      <c r="D230" s="196"/>
      <c r="E230" s="177">
        <f>(C230-C$7)/C$8</f>
        <v>-16566.976233382378</v>
      </c>
      <c r="F230" s="177">
        <f>ROUND(2*E230,0)/2</f>
        <v>-16567</v>
      </c>
      <c r="G230" s="177">
        <f>C230-(C$7+C$8*F230)</f>
        <v>1.6336699998646509E-2</v>
      </c>
      <c r="I230" s="177">
        <f>G230</f>
        <v>1.6336699998646509E-2</v>
      </c>
      <c r="O230" s="177">
        <f ca="1">+C$11+C$12*F230</f>
        <v>0.15421257396385105</v>
      </c>
      <c r="Q230" s="198">
        <f>C230-15018.5</f>
        <v>30323.877</v>
      </c>
      <c r="S230" s="178">
        <f>S$16</f>
        <v>0.1</v>
      </c>
      <c r="U230" s="177">
        <f>G230</f>
        <v>1.6336699998646509E-2</v>
      </c>
      <c r="Z230" s="177">
        <f>F230</f>
        <v>-16567</v>
      </c>
      <c r="AA230" s="177">
        <f>AB$3+AB$4*Z230+AB$5*Z230^2+AH230</f>
        <v>7.0081303421997407E-2</v>
      </c>
      <c r="AB230" s="177">
        <f>IF(S230&lt;&gt;0,G230-AH230,-9999)</f>
        <v>1.5825934672216962E-2</v>
      </c>
      <c r="AC230" s="177">
        <f>+G230-P230</f>
        <v>1.6336699998646509E-2</v>
      </c>
      <c r="AD230" s="177">
        <f>IF(S230&lt;&gt;0,G230-AA230,-9999)</f>
        <v>-5.3744603423350898E-2</v>
      </c>
      <c r="AE230" s="177">
        <f>+(G230-AA230)^2*S230</f>
        <v>2.8884823971332614E-4</v>
      </c>
      <c r="AF230" s="177">
        <f>IF(S230&lt;&gt;0,G230-P230,-9999)</f>
        <v>1.6336699998646509E-2</v>
      </c>
      <c r="AG230" s="178"/>
      <c r="AH230" s="177">
        <f>$AB$6*($AB$11/AI230*AJ230+$AB$12)</f>
        <v>5.1076532642954598E-4</v>
      </c>
      <c r="AI230" s="177">
        <f>1+$AB$7*COS(AL230)</f>
        <v>0.8451351406808747</v>
      </c>
      <c r="AJ230" s="177">
        <f>SIN(AL230+RADIANS($AB$9))</f>
        <v>0.15684567879338737</v>
      </c>
      <c r="AK230" s="177">
        <f>$AB$7*SIN(AL230)</f>
        <v>0.1168360770027173</v>
      </c>
      <c r="AL230" s="177">
        <f>2*ATAN(AM230)</f>
        <v>2.4952566846487003</v>
      </c>
      <c r="AM230" s="177">
        <f>SQRT((1+$AB$7)/(1-$AB$7))*TAN(AN230/2)</f>
        <v>2.9858857078749663</v>
      </c>
      <c r="AN230" s="177">
        <f>$AU230+$AB$7*SIN(AO230)</f>
        <v>14.933841709267549</v>
      </c>
      <c r="AO230" s="177">
        <f>$AU230+$AB$7*SIN(AP230)</f>
        <v>14.933840677729135</v>
      </c>
      <c r="AP230" s="177">
        <f>$AU230+$AB$7*SIN(AQ230)</f>
        <v>14.933848114214216</v>
      </c>
      <c r="AQ230" s="177">
        <f>$AU230+$AB$7*SIN(AR230)</f>
        <v>14.933794502484394</v>
      </c>
      <c r="AR230" s="177">
        <f>$AU230+$AB$7*SIN(AS230)</f>
        <v>14.934180941778791</v>
      </c>
      <c r="AS230" s="177">
        <f>$AU230+$AB$7*SIN(AT230)</f>
        <v>14.931392167470625</v>
      </c>
      <c r="AT230" s="177">
        <f>$AU230+$AB$7*SIN(AU230)</f>
        <v>14.951350799912531</v>
      </c>
      <c r="AU230" s="177">
        <f>RADIANS($AB$9)+$AB$18*(F230-AB$15)</f>
        <v>14.798222425448522</v>
      </c>
    </row>
    <row r="231" spans="1:47" s="177" customFormat="1" ht="12.95" customHeight="1" x14ac:dyDescent="0.2">
      <c r="A231" s="177" t="s">
        <v>149</v>
      </c>
      <c r="C231" s="196">
        <v>45342.381000000001</v>
      </c>
      <c r="D231" s="196"/>
      <c r="E231" s="177">
        <f>(C231-C$7)/C$8</f>
        <v>-16566.970414185689</v>
      </c>
      <c r="F231" s="177">
        <f>ROUND(2*E231,0)/2</f>
        <v>-16567</v>
      </c>
      <c r="G231" s="177">
        <f>C231-(C$7+C$8*F231)</f>
        <v>2.0336699999461416E-2</v>
      </c>
      <c r="I231" s="177">
        <f>G231</f>
        <v>2.0336699999461416E-2</v>
      </c>
      <c r="O231" s="177">
        <f ca="1">+C$11+C$12*F231</f>
        <v>0.15421257396385105</v>
      </c>
      <c r="Q231" s="198">
        <f>C231-15018.5</f>
        <v>30323.881000000001</v>
      </c>
      <c r="S231" s="178">
        <f>S$16</f>
        <v>0.1</v>
      </c>
      <c r="U231" s="177">
        <f>G231</f>
        <v>2.0336699999461416E-2</v>
      </c>
      <c r="Z231" s="177">
        <f>F231</f>
        <v>-16567</v>
      </c>
      <c r="AA231" s="177">
        <f>AB$3+AB$4*Z231+AB$5*Z231^2+AH231</f>
        <v>7.0081303421997407E-2</v>
      </c>
      <c r="AB231" s="177">
        <f>IF(S231&lt;&gt;0,G231-AH231,-9999)</f>
        <v>1.982593467303187E-2</v>
      </c>
      <c r="AC231" s="177">
        <f>+G231-P231</f>
        <v>2.0336699999461416E-2</v>
      </c>
      <c r="AD231" s="177">
        <f>IF(S231&lt;&gt;0,G231-AA231,-9999)</f>
        <v>-4.9744603422535991E-2</v>
      </c>
      <c r="AE231" s="177">
        <f>+(G231-AA231)^2*S231</f>
        <v>2.4745255696653794E-4</v>
      </c>
      <c r="AF231" s="177">
        <f>IF(S231&lt;&gt;0,G231-P231,-9999)</f>
        <v>2.0336699999461416E-2</v>
      </c>
      <c r="AG231" s="178"/>
      <c r="AH231" s="177">
        <f>$AB$6*($AB$11/AI231*AJ231+$AB$12)</f>
        <v>5.1076532642954598E-4</v>
      </c>
      <c r="AI231" s="177">
        <f>1+$AB$7*COS(AL231)</f>
        <v>0.8451351406808747</v>
      </c>
      <c r="AJ231" s="177">
        <f>SIN(AL231+RADIANS($AB$9))</f>
        <v>0.15684567879338737</v>
      </c>
      <c r="AK231" s="177">
        <f>$AB$7*SIN(AL231)</f>
        <v>0.1168360770027173</v>
      </c>
      <c r="AL231" s="177">
        <f>2*ATAN(AM231)</f>
        <v>2.4952566846487003</v>
      </c>
      <c r="AM231" s="177">
        <f>SQRT((1+$AB$7)/(1-$AB$7))*TAN(AN231/2)</f>
        <v>2.9858857078749663</v>
      </c>
      <c r="AN231" s="177">
        <f>$AU231+$AB$7*SIN(AO231)</f>
        <v>14.933841709267549</v>
      </c>
      <c r="AO231" s="177">
        <f>$AU231+$AB$7*SIN(AP231)</f>
        <v>14.933840677729135</v>
      </c>
      <c r="AP231" s="177">
        <f>$AU231+$AB$7*SIN(AQ231)</f>
        <v>14.933848114214216</v>
      </c>
      <c r="AQ231" s="177">
        <f>$AU231+$AB$7*SIN(AR231)</f>
        <v>14.933794502484394</v>
      </c>
      <c r="AR231" s="177">
        <f>$AU231+$AB$7*SIN(AS231)</f>
        <v>14.934180941778791</v>
      </c>
      <c r="AS231" s="177">
        <f>$AU231+$AB$7*SIN(AT231)</f>
        <v>14.931392167470625</v>
      </c>
      <c r="AT231" s="177">
        <f>$AU231+$AB$7*SIN(AU231)</f>
        <v>14.951350799912531</v>
      </c>
      <c r="AU231" s="177">
        <f>RADIANS($AB$9)+$AB$18*(F231-AB$15)</f>
        <v>14.798222425448522</v>
      </c>
    </row>
    <row r="232" spans="1:47" s="177" customFormat="1" ht="12.95" customHeight="1" x14ac:dyDescent="0.2">
      <c r="A232" s="177" t="s">
        <v>132</v>
      </c>
      <c r="C232" s="196">
        <v>45352.731</v>
      </c>
      <c r="D232" s="196" t="s">
        <v>52</v>
      </c>
      <c r="E232" s="177">
        <f>(C232-C$7)/C$8</f>
        <v>-16551.913242760453</v>
      </c>
      <c r="F232" s="177">
        <f>ROUND(2*E232,0)/2</f>
        <v>-16552</v>
      </c>
      <c r="G232" s="177">
        <f>C232-(C$7+C$8*F232)</f>
        <v>5.9635199999320321E-2</v>
      </c>
      <c r="I232" s="177">
        <f>G232</f>
        <v>5.9635199999320321E-2</v>
      </c>
      <c r="O232" s="177">
        <f ca="1">+C$11+C$12*F232</f>
        <v>0.15407255107528856</v>
      </c>
      <c r="Q232" s="198">
        <f>C232-15018.5</f>
        <v>30334.231</v>
      </c>
      <c r="S232" s="178">
        <f>S$16</f>
        <v>0.1</v>
      </c>
      <c r="Z232" s="177">
        <f>F232</f>
        <v>-16552</v>
      </c>
      <c r="AA232" s="177">
        <f>AB$3+AB$4*Z232+AB$5*Z232^2+AH232</f>
        <v>7.0096314675745702E-2</v>
      </c>
      <c r="AB232" s="177">
        <f>IF(S232&lt;&gt;0,G232-AH232,-9999)</f>
        <v>5.9035408584515982E-2</v>
      </c>
      <c r="AC232" s="177">
        <f>+G232-P232</f>
        <v>5.9635199999320321E-2</v>
      </c>
      <c r="AD232" s="177">
        <f>IF(S232&lt;&gt;0,G232-AA232,-9999)</f>
        <v>-1.0461114676425382E-2</v>
      </c>
      <c r="AE232" s="177">
        <f>+(G232-AA232)^2*S232</f>
        <v>1.0943492027332252E-5</v>
      </c>
      <c r="AF232" s="177">
        <f>IF(S232&lt;&gt;0,G232-P232,-9999)</f>
        <v>5.9635199999320321E-2</v>
      </c>
      <c r="AG232" s="178"/>
      <c r="AH232" s="177">
        <f>$AB$6*($AB$11/AI232*AJ232+$AB$12)</f>
        <v>5.9979141480433727E-4</v>
      </c>
      <c r="AI232" s="177">
        <f>1+$AB$7*COS(AL232)</f>
        <v>0.84444836520886901</v>
      </c>
      <c r="AJ232" s="177">
        <f>SIN(AL232+RADIANS($AB$9))</f>
        <v>0.16267110045818337</v>
      </c>
      <c r="AK232" s="177">
        <f>$AB$7*SIN(AL232)</f>
        <v>0.11592015551716614</v>
      </c>
      <c r="AL232" s="177">
        <f>2*ATAN(AM232)</f>
        <v>2.5011579099050172</v>
      </c>
      <c r="AM232" s="177">
        <f>SQRT((1+$AB$7)/(1-$AB$7))*TAN(AN232/2)</f>
        <v>3.0154026829858371</v>
      </c>
      <c r="AN232" s="177">
        <f>$AU232+$AB$7*SIN(AO232)</f>
        <v>14.940694428912918</v>
      </c>
      <c r="AO232" s="177">
        <f>$AU232+$AB$7*SIN(AP232)</f>
        <v>14.940693360538802</v>
      </c>
      <c r="AP232" s="177">
        <f>$AU232+$AB$7*SIN(AQ232)</f>
        <v>14.940701011496179</v>
      </c>
      <c r="AQ232" s="177">
        <f>$AU232+$AB$7*SIN(AR232)</f>
        <v>14.940646219379312</v>
      </c>
      <c r="AR232" s="177">
        <f>$AU232+$AB$7*SIN(AS232)</f>
        <v>14.941038547739993</v>
      </c>
      <c r="AS232" s="177">
        <f>$AU232+$AB$7*SIN(AT232)</f>
        <v>14.938226072274579</v>
      </c>
      <c r="AT232" s="177">
        <f>$AU232+$AB$7*SIN(AU232)</f>
        <v>14.958222823213328</v>
      </c>
      <c r="AU232" s="177">
        <f>RADIANS($AB$9)+$AB$18*(F232-AB$15)</f>
        <v>14.806028875826712</v>
      </c>
    </row>
    <row r="233" spans="1:47" s="177" customFormat="1" ht="12.95" customHeight="1" x14ac:dyDescent="0.2">
      <c r="A233" s="177" t="s">
        <v>155</v>
      </c>
      <c r="C233" s="196">
        <v>45382.275999999998</v>
      </c>
      <c r="D233" s="196"/>
      <c r="E233" s="177">
        <f>(C233-C$7)/C$8</f>
        <v>-16508.931201237865</v>
      </c>
      <c r="F233" s="177">
        <f>ROUND(2*E233,0)/2</f>
        <v>-16509</v>
      </c>
      <c r="G233" s="177">
        <f>C233-(C$7+C$8*F233)</f>
        <v>4.7290899994550273E-2</v>
      </c>
      <c r="I233" s="177">
        <f>+G233</f>
        <v>4.7290899994550273E-2</v>
      </c>
      <c r="O233" s="177">
        <f ca="1">+C$11+C$12*F233</f>
        <v>0.15367115212807614</v>
      </c>
      <c r="Q233" s="198">
        <f>C233-15018.5</f>
        <v>30363.775999999998</v>
      </c>
      <c r="S233" s="178">
        <f>S$16</f>
        <v>0.1</v>
      </c>
      <c r="Z233" s="177">
        <f>F233</f>
        <v>-16509</v>
      </c>
      <c r="AA233" s="177">
        <f>AB$3+AB$4*Z233+AB$5*Z233^2+AH233</f>
        <v>7.0138833218199872E-2</v>
      </c>
      <c r="AB233" s="177">
        <f>IF(S233&lt;&gt;0,G233-AH233,-9999)</f>
        <v>4.6436467314561018E-2</v>
      </c>
      <c r="AC233" s="177">
        <f>+G233-P233</f>
        <v>4.7290899994550273E-2</v>
      </c>
      <c r="AD233" s="177">
        <f>IF(S233&lt;&gt;0,G233-AA233,-9999)</f>
        <v>-2.28479332236496E-2</v>
      </c>
      <c r="AE233" s="177">
        <f>+(G233-AA233)^2*S233</f>
        <v>5.2202805259235119E-5</v>
      </c>
      <c r="AF233" s="177">
        <f>IF(S233&lt;&gt;0,G233-P233,-9999)</f>
        <v>4.7290899994550273E-2</v>
      </c>
      <c r="AG233" s="178"/>
      <c r="AH233" s="177">
        <f>$AB$6*($AB$11/AI233*AJ233+$AB$12)</f>
        <v>8.5443267998925275E-4</v>
      </c>
      <c r="AI233" s="177">
        <f>1+$AB$7*COS(AL233)</f>
        <v>0.84251566683836576</v>
      </c>
      <c r="AJ233" s="177">
        <f>SIN(AL233+RADIANS($AB$9))</f>
        <v>0.17928683641338716</v>
      </c>
      <c r="AK233" s="177">
        <f>$AB$7*SIN(AL233)</f>
        <v>0.11328052943887909</v>
      </c>
      <c r="AL233" s="177">
        <f>2*ATAN(AM233)</f>
        <v>2.5180221925318915</v>
      </c>
      <c r="AM233" s="177">
        <f>SQRT((1+$AB$7)/(1-$AB$7))*TAN(AN233/2)</f>
        <v>3.1027277862321712</v>
      </c>
      <c r="AN233" s="177">
        <f>$AU233+$AB$7*SIN(AO233)</f>
        <v>14.96030834562171</v>
      </c>
      <c r="AO233" s="177">
        <f>$AU233+$AB$7*SIN(AP233)</f>
        <v>14.960307168744052</v>
      </c>
      <c r="AP233" s="177">
        <f>$AU233+$AB$7*SIN(AQ233)</f>
        <v>14.960315441841079</v>
      </c>
      <c r="AQ233" s="177">
        <f>$AU233+$AB$7*SIN(AR233)</f>
        <v>14.960257283104694</v>
      </c>
      <c r="AR233" s="177">
        <f>$AU233+$AB$7*SIN(AS233)</f>
        <v>14.960666064595014</v>
      </c>
      <c r="AS233" s="177">
        <f>$AU233+$AB$7*SIN(AT233)</f>
        <v>14.957789560778128</v>
      </c>
      <c r="AT233" s="177">
        <f>$AU233+$AB$7*SIN(AU233)</f>
        <v>14.977871419337543</v>
      </c>
      <c r="AU233" s="177">
        <f>RADIANS($AB$9)+$AB$18*(F233-AB$15)</f>
        <v>14.828407366910859</v>
      </c>
    </row>
    <row r="234" spans="1:47" s="177" customFormat="1" ht="12.95" customHeight="1" x14ac:dyDescent="0.2">
      <c r="A234" s="177" t="s">
        <v>155</v>
      </c>
      <c r="C234" s="196">
        <v>45384.349000000002</v>
      </c>
      <c r="D234" s="196"/>
      <c r="E234" s="177">
        <f>(C234-C$7)/C$8</f>
        <v>-16505.915402555296</v>
      </c>
      <c r="F234" s="177">
        <f>ROUND(2*E234,0)/2</f>
        <v>-16506</v>
      </c>
      <c r="G234" s="177">
        <f>C234-(C$7+C$8*F234)</f>
        <v>5.8150600001681596E-2</v>
      </c>
      <c r="I234" s="177">
        <f>+G234</f>
        <v>5.8150600001681596E-2</v>
      </c>
      <c r="O234" s="177">
        <f ca="1">+C$11+C$12*F234</f>
        <v>0.15364314755036365</v>
      </c>
      <c r="Q234" s="198">
        <f>C234-15018.5</f>
        <v>30365.849000000002</v>
      </c>
      <c r="S234" s="178">
        <f>S$16</f>
        <v>0.1</v>
      </c>
      <c r="Z234" s="177">
        <f>F234</f>
        <v>-16506</v>
      </c>
      <c r="AA234" s="177">
        <f>AB$3+AB$4*Z234+AB$5*Z234^2+AH234</f>
        <v>7.0141769790648845E-2</v>
      </c>
      <c r="AB234" s="177">
        <f>IF(S234&lt;&gt;0,G234-AH234,-9999)</f>
        <v>5.7278434429711006E-2</v>
      </c>
      <c r="AC234" s="177">
        <f>+G234-P234</f>
        <v>5.8150600001681596E-2</v>
      </c>
      <c r="AD234" s="177">
        <f>IF(S234&lt;&gt;0,G234-AA234,-9999)</f>
        <v>-1.1991169788967249E-2</v>
      </c>
      <c r="AE234" s="177">
        <f>+(G234-AA234)^2*S234</f>
        <v>1.4378815290784086E-5</v>
      </c>
      <c r="AF234" s="177">
        <f>IF(S234&lt;&gt;0,G234-P234,-9999)</f>
        <v>5.8150600001681596E-2</v>
      </c>
      <c r="AG234" s="178"/>
      <c r="AH234" s="177">
        <f>$AB$6*($AB$11/AI234*AJ234+$AB$12)</f>
        <v>8.7216557197058824E-4</v>
      </c>
      <c r="AI234" s="177">
        <f>1+$AB$7*COS(AL234)</f>
        <v>0.84238281682938521</v>
      </c>
      <c r="AJ234" s="177">
        <f>SIN(AL234+RADIANS($AB$9))</f>
        <v>0.18044140505946149</v>
      </c>
      <c r="AK234" s="177">
        <f>$AB$7*SIN(AL234)</f>
        <v>0.11309561048368873</v>
      </c>
      <c r="AL234" s="177">
        <f>2*ATAN(AM234)</f>
        <v>2.5191959027451216</v>
      </c>
      <c r="AM234" s="177">
        <f>SQRT((1+$AB$7)/(1-$AB$7))*TAN(AN234/2)</f>
        <v>3.1089756254403298</v>
      </c>
      <c r="AN234" s="177">
        <f>$AU234+$AB$7*SIN(AO234)</f>
        <v>14.961675090113507</v>
      </c>
      <c r="AO234" s="177">
        <f>$AU234+$AB$7*SIN(AP234)</f>
        <v>14.961673905515788</v>
      </c>
      <c r="AP234" s="177">
        <f>$AU234+$AB$7*SIN(AQ234)</f>
        <v>14.961682222350499</v>
      </c>
      <c r="AQ234" s="177">
        <f>$AU234+$AB$7*SIN(AR234)</f>
        <v>14.961623830087904</v>
      </c>
      <c r="AR234" s="177">
        <f>$AU234+$AB$7*SIN(AS234)</f>
        <v>14.962033733910253</v>
      </c>
      <c r="AS234" s="177">
        <f>$AU234+$AB$7*SIN(AT234)</f>
        <v>14.959152985235207</v>
      </c>
      <c r="AT234" s="177">
        <f>$AU234+$AB$7*SIN(AU234)</f>
        <v>14.979239442442417</v>
      </c>
      <c r="AU234" s="177">
        <f>RADIANS($AB$9)+$AB$18*(F234-AB$15)</f>
        <v>14.829968656986498</v>
      </c>
    </row>
    <row r="235" spans="1:47" s="177" customFormat="1" ht="12.95" customHeight="1" x14ac:dyDescent="0.2">
      <c r="A235" s="177" t="s">
        <v>155</v>
      </c>
      <c r="C235" s="196">
        <v>45399.474000000002</v>
      </c>
      <c r="D235" s="196"/>
      <c r="E235" s="177">
        <f>(C235-C$7)/C$8</f>
        <v>-16483.911565086044</v>
      </c>
      <c r="F235" s="177">
        <f>ROUND(2*E235,0)/2</f>
        <v>-16484</v>
      </c>
      <c r="G235" s="177">
        <f>C235-(C$7+C$8*F235)</f>
        <v>6.0788399998273235E-2</v>
      </c>
      <c r="I235" s="177">
        <f>+G235</f>
        <v>6.0788399998273235E-2</v>
      </c>
      <c r="O235" s="177">
        <f ca="1">+C$11+C$12*F235</f>
        <v>0.15343778064713867</v>
      </c>
      <c r="Q235" s="198">
        <f>C235-15018.5</f>
        <v>30380.974000000002</v>
      </c>
      <c r="S235" s="178">
        <f>S$16</f>
        <v>0.1</v>
      </c>
      <c r="Z235" s="177">
        <f>F235</f>
        <v>-16484</v>
      </c>
      <c r="AA235" s="177">
        <f>AB$3+AB$4*Z235+AB$5*Z235^2+AH235</f>
        <v>7.0163179512573531E-2</v>
      </c>
      <c r="AB235" s="177">
        <f>IF(S235&lt;&gt;0,G235-AH235,-9999)</f>
        <v>5.9786330079301092E-2</v>
      </c>
      <c r="AC235" s="177">
        <f>+G235-P235</f>
        <v>6.0788399998273235E-2</v>
      </c>
      <c r="AD235" s="177">
        <f>IF(S235&lt;&gt;0,G235-AA235,-9999)</f>
        <v>-9.3747795143002965E-3</v>
      </c>
      <c r="AE235" s="177">
        <f>+(G235-AA235)^2*S235</f>
        <v>8.7886490941744494E-6</v>
      </c>
      <c r="AF235" s="177">
        <f>IF(S235&lt;&gt;0,G235-P235,-9999)</f>
        <v>6.0788399998273235E-2</v>
      </c>
      <c r="AG235" s="178"/>
      <c r="AH235" s="177">
        <f>$AB$6*($AB$11/AI235*AJ235+$AB$12)</f>
        <v>1.0020699189721405E-3</v>
      </c>
      <c r="AI235" s="177">
        <f>1+$AB$7*COS(AL235)</f>
        <v>0.84141648668390889</v>
      </c>
      <c r="AJ235" s="177">
        <f>SIN(AL235+RADIANS($AB$9))</f>
        <v>0.188889497692595</v>
      </c>
      <c r="AK235" s="177">
        <f>$AB$7*SIN(AL235)</f>
        <v>0.11173657792165709</v>
      </c>
      <c r="AL235" s="177">
        <f>2*ATAN(AM235)</f>
        <v>2.5277918622658913</v>
      </c>
      <c r="AM235" s="177">
        <f>SQRT((1+$AB$7)/(1-$AB$7))*TAN(AN235/2)</f>
        <v>3.1554378435570549</v>
      </c>
      <c r="AN235" s="177">
        <f>$AU235+$AB$7*SIN(AO235)</f>
        <v>14.971691331074867</v>
      </c>
      <c r="AO235" s="177">
        <f>$AU235+$AB$7*SIN(AP235)</f>
        <v>14.971690089317041</v>
      </c>
      <c r="AP235" s="177">
        <f>$AU235+$AB$7*SIN(AQ235)</f>
        <v>14.971698727886807</v>
      </c>
      <c r="AQ235" s="177">
        <f>$AU235+$AB$7*SIN(AR235)</f>
        <v>14.971638630316844</v>
      </c>
      <c r="AR235" s="177">
        <f>$AU235+$AB$7*SIN(AS235)</f>
        <v>14.972056654640253</v>
      </c>
      <c r="AS235" s="177">
        <f>$AU235+$AB$7*SIN(AT235)</f>
        <v>14.969145686821548</v>
      </c>
      <c r="AT235" s="177">
        <f>$AU235+$AB$7*SIN(AU235)</f>
        <v>14.989260524261802</v>
      </c>
      <c r="AU235" s="177">
        <f>RADIANS($AB$9)+$AB$18*(F235-AB$15)</f>
        <v>14.841418117541174</v>
      </c>
    </row>
    <row r="236" spans="1:47" s="177" customFormat="1" ht="12.95" customHeight="1" x14ac:dyDescent="0.2">
      <c r="A236" s="177" t="s">
        <v>132</v>
      </c>
      <c r="C236" s="196">
        <v>45405.654999999999</v>
      </c>
      <c r="D236" s="196" t="s">
        <v>52</v>
      </c>
      <c r="E236" s="177">
        <f>(C236-C$7)/C$8</f>
        <v>-16474.919451406877</v>
      </c>
      <c r="F236" s="177">
        <f>ROUND(2*E236,0)/2</f>
        <v>-16475</v>
      </c>
      <c r="G236" s="177">
        <f>C236-(C$7+C$8*F236)</f>
        <v>5.536749999737367E-2</v>
      </c>
      <c r="I236" s="177">
        <f>G236</f>
        <v>5.536749999737367E-2</v>
      </c>
      <c r="O236" s="177">
        <f ca="1">+C$11+C$12*F236</f>
        <v>0.15335376691400121</v>
      </c>
      <c r="Q236" s="198">
        <f>C236-15018.5</f>
        <v>30387.154999999999</v>
      </c>
      <c r="S236" s="178">
        <f>S$16</f>
        <v>0.1</v>
      </c>
      <c r="Z236" s="177">
        <f>F236</f>
        <v>-16475</v>
      </c>
      <c r="AA236" s="177">
        <f>AB$3+AB$4*Z236+AB$5*Z236^2+AH236</f>
        <v>7.0171872985995934E-2</v>
      </c>
      <c r="AB236" s="177">
        <f>IF(S236&lt;&gt;0,G236-AH236,-9999)</f>
        <v>5.4312358384478246E-2</v>
      </c>
      <c r="AC236" s="177">
        <f>+G236-P236</f>
        <v>5.536749999737367E-2</v>
      </c>
      <c r="AD236" s="177">
        <f>IF(S236&lt;&gt;0,G236-AA236,-9999)</f>
        <v>-1.4804372988622264E-2</v>
      </c>
      <c r="AE236" s="177">
        <f>+(G236-AA236)^2*S236</f>
        <v>2.1916945958624852E-5</v>
      </c>
      <c r="AF236" s="177">
        <f>IF(S236&lt;&gt;0,G236-P236,-9999)</f>
        <v>5.536749999737367E-2</v>
      </c>
      <c r="AG236" s="178"/>
      <c r="AH236" s="177">
        <f>$AB$6*($AB$11/AI236*AJ236+$AB$12)</f>
        <v>1.0551416128954235E-3</v>
      </c>
      <c r="AI236" s="177">
        <f>1+$AB$7*COS(AL236)</f>
        <v>0.84102517245407471</v>
      </c>
      <c r="AJ236" s="177">
        <f>SIN(AL236+RADIANS($AB$9))</f>
        <v>0.19233599326267226</v>
      </c>
      <c r="AK236" s="177">
        <f>$AB$7*SIN(AL236)</f>
        <v>0.1111791246055692</v>
      </c>
      <c r="AL236" s="177">
        <f>2*ATAN(AM236)</f>
        <v>2.5313027304859985</v>
      </c>
      <c r="AM236" s="177">
        <f>SQRT((1+$AB$7)/(1-$AB$7))*TAN(AN236/2)</f>
        <v>3.174778916146562</v>
      </c>
      <c r="AN236" s="177">
        <f>$AU236+$AB$7*SIN(AO236)</f>
        <v>14.975785585103441</v>
      </c>
      <c r="AO236" s="177">
        <f>$AU236+$AB$7*SIN(AP236)</f>
        <v>14.975784319698731</v>
      </c>
      <c r="AP236" s="177">
        <f>$AU236+$AB$7*SIN(AQ236)</f>
        <v>14.975793090303336</v>
      </c>
      <c r="AQ236" s="177">
        <f>$AU236+$AB$7*SIN(AR236)</f>
        <v>14.975732299235547</v>
      </c>
      <c r="AR236" s="177">
        <f>$AU236+$AB$7*SIN(AS236)</f>
        <v>14.976153587790472</v>
      </c>
      <c r="AS236" s="177">
        <f>$AU236+$AB$7*SIN(AT236)</f>
        <v>14.973230725031014</v>
      </c>
      <c r="AT236" s="177">
        <f>$AU236+$AB$7*SIN(AU236)</f>
        <v>14.993354461115899</v>
      </c>
      <c r="AU236" s="177">
        <f>RADIANS($AB$9)+$AB$18*(F236-AB$15)</f>
        <v>14.84610198776809</v>
      </c>
    </row>
    <row r="237" spans="1:47" s="177" customFormat="1" ht="12.95" customHeight="1" x14ac:dyDescent="0.2">
      <c r="A237" s="177" t="s">
        <v>155</v>
      </c>
      <c r="C237" s="196">
        <v>45406.345999999998</v>
      </c>
      <c r="D237" s="196"/>
      <c r="E237" s="177">
        <f>(C237-C$7)/C$8</f>
        <v>-16473.914185179357</v>
      </c>
      <c r="F237" s="177">
        <f>ROUND(2*E237,0)/2</f>
        <v>-16474</v>
      </c>
      <c r="G237" s="177">
        <f>C237-(C$7+C$8*F237)</f>
        <v>5.898739999247482E-2</v>
      </c>
      <c r="I237" s="177">
        <f>+G237</f>
        <v>5.898739999247482E-2</v>
      </c>
      <c r="O237" s="177">
        <f ca="1">+C$11+C$12*F237</f>
        <v>0.1533444320547637</v>
      </c>
      <c r="Q237" s="198">
        <f>C237-15018.5</f>
        <v>30387.845999999998</v>
      </c>
      <c r="S237" s="178">
        <f>S$16</f>
        <v>0.1</v>
      </c>
      <c r="Z237" s="177">
        <f>F237</f>
        <v>-16474</v>
      </c>
      <c r="AA237" s="177">
        <f>AB$3+AB$4*Z237+AB$5*Z237^2+AH237</f>
        <v>7.0172836543261077E-2</v>
      </c>
      <c r="AB237" s="177">
        <f>IF(S237&lt;&gt;0,G237-AH237,-9999)</f>
        <v>5.7926364121982724E-2</v>
      </c>
      <c r="AC237" s="177">
        <f>+G237-P237</f>
        <v>5.898739999247482E-2</v>
      </c>
      <c r="AD237" s="177">
        <f>IF(S237&lt;&gt;0,G237-AA237,-9999)</f>
        <v>-1.1185436550786257E-2</v>
      </c>
      <c r="AE237" s="177">
        <f>+(G237-AA237)^2*S237</f>
        <v>1.2511399083166517E-5</v>
      </c>
      <c r="AF237" s="177">
        <f>IF(S237&lt;&gt;0,G237-P237,-9999)</f>
        <v>5.898739999247482E-2</v>
      </c>
      <c r="AG237" s="178"/>
      <c r="AH237" s="177">
        <f>$AB$6*($AB$11/AI237*AJ237+$AB$12)</f>
        <v>1.0610358704920963E-3</v>
      </c>
      <c r="AI237" s="177">
        <f>1+$AB$7*COS(AL237)</f>
        <v>0.84098183634189483</v>
      </c>
      <c r="AJ237" s="177">
        <f>SIN(AL237+RADIANS($AB$9))</f>
        <v>0.19271859406181294</v>
      </c>
      <c r="AK237" s="177">
        <f>$AB$7*SIN(AL237)</f>
        <v>0.11111713264893705</v>
      </c>
      <c r="AL237" s="177">
        <f>2*ATAN(AM237)</f>
        <v>2.5316926255941397</v>
      </c>
      <c r="AM237" s="177">
        <f>SQRT((1+$AB$7)/(1-$AB$7))*TAN(AN237/2)</f>
        <v>3.1769401208441761</v>
      </c>
      <c r="AN237" s="177">
        <f>$AU237+$AB$7*SIN(AO237)</f>
        <v>14.976240384797771</v>
      </c>
      <c r="AO237" s="177">
        <f>$AU237+$AB$7*SIN(AP237)</f>
        <v>14.976239116756675</v>
      </c>
      <c r="AP237" s="177">
        <f>$AU237+$AB$7*SIN(AQ237)</f>
        <v>14.976247902043744</v>
      </c>
      <c r="AQ237" s="177">
        <f>$AU237+$AB$7*SIN(AR237)</f>
        <v>14.976187034084386</v>
      </c>
      <c r="AR237" s="177">
        <f>$AU237+$AB$7*SIN(AS237)</f>
        <v>14.976608683192328</v>
      </c>
      <c r="AS237" s="177">
        <f>$AU237+$AB$7*SIN(AT237)</f>
        <v>14.973684515723077</v>
      </c>
      <c r="AT237" s="177">
        <f>$AU237+$AB$7*SIN(AU237)</f>
        <v>14.993809143336785</v>
      </c>
      <c r="AU237" s="177">
        <f>RADIANS($AB$9)+$AB$18*(F237-AB$15)</f>
        <v>14.846622417793302</v>
      </c>
    </row>
    <row r="238" spans="1:47" s="177" customFormat="1" ht="12.95" customHeight="1" x14ac:dyDescent="0.2">
      <c r="A238" s="177" t="s">
        <v>155</v>
      </c>
      <c r="C238" s="196">
        <v>45406.347999999998</v>
      </c>
      <c r="D238" s="196"/>
      <c r="E238" s="177">
        <f>(C238-C$7)/C$8</f>
        <v>-16473.911275581013</v>
      </c>
      <c r="F238" s="177">
        <f>ROUND(2*E238,0)/2</f>
        <v>-16474</v>
      </c>
      <c r="G238" s="177">
        <f>C238-(C$7+C$8*F238)</f>
        <v>6.0987399992882274E-2</v>
      </c>
      <c r="I238" s="177">
        <f>+G238</f>
        <v>6.0987399992882274E-2</v>
      </c>
      <c r="O238" s="177">
        <f ca="1">+C$11+C$12*F238</f>
        <v>0.1533444320547637</v>
      </c>
      <c r="Q238" s="198">
        <f>C238-15018.5</f>
        <v>30387.847999999998</v>
      </c>
      <c r="S238" s="178">
        <f>S$16</f>
        <v>0.1</v>
      </c>
      <c r="Z238" s="177">
        <f>F238</f>
        <v>-16474</v>
      </c>
      <c r="AA238" s="177">
        <f>AB$3+AB$4*Z238+AB$5*Z238^2+AH238</f>
        <v>7.0172836543261077E-2</v>
      </c>
      <c r="AB238" s="177">
        <f>IF(S238&lt;&gt;0,G238-AH238,-9999)</f>
        <v>5.9926364122390177E-2</v>
      </c>
      <c r="AC238" s="177">
        <f>+G238-P238</f>
        <v>6.0987399992882274E-2</v>
      </c>
      <c r="AD238" s="177">
        <f>IF(S238&lt;&gt;0,G238-AA238,-9999)</f>
        <v>-9.1854365503788032E-3</v>
      </c>
      <c r="AE238" s="177">
        <f>+(G238-AA238)^2*S238</f>
        <v>8.4372244621034849E-6</v>
      </c>
      <c r="AF238" s="177">
        <f>IF(S238&lt;&gt;0,G238-P238,-9999)</f>
        <v>6.0987399992882274E-2</v>
      </c>
      <c r="AG238" s="178"/>
      <c r="AH238" s="177">
        <f>$AB$6*($AB$11/AI238*AJ238+$AB$12)</f>
        <v>1.0610358704920963E-3</v>
      </c>
      <c r="AI238" s="177">
        <f>1+$AB$7*COS(AL238)</f>
        <v>0.84098183634189483</v>
      </c>
      <c r="AJ238" s="177">
        <f>SIN(AL238+RADIANS($AB$9))</f>
        <v>0.19271859406181294</v>
      </c>
      <c r="AK238" s="177">
        <f>$AB$7*SIN(AL238)</f>
        <v>0.11111713264893705</v>
      </c>
      <c r="AL238" s="177">
        <f>2*ATAN(AM238)</f>
        <v>2.5316926255941397</v>
      </c>
      <c r="AM238" s="177">
        <f>SQRT((1+$AB$7)/(1-$AB$7))*TAN(AN238/2)</f>
        <v>3.1769401208441761</v>
      </c>
      <c r="AN238" s="177">
        <f>$AU238+$AB$7*SIN(AO238)</f>
        <v>14.976240384797771</v>
      </c>
      <c r="AO238" s="177">
        <f>$AU238+$AB$7*SIN(AP238)</f>
        <v>14.976239116756675</v>
      </c>
      <c r="AP238" s="177">
        <f>$AU238+$AB$7*SIN(AQ238)</f>
        <v>14.976247902043744</v>
      </c>
      <c r="AQ238" s="177">
        <f>$AU238+$AB$7*SIN(AR238)</f>
        <v>14.976187034084386</v>
      </c>
      <c r="AR238" s="177">
        <f>$AU238+$AB$7*SIN(AS238)</f>
        <v>14.976608683192328</v>
      </c>
      <c r="AS238" s="177">
        <f>$AU238+$AB$7*SIN(AT238)</f>
        <v>14.973684515723077</v>
      </c>
      <c r="AT238" s="177">
        <f>$AU238+$AB$7*SIN(AU238)</f>
        <v>14.993809143336785</v>
      </c>
      <c r="AU238" s="177">
        <f>RADIANS($AB$9)+$AB$18*(F238-AB$15)</f>
        <v>14.846622417793302</v>
      </c>
    </row>
    <row r="239" spans="1:47" s="177" customFormat="1" ht="12.95" customHeight="1" x14ac:dyDescent="0.2">
      <c r="A239" s="177" t="s">
        <v>132</v>
      </c>
      <c r="C239" s="196">
        <v>45416.658000000003</v>
      </c>
      <c r="D239" s="196" t="s">
        <v>52</v>
      </c>
      <c r="E239" s="177">
        <f>(C239-C$7)/C$8</f>
        <v>-16458.912296122624</v>
      </c>
      <c r="F239" s="177">
        <f>ROUND(2*E239,0)/2</f>
        <v>-16459</v>
      </c>
      <c r="G239" s="177">
        <f>C239-(C$7+C$8*F239)</f>
        <v>6.0285899999144021E-2</v>
      </c>
      <c r="I239" s="177">
        <f>G239</f>
        <v>6.0285899999144021E-2</v>
      </c>
      <c r="O239" s="177">
        <f ca="1">+C$11+C$12*F239</f>
        <v>0.15320440916620123</v>
      </c>
      <c r="Q239" s="198">
        <f>C239-15018.5</f>
        <v>30398.158000000003</v>
      </c>
      <c r="S239" s="178">
        <f>S$16</f>
        <v>0.1</v>
      </c>
      <c r="Z239" s="177">
        <f>F239</f>
        <v>-16459</v>
      </c>
      <c r="AA239" s="177">
        <f>AB$3+AB$4*Z239+AB$5*Z239^2+AH239</f>
        <v>7.0187231696683464E-2</v>
      </c>
      <c r="AB239" s="177">
        <f>IF(S239&lt;&gt;0,G239-AH239,-9999)</f>
        <v>5.9136513583635857E-2</v>
      </c>
      <c r="AC239" s="177">
        <f>+G239-P239</f>
        <v>6.0285899999144021E-2</v>
      </c>
      <c r="AD239" s="177">
        <f>IF(S239&lt;&gt;0,G239-AA239,-9999)</f>
        <v>-9.9013316975394422E-3</v>
      </c>
      <c r="AE239" s="177">
        <f>+(G239-AA239)^2*S239</f>
        <v>9.8036369384699309E-6</v>
      </c>
      <c r="AF239" s="177">
        <f>IF(S239&lt;&gt;0,G239-P239,-9999)</f>
        <v>6.0285899999144021E-2</v>
      </c>
      <c r="AG239" s="178"/>
      <c r="AH239" s="177">
        <f>$AB$6*($AB$11/AI239*AJ239+$AB$12)</f>
        <v>1.1493864155081642E-3</v>
      </c>
      <c r="AI239" s="177">
        <f>1+$AB$7*COS(AL239)</f>
        <v>0.84033522851516029</v>
      </c>
      <c r="AJ239" s="177">
        <f>SIN(AL239+RADIANS($AB$9))</f>
        <v>0.19844934938170525</v>
      </c>
      <c r="AK239" s="177">
        <f>$AB$7*SIN(AL239)</f>
        <v>0.11018599860241454</v>
      </c>
      <c r="AL239" s="177">
        <f>2*ATAN(AM239)</f>
        <v>2.5375362481678558</v>
      </c>
      <c r="AM239" s="177">
        <f>SQRT((1+$AB$7)/(1-$AB$7))*TAN(AN239/2)</f>
        <v>3.2096553930451663</v>
      </c>
      <c r="AN239" s="177">
        <f>$AU239+$AB$7*SIN(AO239)</f>
        <v>14.983059577615373</v>
      </c>
      <c r="AO239" s="177">
        <f>$AU239+$AB$7*SIN(AP239)</f>
        <v>14.983058269823008</v>
      </c>
      <c r="AP239" s="177">
        <f>$AU239+$AB$7*SIN(AQ239)</f>
        <v>14.983067275576332</v>
      </c>
      <c r="AQ239" s="177">
        <f>$AU239+$AB$7*SIN(AR239)</f>
        <v>14.983005258470737</v>
      </c>
      <c r="AR239" s="177">
        <f>$AU239+$AB$7*SIN(AS239)</f>
        <v>14.983432263262911</v>
      </c>
      <c r="AS239" s="177">
        <f>$AU239+$AB$7*SIN(AT239)</f>
        <v>14.980488935555679</v>
      </c>
      <c r="AT239" s="177">
        <f>$AU239+$AB$7*SIN(AU239)</f>
        <v>15.000624602830907</v>
      </c>
      <c r="AU239" s="177">
        <f>RADIANS($AB$9)+$AB$18*(F239-AB$15)</f>
        <v>14.854428868171492</v>
      </c>
    </row>
    <row r="240" spans="1:47" s="177" customFormat="1" ht="12.95" customHeight="1" x14ac:dyDescent="0.2">
      <c r="A240" s="177" t="s">
        <v>155</v>
      </c>
      <c r="C240" s="196">
        <v>45417.347000000002</v>
      </c>
      <c r="D240" s="196"/>
      <c r="E240" s="177">
        <f>(C240-C$7)/C$8</f>
        <v>-16457.909939493449</v>
      </c>
      <c r="F240" s="177">
        <f>ROUND(2*E240,0)/2</f>
        <v>-16458</v>
      </c>
      <c r="G240" s="177">
        <f>C240-(C$7+C$8*F240)</f>
        <v>6.1905800001113676E-2</v>
      </c>
      <c r="I240" s="177">
        <f>+G240</f>
        <v>6.1905800001113676E-2</v>
      </c>
      <c r="O240" s="177">
        <f ca="1">+C$11+C$12*F240</f>
        <v>0.15319507430696372</v>
      </c>
      <c r="Q240" s="198">
        <f>C240-15018.5</f>
        <v>30398.847000000002</v>
      </c>
      <c r="S240" s="178">
        <f>S$16</f>
        <v>0.1</v>
      </c>
      <c r="Z240" s="177">
        <f>F240</f>
        <v>-16458</v>
      </c>
      <c r="AA240" s="177">
        <f>AB$3+AB$4*Z240+AB$5*Z240^2+AH240</f>
        <v>7.0188187448700673E-2</v>
      </c>
      <c r="AB240" s="177">
        <f>IF(S240&lt;&gt;0,G240-AH240,-9999)</f>
        <v>6.0750527815040679E-2</v>
      </c>
      <c r="AC240" s="177">
        <f>+G240-P240</f>
        <v>6.1905800001113676E-2</v>
      </c>
      <c r="AD240" s="177">
        <f>IF(S240&lt;&gt;0,G240-AA240,-9999)</f>
        <v>-8.2823874475869974E-3</v>
      </c>
      <c r="AE240" s="177">
        <f>+(G240-AA240)^2*S240</f>
        <v>6.8597941831946657E-6</v>
      </c>
      <c r="AF240" s="177">
        <f>IF(S240&lt;&gt;0,G240-P240,-9999)</f>
        <v>6.1905800001113676E-2</v>
      </c>
      <c r="AG240" s="178"/>
      <c r="AH240" s="177">
        <f>$AB$6*($AB$11/AI240*AJ240+$AB$12)</f>
        <v>1.155272186072994E-3</v>
      </c>
      <c r="AI240" s="177">
        <f>1+$AB$7*COS(AL240)</f>
        <v>0.84029235006647829</v>
      </c>
      <c r="AJ240" s="177">
        <f>SIN(AL240+RADIANS($AB$9))</f>
        <v>0.19883084834696929</v>
      </c>
      <c r="AK240" s="177">
        <f>$AB$7*SIN(AL240)</f>
        <v>0.11012383980786841</v>
      </c>
      <c r="AL240" s="177">
        <f>2*ATAN(AM240)</f>
        <v>2.5379255040308712</v>
      </c>
      <c r="AM240" s="177">
        <f>SQRT((1+$AB$7)/(1-$AB$7))*TAN(AN240/2)</f>
        <v>3.2118564310696756</v>
      </c>
      <c r="AN240" s="177">
        <f>$AU240+$AB$7*SIN(AO240)</f>
        <v>14.983514004331239</v>
      </c>
      <c r="AO240" s="177">
        <f>$AU240+$AB$7*SIN(AP240)</f>
        <v>14.98351269387552</v>
      </c>
      <c r="AP240" s="177">
        <f>$AU240+$AB$7*SIN(AQ240)</f>
        <v>14.983521714339279</v>
      </c>
      <c r="AQ240" s="177">
        <f>$AU240+$AB$7*SIN(AR240)</f>
        <v>14.983459620919268</v>
      </c>
      <c r="AR240" s="177">
        <f>$AU240+$AB$7*SIN(AS240)</f>
        <v>14.983886979192496</v>
      </c>
      <c r="AS240" s="177">
        <f>$AU240+$AB$7*SIN(AT240)</f>
        <v>14.980942401657952</v>
      </c>
      <c r="AT240" s="177">
        <f>$AU240+$AB$7*SIN(AU240)</f>
        <v>15.001078649353756</v>
      </c>
      <c r="AU240" s="177">
        <f>RADIANS($AB$9)+$AB$18*(F240-AB$15)</f>
        <v>14.854949298196704</v>
      </c>
    </row>
    <row r="241" spans="1:47" s="177" customFormat="1" ht="12.95" customHeight="1" x14ac:dyDescent="0.2">
      <c r="A241" s="177" t="s">
        <v>156</v>
      </c>
      <c r="C241" s="196">
        <v>45428.347999999998</v>
      </c>
      <c r="D241" s="196"/>
      <c r="E241" s="177">
        <f>(C241-C$7)/C$8</f>
        <v>-16441.905693807552</v>
      </c>
      <c r="F241" s="177">
        <f>ROUND(2*E241,0)/2</f>
        <v>-16442</v>
      </c>
      <c r="G241" s="177">
        <f>C241-(C$7+C$8*F241)</f>
        <v>6.4824199995200615E-2</v>
      </c>
      <c r="I241" s="177">
        <f>+G241</f>
        <v>6.4824199995200615E-2</v>
      </c>
      <c r="O241" s="177">
        <f ca="1">+C$11+C$12*F241</f>
        <v>0.15304571655916377</v>
      </c>
      <c r="Q241" s="198">
        <f>C241-15018.5</f>
        <v>30409.847999999998</v>
      </c>
      <c r="S241" s="178">
        <f>S$16</f>
        <v>0.1</v>
      </c>
      <c r="Z241" s="177">
        <f>F241</f>
        <v>-16442</v>
      </c>
      <c r="AA241" s="177">
        <f>AB$3+AB$4*Z241+AB$5*Z241^2+AH241</f>
        <v>7.0203411338124369E-2</v>
      </c>
      <c r="AB241" s="177">
        <f>IF(S241&lt;&gt;0,G241-AH241,-9999)</f>
        <v>6.3574829418104856E-2</v>
      </c>
      <c r="AC241" s="177">
        <f>+G241-P241</f>
        <v>6.4824199995200615E-2</v>
      </c>
      <c r="AD241" s="177">
        <f>IF(S241&lt;&gt;0,G241-AA241,-9999)</f>
        <v>-5.3792113429237537E-3</v>
      </c>
      <c r="AE241" s="177">
        <f>+(G241-AA241)^2*S241</f>
        <v>2.8935914671839575E-6</v>
      </c>
      <c r="AF241" s="177">
        <f>IF(S241&lt;&gt;0,G241-P241,-9999)</f>
        <v>6.4824199995200615E-2</v>
      </c>
      <c r="AG241" s="178"/>
      <c r="AH241" s="177">
        <f>$AB$6*($AB$11/AI241*AJ241+$AB$12)</f>
        <v>1.2493705770957545E-3</v>
      </c>
      <c r="AI241" s="177">
        <f>1+$AB$7*COS(AL241)</f>
        <v>0.83961017758925627</v>
      </c>
      <c r="AJ241" s="177">
        <f>SIN(AL241+RADIANS($AB$9))</f>
        <v>0.20492542820562945</v>
      </c>
      <c r="AK241" s="177">
        <f>$AB$7*SIN(AL241)</f>
        <v>0.10912789931253808</v>
      </c>
      <c r="AL241" s="177">
        <f>2*ATAN(AM241)</f>
        <v>2.5441482165958149</v>
      </c>
      <c r="AM241" s="177">
        <f>SQRT((1+$AB$7)/(1-$AB$7))*TAN(AN241/2)</f>
        <v>3.2474201172265644</v>
      </c>
      <c r="AN241" s="177">
        <f>$AU241+$AB$7*SIN(AO241)</f>
        <v>14.990781689839842</v>
      </c>
      <c r="AO241" s="177">
        <f>$AU241+$AB$7*SIN(AP241)</f>
        <v>14.990780336558963</v>
      </c>
      <c r="AP241" s="177">
        <f>$AU241+$AB$7*SIN(AQ241)</f>
        <v>14.990789592521102</v>
      </c>
      <c r="AQ241" s="177">
        <f>$AU241+$AB$7*SIN(AR241)</f>
        <v>14.990726283524639</v>
      </c>
      <c r="AR241" s="177">
        <f>$AU241+$AB$7*SIN(AS241)</f>
        <v>14.991159235077925</v>
      </c>
      <c r="AS241" s="177">
        <f>$AU241+$AB$7*SIN(AT241)</f>
        <v>14.988195133258161</v>
      </c>
      <c r="AT241" s="177">
        <f>$AU241+$AB$7*SIN(AU241)</f>
        <v>15.008338023267624</v>
      </c>
      <c r="AU241" s="177">
        <f>RADIANS($AB$9)+$AB$18*(F241-AB$15)</f>
        <v>14.86327617860011</v>
      </c>
    </row>
    <row r="242" spans="1:47" s="177" customFormat="1" ht="12.95" customHeight="1" x14ac:dyDescent="0.2">
      <c r="A242" s="177" t="s">
        <v>156</v>
      </c>
      <c r="C242" s="196">
        <v>45441.394999999997</v>
      </c>
      <c r="D242" s="196"/>
      <c r="E242" s="177">
        <f>(C242-C$7)/C$8</f>
        <v>-16422.924929016721</v>
      </c>
      <c r="F242" s="177">
        <f>ROUND(2*E242,0)/2</f>
        <v>-16423</v>
      </c>
      <c r="G242" s="177">
        <f>C242-(C$7+C$8*F242)</f>
        <v>5.1602299994556233E-2</v>
      </c>
      <c r="I242" s="177">
        <f>+G242</f>
        <v>5.1602299994556233E-2</v>
      </c>
      <c r="O242" s="177">
        <f ca="1">+C$11+C$12*F242</f>
        <v>0.1528683542336513</v>
      </c>
      <c r="Q242" s="198">
        <f>C242-15018.5</f>
        <v>30422.894999999997</v>
      </c>
      <c r="S242" s="178">
        <f>S$16</f>
        <v>0.1</v>
      </c>
      <c r="Z242" s="177">
        <f>F242</f>
        <v>-16423</v>
      </c>
      <c r="AA242" s="177">
        <f>AB$3+AB$4*Z242+AB$5*Z242^2+AH242</f>
        <v>7.0221319220256581E-2</v>
      </c>
      <c r="AB242" s="177">
        <f>IF(S242&lt;&gt;0,G242-AH242,-9999)</f>
        <v>5.0241372233000813E-2</v>
      </c>
      <c r="AC242" s="177">
        <f>+G242-P242</f>
        <v>5.1602299994556233E-2</v>
      </c>
      <c r="AD242" s="177">
        <f>IF(S242&lt;&gt;0,G242-AA242,-9999)</f>
        <v>-1.8619019225700348E-2</v>
      </c>
      <c r="AE242" s="177">
        <f>+(G242-AA242)^2*S242</f>
        <v>3.4666787692699915E-5</v>
      </c>
      <c r="AF242" s="177">
        <f>IF(S242&lt;&gt;0,G242-P242,-9999)</f>
        <v>5.1602299994556233E-2</v>
      </c>
      <c r="AG242" s="178"/>
      <c r="AH242" s="177">
        <f>$AB$6*($AB$11/AI242*AJ242+$AB$12)</f>
        <v>1.3609277615554232E-3</v>
      </c>
      <c r="AI242" s="177">
        <f>1+$AB$7*COS(AL242)</f>
        <v>0.83880957430522962</v>
      </c>
      <c r="AJ242" s="177">
        <f>SIN(AL242+RADIANS($AB$9))</f>
        <v>0.2121396701170393</v>
      </c>
      <c r="AK242" s="177">
        <f>$AB$7*SIN(AL242)</f>
        <v>0.10794183714230586</v>
      </c>
      <c r="AL242" s="177">
        <f>2*ATAN(AM242)</f>
        <v>2.5515246447144189</v>
      </c>
      <c r="AM242" s="177">
        <f>SQRT((1+$AB$7)/(1-$AB$7))*TAN(AN242/2)</f>
        <v>3.2905196749058239</v>
      </c>
      <c r="AN242" s="177">
        <f>$AU242+$AB$7*SIN(AO242)</f>
        <v>14.999404446317856</v>
      </c>
      <c r="AO242" s="177">
        <f>$AU242+$AB$7*SIN(AP242)</f>
        <v>14.999403041705055</v>
      </c>
      <c r="AP242" s="177">
        <f>$AU242+$AB$7*SIN(AQ242)</f>
        <v>14.999412577407428</v>
      </c>
      <c r="AQ242" s="177">
        <f>$AU242+$AB$7*SIN(AR242)</f>
        <v>14.999347839445015</v>
      </c>
      <c r="AR242" s="177">
        <f>$AU242+$AB$7*SIN(AS242)</f>
        <v>14.999787275458694</v>
      </c>
      <c r="AS242" s="177">
        <f>$AU242+$AB$7*SIN(AT242)</f>
        <v>14.996801158469912</v>
      </c>
      <c r="AT242" s="177">
        <f>$AU242+$AB$7*SIN(AU242)</f>
        <v>15.016945472119126</v>
      </c>
      <c r="AU242" s="177">
        <f>RADIANS($AB$9)+$AB$18*(F242-AB$15)</f>
        <v>14.873164349079151</v>
      </c>
    </row>
    <row r="243" spans="1:47" s="177" customFormat="1" ht="12.95" customHeight="1" x14ac:dyDescent="0.2">
      <c r="A243" s="177" t="s">
        <v>149</v>
      </c>
      <c r="C243" s="196">
        <v>45489.481</v>
      </c>
      <c r="D243" s="196"/>
      <c r="E243" s="177">
        <f>(C243-C$7)/C$8</f>
        <v>-16352.969456054958</v>
      </c>
      <c r="F243" s="177">
        <f>ROUND(2*E243,0)/2</f>
        <v>-16353</v>
      </c>
      <c r="G243" s="177">
        <f>C243-(C$7+C$8*F243)</f>
        <v>2.0995300001231954E-2</v>
      </c>
      <c r="I243" s="177">
        <f>G243</f>
        <v>2.0995300001231954E-2</v>
      </c>
      <c r="O243" s="177">
        <f ca="1">+C$11+C$12*F243</f>
        <v>0.15221491408702642</v>
      </c>
      <c r="Q243" s="198">
        <f>C243-15018.5</f>
        <v>30470.981</v>
      </c>
      <c r="S243" s="178">
        <f>S$16</f>
        <v>0.1</v>
      </c>
      <c r="U243" s="177">
        <f>G243</f>
        <v>2.0995300001231954E-2</v>
      </c>
      <c r="Z243" s="177">
        <f>F243</f>
        <v>-16353</v>
      </c>
      <c r="AA243" s="177">
        <f>AB$3+AB$4*Z243+AB$5*Z243^2+AH243</f>
        <v>7.0285593235706864E-2</v>
      </c>
      <c r="AB243" s="177">
        <f>IF(S243&lt;&gt;0,G243-AH243,-9999)</f>
        <v>1.9225207213610145E-2</v>
      </c>
      <c r="AC243" s="177">
        <f>+G243-P243</f>
        <v>2.0995300001231954E-2</v>
      </c>
      <c r="AD243" s="177">
        <f>IF(S243&lt;&gt;0,G243-AA243,-9999)</f>
        <v>-4.9290293234474911E-2</v>
      </c>
      <c r="AE243" s="177">
        <f>+(G243-AA243)^2*S243</f>
        <v>2.4295330071405234E-4</v>
      </c>
      <c r="AF243" s="177">
        <f>IF(S243&lt;&gt;0,G243-P243,-9999)</f>
        <v>2.0995300001231954E-2</v>
      </c>
      <c r="AG243" s="178"/>
      <c r="AH243" s="177">
        <f>$AB$6*($AB$11/AI243*AJ243+$AB$12)</f>
        <v>1.7700927876218107E-3</v>
      </c>
      <c r="AI243" s="177">
        <f>1+$AB$7*COS(AL243)</f>
        <v>0.835948326815802</v>
      </c>
      <c r="AJ243" s="177">
        <f>SIN(AL243+RADIANS($AB$9))</f>
        <v>0.23850015164145871</v>
      </c>
      <c r="AK243" s="177">
        <f>$AB$7*SIN(AL243)</f>
        <v>0.10354149924925012</v>
      </c>
      <c r="AL243" s="177">
        <f>2*ATAN(AM243)</f>
        <v>2.5785818396511928</v>
      </c>
      <c r="AM243" s="177">
        <f>SQRT((1+$AB$7)/(1-$AB$7))*TAN(AN243/2)</f>
        <v>3.4579949966704637</v>
      </c>
      <c r="AN243" s="177">
        <f>$AU243+$AB$7*SIN(AO243)</f>
        <v>15.031102783550052</v>
      </c>
      <c r="AO243" s="177">
        <f>$AU243+$AB$7*SIN(AP243)</f>
        <v>15.031101186513345</v>
      </c>
      <c r="AP243" s="177">
        <f>$AU243+$AB$7*SIN(AQ243)</f>
        <v>15.031111747014878</v>
      </c>
      <c r="AQ243" s="177">
        <f>$AU243+$AB$7*SIN(AR243)</f>
        <v>15.031041913398695</v>
      </c>
      <c r="AR243" s="177">
        <f>$AU243+$AB$7*SIN(AS243)</f>
        <v>15.031503630711855</v>
      </c>
      <c r="AS243" s="177">
        <f>$AU243+$AB$7*SIN(AT243)</f>
        <v>15.028447717498249</v>
      </c>
      <c r="AT243" s="177">
        <f>$AU243+$AB$7*SIN(AU243)</f>
        <v>15.048536801938695</v>
      </c>
      <c r="AU243" s="177">
        <f>RADIANS($AB$9)+$AB$18*(F243-AB$15)</f>
        <v>14.90959445084404</v>
      </c>
    </row>
    <row r="244" spans="1:47" s="177" customFormat="1" ht="12.95" customHeight="1" x14ac:dyDescent="0.2">
      <c r="A244" s="177" t="s">
        <v>157</v>
      </c>
      <c r="C244" s="196">
        <v>45662.733999999997</v>
      </c>
      <c r="D244" s="196"/>
      <c r="E244" s="177">
        <f>(C244-C$7)/C$8</f>
        <v>-16100.92113519144</v>
      </c>
      <c r="F244" s="177">
        <f>ROUND(2*E244,0)/2</f>
        <v>-16101</v>
      </c>
      <c r="G244" s="177">
        <f>C244-(C$7+C$8*F244)</f>
        <v>5.4210099995543715E-2</v>
      </c>
      <c r="I244" s="177">
        <f>+G244</f>
        <v>5.4210099995543715E-2</v>
      </c>
      <c r="O244" s="177">
        <f ca="1">+C$11+C$12*F244</f>
        <v>0.14986252955917687</v>
      </c>
      <c r="Q244" s="198">
        <f>C244-15018.5</f>
        <v>30644.233999999997</v>
      </c>
      <c r="S244" s="178">
        <f>S$16</f>
        <v>0.1</v>
      </c>
      <c r="Z244" s="177">
        <f>F244</f>
        <v>-16101</v>
      </c>
      <c r="AA244" s="177">
        <f>AB$3+AB$4*Z244+AB$5*Z244^2+AH244</f>
        <v>7.0490495099677947E-2</v>
      </c>
      <c r="AB244" s="177">
        <f>IF(S244&lt;&gt;0,G244-AH244,-9999)</f>
        <v>5.0995226539229326E-2</v>
      </c>
      <c r="AC244" s="177">
        <f>+G244-P244</f>
        <v>5.4210099995543715E-2</v>
      </c>
      <c r="AD244" s="177">
        <f>IF(S244&lt;&gt;0,G244-AA244,-9999)</f>
        <v>-1.6280395104134232E-2</v>
      </c>
      <c r="AE244" s="177">
        <f>+(G244-AA244)^2*S244</f>
        <v>2.6505126474671788E-5</v>
      </c>
      <c r="AF244" s="177">
        <f>IF(S244&lt;&gt;0,G244-P244,-9999)</f>
        <v>5.4210099995543715E-2</v>
      </c>
      <c r="AG244" s="178"/>
      <c r="AH244" s="177">
        <f>$AB$6*($AB$11/AI244*AJ244+$AB$12)</f>
        <v>3.2148734563143917E-3</v>
      </c>
      <c r="AI244" s="177">
        <f>1+$AB$7*COS(AL244)</f>
        <v>0.82678059796965764</v>
      </c>
      <c r="AJ244" s="177">
        <f>SIN(AL244+RADIANS($AB$9))</f>
        <v>0.33047097284484456</v>
      </c>
      <c r="AK244" s="177">
        <f>$AB$7*SIN(AL244)</f>
        <v>8.7343186921293323E-2</v>
      </c>
      <c r="AL244" s="177">
        <f>2*ATAN(AM244)</f>
        <v>2.6745632393265653</v>
      </c>
      <c r="AM244" s="177">
        <f>SQRT((1+$AB$7)/(1-$AB$7))*TAN(AN244/2)</f>
        <v>4.204262841115626</v>
      </c>
      <c r="AN244" s="177">
        <f>$AU244+$AB$7*SIN(AO244)</f>
        <v>15.14437878406409</v>
      </c>
      <c r="AO244" s="177">
        <f>$AU244+$AB$7*SIN(AP244)</f>
        <v>15.144376508677887</v>
      </c>
      <c r="AP244" s="177">
        <f>$AU244+$AB$7*SIN(AQ244)</f>
        <v>15.144390383599005</v>
      </c>
      <c r="AQ244" s="177">
        <f>$AU244+$AB$7*SIN(AR244)</f>
        <v>15.144305774780168</v>
      </c>
      <c r="AR244" s="177">
        <f>$AU244+$AB$7*SIN(AS244)</f>
        <v>15.144821646327918</v>
      </c>
      <c r="AS244" s="177">
        <f>$AU244+$AB$7*SIN(AT244)</f>
        <v>15.141673685888229</v>
      </c>
      <c r="AT244" s="177">
        <f>$AU244+$AB$7*SIN(AU244)</f>
        <v>15.16078745265418</v>
      </c>
      <c r="AU244" s="177">
        <f>RADIANS($AB$9)+$AB$18*(F244-AB$15)</f>
        <v>15.040742817197639</v>
      </c>
    </row>
    <row r="245" spans="1:47" s="177" customFormat="1" ht="12.95" customHeight="1" x14ac:dyDescent="0.2">
      <c r="A245" s="177" t="s">
        <v>158</v>
      </c>
      <c r="C245" s="196">
        <v>45792.652999999998</v>
      </c>
      <c r="D245" s="196"/>
      <c r="E245" s="177">
        <f>(C245-C$7)/C$8</f>
        <v>-15911.915081626606</v>
      </c>
      <c r="F245" s="177">
        <f>ROUND(2*E245,0)/2</f>
        <v>-15912</v>
      </c>
      <c r="G245" s="177">
        <f>C245-(C$7+C$8*F245)</f>
        <v>5.8371199993416667E-2</v>
      </c>
      <c r="I245" s="177">
        <f>+G245</f>
        <v>5.8371199993416667E-2</v>
      </c>
      <c r="O245" s="177">
        <f ca="1">+C$11+C$12*F245</f>
        <v>0.14809824116328971</v>
      </c>
      <c r="Q245" s="198">
        <f>C245-15018.5</f>
        <v>30774.152999999998</v>
      </c>
      <c r="S245" s="178">
        <f>S$16</f>
        <v>0.1</v>
      </c>
      <c r="Z245" s="177">
        <f>F245</f>
        <v>-15912</v>
      </c>
      <c r="AA245" s="177">
        <f>AB$3+AB$4*Z245+AB$5*Z245^2+AH245</f>
        <v>7.0610626706601912E-2</v>
      </c>
      <c r="AB245" s="177">
        <f>IF(S245&lt;&gt;0,G245-AH245,-9999)</f>
        <v>5.4108061639304664E-2</v>
      </c>
      <c r="AC245" s="177">
        <f>+G245-P245</f>
        <v>5.8371199993416667E-2</v>
      </c>
      <c r="AD245" s="177">
        <f>IF(S245&lt;&gt;0,G245-AA245,-9999)</f>
        <v>-1.2239426713185245E-2</v>
      </c>
      <c r="AE245" s="177">
        <f>+(G245-AA245)^2*S245</f>
        <v>1.4980356626743255E-5</v>
      </c>
      <c r="AF245" s="177">
        <f>IF(S245&lt;&gt;0,G245-P245,-9999)</f>
        <v>5.8371199993416667E-2</v>
      </c>
      <c r="AG245" s="178"/>
      <c r="AH245" s="177">
        <f>$AB$6*($AB$11/AI245*AJ245+$AB$12)</f>
        <v>4.2631383541120024E-3</v>
      </c>
      <c r="AI245" s="177">
        <f>1+$AB$7*COS(AL245)</f>
        <v>0.82104242460199406</v>
      </c>
      <c r="AJ245" s="177">
        <f>SIN(AL245+RADIANS($AB$9))</f>
        <v>0.39632853404388735</v>
      </c>
      <c r="AK245" s="177">
        <f>$AB$7*SIN(AL245)</f>
        <v>7.488644569602966E-2</v>
      </c>
      <c r="AL245" s="177">
        <f>2*ATAN(AM245)</f>
        <v>2.7452751319462405</v>
      </c>
      <c r="AM245" s="177">
        <f>SQRT((1+$AB$7)/(1-$AB$7))*TAN(AN245/2)</f>
        <v>4.9802322048948113</v>
      </c>
      <c r="AN245" s="177">
        <f>$AU245+$AB$7*SIN(AO245)</f>
        <v>15.228580807155922</v>
      </c>
      <c r="AO245" s="177">
        <f>$AU245+$AB$7*SIN(AP245)</f>
        <v>15.228578137838998</v>
      </c>
      <c r="AP245" s="177">
        <f>$AU245+$AB$7*SIN(AQ245)</f>
        <v>15.228593645608594</v>
      </c>
      <c r="AQ245" s="177">
        <f>$AU245+$AB$7*SIN(AR245)</f>
        <v>15.22850354930786</v>
      </c>
      <c r="AR245" s="177">
        <f>$AU245+$AB$7*SIN(AS245)</f>
        <v>15.229026927574907</v>
      </c>
      <c r="AS245" s="177">
        <f>$AU245+$AB$7*SIN(AT245)</f>
        <v>15.225984577254223</v>
      </c>
      <c r="AT245" s="177">
        <f>$AU245+$AB$7*SIN(AU245)</f>
        <v>15.24360324859464</v>
      </c>
      <c r="AU245" s="177">
        <f>RADIANS($AB$9)+$AB$18*(F245-AB$15)</f>
        <v>15.139104091962835</v>
      </c>
    </row>
    <row r="246" spans="1:47" s="177" customFormat="1" ht="12.95" customHeight="1" x14ac:dyDescent="0.2">
      <c r="A246" s="177" t="s">
        <v>159</v>
      </c>
      <c r="C246" s="196">
        <v>45815.330999999998</v>
      </c>
      <c r="D246" s="196"/>
      <c r="E246" s="177">
        <f>(C246-C$7)/C$8</f>
        <v>-15878.923146014853</v>
      </c>
      <c r="F246" s="177">
        <f>ROUND(2*E246,0)/2</f>
        <v>-15879</v>
      </c>
      <c r="G246" s="177">
        <f>C246-(C$7+C$8*F246)</f>
        <v>5.2827899991825689E-2</v>
      </c>
      <c r="I246" s="177">
        <f>+G246</f>
        <v>5.2827899991825689E-2</v>
      </c>
      <c r="O246" s="177">
        <f ca="1">+C$11+C$12*F246</f>
        <v>0.14779019080845227</v>
      </c>
      <c r="Q246" s="198">
        <f>C246-15018.5</f>
        <v>30796.830999999998</v>
      </c>
      <c r="S246" s="178">
        <f>S$16</f>
        <v>0.1</v>
      </c>
      <c r="Z246" s="177">
        <f>F246</f>
        <v>-15879</v>
      </c>
      <c r="AA246" s="177">
        <f>AB$3+AB$4*Z246+AB$5*Z246^2+AH246</f>
        <v>7.0628159714818617E-2</v>
      </c>
      <c r="AB246" s="177">
        <f>IF(S246&lt;&gt;0,G246-AH246,-9999)</f>
        <v>4.8385329696354618E-2</v>
      </c>
      <c r="AC246" s="177">
        <f>+G246-P246</f>
        <v>5.2827899991825689E-2</v>
      </c>
      <c r="AD246" s="177">
        <f>IF(S246&lt;&gt;0,G246-AA246,-9999)</f>
        <v>-1.7800259722992928E-2</v>
      </c>
      <c r="AE246" s="177">
        <f>+(G246-AA246)^2*S246</f>
        <v>3.1684924620600432E-5</v>
      </c>
      <c r="AF246" s="177">
        <f>IF(S246&lt;&gt;0,G246-P246,-9999)</f>
        <v>5.2827899991825689E-2</v>
      </c>
      <c r="AG246" s="178"/>
      <c r="AH246" s="177">
        <f>$AB$6*($AB$11/AI246*AJ246+$AB$12)</f>
        <v>4.4425702954710685E-3</v>
      </c>
      <c r="AI246" s="177">
        <f>1+$AB$7*COS(AL246)</f>
        <v>0.82013855599309238</v>
      </c>
      <c r="AJ246" s="177">
        <f>SIN(AL246+RADIANS($AB$9))</f>
        <v>0.40754484381135431</v>
      </c>
      <c r="AK246" s="177">
        <f>$AB$7*SIN(AL246)</f>
        <v>7.2688750856424969E-2</v>
      </c>
      <c r="AL246" s="177">
        <f>2*ATAN(AM246)</f>
        <v>2.7575245793865024</v>
      </c>
      <c r="AM246" s="177">
        <f>SQRT((1+$AB$7)/(1-$AB$7))*TAN(AN246/2)</f>
        <v>5.1432409110017003</v>
      </c>
      <c r="AN246" s="177">
        <f>$AU246+$AB$7*SIN(AO246)</f>
        <v>15.24322486488497</v>
      </c>
      <c r="AO246" s="177">
        <f>$AU246+$AB$7*SIN(AP246)</f>
        <v>15.243222145273936</v>
      </c>
      <c r="AP246" s="177">
        <f>$AU246+$AB$7*SIN(AQ246)</f>
        <v>15.243237827541986</v>
      </c>
      <c r="AQ246" s="177">
        <f>$AU246+$AB$7*SIN(AR246)</f>
        <v>15.243147396176328</v>
      </c>
      <c r="AR246" s="177">
        <f>$AU246+$AB$7*SIN(AS246)</f>
        <v>15.243668809829249</v>
      </c>
      <c r="AS246" s="177">
        <f>$AU246+$AB$7*SIN(AT246)</f>
        <v>15.24066053917571</v>
      </c>
      <c r="AT246" s="177">
        <f>$AU246+$AB$7*SIN(AU246)</f>
        <v>15.257955159813578</v>
      </c>
      <c r="AU246" s="177">
        <f>RADIANS($AB$9)+$AB$18*(F246-AB$15)</f>
        <v>15.156278282794855</v>
      </c>
    </row>
    <row r="247" spans="1:47" s="177" customFormat="1" ht="12.95" customHeight="1" x14ac:dyDescent="0.2">
      <c r="A247" s="177" t="s">
        <v>160</v>
      </c>
      <c r="C247" s="196">
        <v>45815.336499999998</v>
      </c>
      <c r="D247" s="196" t="s">
        <v>52</v>
      </c>
      <c r="E247" s="177">
        <f>(C247-C$7)/C$8</f>
        <v>-15878.915144619412</v>
      </c>
      <c r="F247" s="177">
        <f>ROUND(2*E247,0)/2</f>
        <v>-15879</v>
      </c>
      <c r="G247" s="177">
        <f>C247-(C$7+C$8*F247)</f>
        <v>5.8327899991127197E-2</v>
      </c>
      <c r="H247" s="177">
        <f>G247</f>
        <v>5.8327899991127197E-2</v>
      </c>
      <c r="O247" s="177">
        <f ca="1">+C$11+C$12*F247</f>
        <v>0.14779019080845227</v>
      </c>
      <c r="Q247" s="198">
        <f>C247-15018.5</f>
        <v>30796.836499999998</v>
      </c>
      <c r="S247" s="178">
        <f>S$15</f>
        <v>0.2</v>
      </c>
      <c r="Z247" s="177">
        <f>F247</f>
        <v>-15879</v>
      </c>
      <c r="AA247" s="177">
        <f>AB$3+AB$4*Z247+AB$5*Z247^2+AH247</f>
        <v>7.0628159714818617E-2</v>
      </c>
      <c r="AB247" s="177">
        <f>IF(S247&lt;&gt;0,G247-AH247,-9999)</f>
        <v>5.3885329695656126E-2</v>
      </c>
      <c r="AC247" s="177">
        <f>+G247-P247</f>
        <v>5.8327899991127197E-2</v>
      </c>
      <c r="AD247" s="177">
        <f>IF(S247&lt;&gt;0,G247-AA247,-9999)</f>
        <v>-1.230025972369142E-2</v>
      </c>
      <c r="AE247" s="177">
        <f>+(G247-AA247)^2*S247</f>
        <v>3.0259277854053069E-5</v>
      </c>
      <c r="AF247" s="177">
        <f>IF(S247&lt;&gt;0,G247-P247,-9999)</f>
        <v>5.8327899991127197E-2</v>
      </c>
      <c r="AG247" s="178"/>
      <c r="AH247" s="177">
        <f>$AB$6*($AB$11/AI247*AJ247+$AB$12)</f>
        <v>4.4425702954710685E-3</v>
      </c>
      <c r="AI247" s="177">
        <f>1+$AB$7*COS(AL247)</f>
        <v>0.82013855599309238</v>
      </c>
      <c r="AJ247" s="177">
        <f>SIN(AL247+RADIANS($AB$9))</f>
        <v>0.40754484381135431</v>
      </c>
      <c r="AK247" s="177">
        <f>$AB$7*SIN(AL247)</f>
        <v>7.2688750856424969E-2</v>
      </c>
      <c r="AL247" s="177">
        <f>2*ATAN(AM247)</f>
        <v>2.7575245793865024</v>
      </c>
      <c r="AM247" s="177">
        <f>SQRT((1+$AB$7)/(1-$AB$7))*TAN(AN247/2)</f>
        <v>5.1432409110017003</v>
      </c>
      <c r="AN247" s="177">
        <f>$AU247+$AB$7*SIN(AO247)</f>
        <v>15.24322486488497</v>
      </c>
      <c r="AO247" s="177">
        <f>$AU247+$AB$7*SIN(AP247)</f>
        <v>15.243222145273936</v>
      </c>
      <c r="AP247" s="177">
        <f>$AU247+$AB$7*SIN(AQ247)</f>
        <v>15.243237827541986</v>
      </c>
      <c r="AQ247" s="177">
        <f>$AU247+$AB$7*SIN(AR247)</f>
        <v>15.243147396176328</v>
      </c>
      <c r="AR247" s="177">
        <f>$AU247+$AB$7*SIN(AS247)</f>
        <v>15.243668809829249</v>
      </c>
      <c r="AS247" s="177">
        <f>$AU247+$AB$7*SIN(AT247)</f>
        <v>15.24066053917571</v>
      </c>
      <c r="AT247" s="177">
        <f>$AU247+$AB$7*SIN(AU247)</f>
        <v>15.257955159813578</v>
      </c>
      <c r="AU247" s="177">
        <f>RADIANS($AB$9)+$AB$18*(F247-AB$15)</f>
        <v>15.156278282794855</v>
      </c>
    </row>
    <row r="248" spans="1:47" s="177" customFormat="1" ht="12.95" customHeight="1" x14ac:dyDescent="0.2">
      <c r="A248" s="177" t="s">
        <v>161</v>
      </c>
      <c r="C248" s="196">
        <v>45854.504999999997</v>
      </c>
      <c r="D248" s="196"/>
      <c r="E248" s="177">
        <f>(C248-C$7)/C$8</f>
        <v>-15821.932843269693</v>
      </c>
      <c r="F248" s="177">
        <f>ROUND(2*E248,0)/2</f>
        <v>-15822</v>
      </c>
      <c r="G248" s="177">
        <f>C248-(C$7+C$8*F248)</f>
        <v>4.6162199992977548E-2</v>
      </c>
      <c r="I248" s="177">
        <f>G248</f>
        <v>4.6162199992977548E-2</v>
      </c>
      <c r="O248" s="177">
        <f ca="1">+C$11+C$12*F248</f>
        <v>0.14725810383191487</v>
      </c>
      <c r="Q248" s="198">
        <f>C248-15018.5</f>
        <v>30836.004999999997</v>
      </c>
      <c r="S248" s="178">
        <f>S$16</f>
        <v>0.1</v>
      </c>
      <c r="Z248" s="177">
        <f>F248</f>
        <v>-15822</v>
      </c>
      <c r="AA248" s="177">
        <f>AB$3+AB$4*Z248+AB$5*Z248^2+AH248</f>
        <v>7.0655838493214856E-2</v>
      </c>
      <c r="AB248" s="177">
        <f>IF(S248&lt;&gt;0,G248-AH248,-9999)</f>
        <v>4.1412416605798606E-2</v>
      </c>
      <c r="AC248" s="177">
        <f>+G248-P248</f>
        <v>4.6162199992977548E-2</v>
      </c>
      <c r="AD248" s="177">
        <f>IF(S248&lt;&gt;0,G248-AA248,-9999)</f>
        <v>-2.4493638500237308E-2</v>
      </c>
      <c r="AE248" s="177">
        <f>+(G248-AA248)^2*S248</f>
        <v>5.999383269803074E-5</v>
      </c>
      <c r="AF248" s="177">
        <f>IF(S248&lt;&gt;0,G248-P248,-9999)</f>
        <v>4.6162199992977548E-2</v>
      </c>
      <c r="AG248" s="178"/>
      <c r="AH248" s="177">
        <f>$AB$6*($AB$11/AI248*AJ248+$AB$12)</f>
        <v>4.7497833871789422E-3</v>
      </c>
      <c r="AI248" s="177">
        <f>1+$AB$7*COS(AL248)</f>
        <v>0.81864524029233288</v>
      </c>
      <c r="AJ248" s="177">
        <f>SIN(AL248+RADIANS($AB$9))</f>
        <v>0.42671740347582138</v>
      </c>
      <c r="AK248" s="177">
        <f>$AB$7*SIN(AL248)</f>
        <v>6.887847757240062E-2</v>
      </c>
      <c r="AL248" s="177">
        <f>2*ATAN(AM248)</f>
        <v>2.7786207092463124</v>
      </c>
      <c r="AM248" s="177">
        <f>SQRT((1+$AB$7)/(1-$AB$7))*TAN(AN248/2)</f>
        <v>5.4494391587066007</v>
      </c>
      <c r="AN248" s="177">
        <f>$AU248+$AB$7*SIN(AO248)</f>
        <v>15.268482051752578</v>
      </c>
      <c r="AO248" s="177">
        <f>$AU248+$AB$7*SIN(AP248)</f>
        <v>15.268479261420612</v>
      </c>
      <c r="AP248" s="177">
        <f>$AU248+$AB$7*SIN(AQ248)</f>
        <v>15.268495155319092</v>
      </c>
      <c r="AQ248" s="177">
        <f>$AU248+$AB$7*SIN(AR248)</f>
        <v>15.268404621130133</v>
      </c>
      <c r="AR248" s="177">
        <f>$AU248+$AB$7*SIN(AS248)</f>
        <v>15.268920266840173</v>
      </c>
      <c r="AS248" s="177">
        <f>$AU248+$AB$7*SIN(AT248)</f>
        <v>15.265981683665176</v>
      </c>
      <c r="AT248" s="177">
        <f>$AU248+$AB$7*SIN(AU248)</f>
        <v>15.282674669079459</v>
      </c>
      <c r="AU248" s="177">
        <f>RADIANS($AB$9)+$AB$18*(F248-AB$15)</f>
        <v>15.18594279423198</v>
      </c>
    </row>
    <row r="249" spans="1:47" s="177" customFormat="1" ht="12.95" customHeight="1" x14ac:dyDescent="0.2">
      <c r="A249" s="177" t="s">
        <v>161</v>
      </c>
      <c r="C249" s="196">
        <v>45854.508000000002</v>
      </c>
      <c r="D249" s="196"/>
      <c r="E249" s="177">
        <f>(C249-C$7)/C$8</f>
        <v>-15821.928478872172</v>
      </c>
      <c r="F249" s="177">
        <f>ROUND(2*E249,0)/2</f>
        <v>-15822</v>
      </c>
      <c r="G249" s="177">
        <f>C249-(C$7+C$8*F249)</f>
        <v>4.9162199997226708E-2</v>
      </c>
      <c r="I249" s="177">
        <f>G249</f>
        <v>4.9162199997226708E-2</v>
      </c>
      <c r="O249" s="177">
        <f ca="1">+C$11+C$12*F249</f>
        <v>0.14725810383191487</v>
      </c>
      <c r="Q249" s="198">
        <f>C249-15018.5</f>
        <v>30836.008000000002</v>
      </c>
      <c r="S249" s="178">
        <f>S$16</f>
        <v>0.1</v>
      </c>
      <c r="Z249" s="177">
        <f>F249</f>
        <v>-15822</v>
      </c>
      <c r="AA249" s="177">
        <f>AB$3+AB$4*Z249+AB$5*Z249^2+AH249</f>
        <v>7.0655838493214856E-2</v>
      </c>
      <c r="AB249" s="177">
        <f>IF(S249&lt;&gt;0,G249-AH249,-9999)</f>
        <v>4.4412416610047765E-2</v>
      </c>
      <c r="AC249" s="177">
        <f>+G249-P249</f>
        <v>4.9162199997226708E-2</v>
      </c>
      <c r="AD249" s="177">
        <f>IF(S249&lt;&gt;0,G249-AA249,-9999)</f>
        <v>-2.1493638495988149E-2</v>
      </c>
      <c r="AE249" s="177">
        <f>+(G249-AA249)^2*S249</f>
        <v>4.6197649579622369E-5</v>
      </c>
      <c r="AF249" s="177">
        <f>IF(S249&lt;&gt;0,G249-P249,-9999)</f>
        <v>4.9162199997226708E-2</v>
      </c>
      <c r="AG249" s="178"/>
      <c r="AH249" s="177">
        <f>$AB$6*($AB$11/AI249*AJ249+$AB$12)</f>
        <v>4.7497833871789422E-3</v>
      </c>
      <c r="AI249" s="177">
        <f>1+$AB$7*COS(AL249)</f>
        <v>0.81864524029233288</v>
      </c>
      <c r="AJ249" s="177">
        <f>SIN(AL249+RADIANS($AB$9))</f>
        <v>0.42671740347582138</v>
      </c>
      <c r="AK249" s="177">
        <f>$AB$7*SIN(AL249)</f>
        <v>6.887847757240062E-2</v>
      </c>
      <c r="AL249" s="177">
        <f>2*ATAN(AM249)</f>
        <v>2.7786207092463124</v>
      </c>
      <c r="AM249" s="177">
        <f>SQRT((1+$AB$7)/(1-$AB$7))*TAN(AN249/2)</f>
        <v>5.4494391587066007</v>
      </c>
      <c r="AN249" s="177">
        <f>$AU249+$AB$7*SIN(AO249)</f>
        <v>15.268482051752578</v>
      </c>
      <c r="AO249" s="177">
        <f>$AU249+$AB$7*SIN(AP249)</f>
        <v>15.268479261420612</v>
      </c>
      <c r="AP249" s="177">
        <f>$AU249+$AB$7*SIN(AQ249)</f>
        <v>15.268495155319092</v>
      </c>
      <c r="AQ249" s="177">
        <f>$AU249+$AB$7*SIN(AR249)</f>
        <v>15.268404621130133</v>
      </c>
      <c r="AR249" s="177">
        <f>$AU249+$AB$7*SIN(AS249)</f>
        <v>15.268920266840173</v>
      </c>
      <c r="AS249" s="177">
        <f>$AU249+$AB$7*SIN(AT249)</f>
        <v>15.265981683665176</v>
      </c>
      <c r="AT249" s="177">
        <f>$AU249+$AB$7*SIN(AU249)</f>
        <v>15.282674669079459</v>
      </c>
      <c r="AU249" s="177">
        <f>RADIANS($AB$9)+$AB$18*(F249-AB$15)</f>
        <v>15.18594279423198</v>
      </c>
    </row>
    <row r="250" spans="1:47" s="177" customFormat="1" ht="12.95" customHeight="1" x14ac:dyDescent="0.2">
      <c r="A250" s="177" t="s">
        <v>162</v>
      </c>
      <c r="C250" s="196">
        <v>46054.521999999997</v>
      </c>
      <c r="D250" s="196"/>
      <c r="E250" s="177">
        <f>(C250-C$7)/C$8</f>
        <v>-15530.948277379583</v>
      </c>
      <c r="F250" s="177">
        <f>ROUND(2*E250,0)/2</f>
        <v>-15531</v>
      </c>
      <c r="G250" s="177">
        <f>C250-(C$7+C$8*F250)</f>
        <v>3.5553099995013326E-2</v>
      </c>
      <c r="I250" s="177">
        <f>+G250</f>
        <v>3.5553099995013326E-2</v>
      </c>
      <c r="O250" s="177">
        <f ca="1">+C$11+C$12*F250</f>
        <v>0.14454165979380287</v>
      </c>
      <c r="Q250" s="198">
        <f>C250-15018.5</f>
        <v>31036.021999999997</v>
      </c>
      <c r="S250" s="178">
        <f>S$16</f>
        <v>0.1</v>
      </c>
      <c r="U250" s="177">
        <f>G250</f>
        <v>3.5553099995013326E-2</v>
      </c>
      <c r="Z250" s="177">
        <f>F250</f>
        <v>-15531</v>
      </c>
      <c r="AA250" s="177">
        <f>AB$3+AB$4*Z250+AB$5*Z250^2+AH250</f>
        <v>7.0740676997732704E-2</v>
      </c>
      <c r="AB250" s="177">
        <f>IF(S250&lt;&gt;0,G250-AH250,-9999)</f>
        <v>2.9293539462538765E-2</v>
      </c>
      <c r="AC250" s="177">
        <f>+G250-P250</f>
        <v>3.5553099995013326E-2</v>
      </c>
      <c r="AD250" s="177">
        <f>IF(S250&lt;&gt;0,G250-AA250,-9999)</f>
        <v>-3.5187577002719378E-2</v>
      </c>
      <c r="AE250" s="177">
        <f>+(G250-AA250)^2*S250</f>
        <v>1.2381655753223057E-4</v>
      </c>
      <c r="AF250" s="177">
        <f>IF(S250&lt;&gt;0,G250-P250,-9999)</f>
        <v>3.5553099995013326E-2</v>
      </c>
      <c r="AG250" s="178"/>
      <c r="AH250" s="177">
        <f>$AB$6*($AB$11/AI250*AJ250+$AB$12)</f>
        <v>6.2595605324745618E-3</v>
      </c>
      <c r="AI250" s="177">
        <f>1+$AB$7*COS(AL250)</f>
        <v>0.81234447893880524</v>
      </c>
      <c r="AJ250" s="177">
        <f>SIN(AL250+RADIANS($AB$9))</f>
        <v>0.52054889197177689</v>
      </c>
      <c r="AK250" s="177">
        <f>$AB$7*SIN(AL250)</f>
        <v>4.9185353069474295E-2</v>
      </c>
      <c r="AL250" s="177">
        <f>2*ATAN(AM250)</f>
        <v>2.8852543806709061</v>
      </c>
      <c r="AM250" s="177">
        <f>SQRT((1+$AB$7)/(1-$AB$7))*TAN(AN250/2)</f>
        <v>7.7594204455456843</v>
      </c>
      <c r="AN250" s="177">
        <f>$AU250+$AB$7*SIN(AO250)</f>
        <v>15.396785611108307</v>
      </c>
      <c r="AO250" s="177">
        <f>$AU250+$AB$7*SIN(AP250)</f>
        <v>15.396782843814508</v>
      </c>
      <c r="AP250" s="177">
        <f>$AU250+$AB$7*SIN(AQ250)</f>
        <v>15.396797828260169</v>
      </c>
      <c r="AQ250" s="177">
        <f>$AU250+$AB$7*SIN(AR250)</f>
        <v>15.396716689061778</v>
      </c>
      <c r="AR250" s="177">
        <f>$AU250+$AB$7*SIN(AS250)</f>
        <v>15.397156023994491</v>
      </c>
      <c r="AS250" s="177">
        <f>$AU250+$AB$7*SIN(AT250)</f>
        <v>15.394776464757648</v>
      </c>
      <c r="AT250" s="177">
        <f>$AU250+$AB$7*SIN(AU250)</f>
        <v>15.407643316214015</v>
      </c>
      <c r="AU250" s="177">
        <f>RADIANS($AB$9)+$AB$18*(F250-AB$15)</f>
        <v>15.337387931568873</v>
      </c>
    </row>
    <row r="251" spans="1:47" s="177" customFormat="1" ht="12.95" customHeight="1" x14ac:dyDescent="0.2">
      <c r="A251" s="177" t="s">
        <v>132</v>
      </c>
      <c r="C251" s="196">
        <v>46091.667999999998</v>
      </c>
      <c r="D251" s="196" t="s">
        <v>52</v>
      </c>
      <c r="E251" s="177">
        <f>(C251-C$7)/C$8</f>
        <v>-15476.908307354264</v>
      </c>
      <c r="F251" s="177">
        <f>ROUND(2*E251,0)/2</f>
        <v>-15477</v>
      </c>
      <c r="G251" s="177">
        <f>C251-(C$7+C$8*F251)</f>
        <v>6.3027699994563591E-2</v>
      </c>
      <c r="I251" s="177">
        <f>G251</f>
        <v>6.3027699994563591E-2</v>
      </c>
      <c r="O251" s="177">
        <f ca="1">+C$11+C$12*F251</f>
        <v>0.14403757739497799</v>
      </c>
      <c r="Q251" s="198">
        <f>C251-15018.5</f>
        <v>31073.167999999998</v>
      </c>
      <c r="S251" s="178">
        <f>S$16</f>
        <v>0.1</v>
      </c>
      <c r="Z251" s="177">
        <f>F251</f>
        <v>-15477</v>
      </c>
      <c r="AA251" s="177">
        <f>AB$3+AB$4*Z251+AB$5*Z251^2+AH251</f>
        <v>7.0745084569474925E-2</v>
      </c>
      <c r="AB251" s="177">
        <f>IF(S251&lt;&gt;0,G251-AH251,-9999)</f>
        <v>5.6499707212961353E-2</v>
      </c>
      <c r="AC251" s="177">
        <f>+G251-P251</f>
        <v>6.3027699994563591E-2</v>
      </c>
      <c r="AD251" s="177">
        <f>IF(S251&lt;&gt;0,G251-AA251,-9999)</f>
        <v>-7.7173845749113346E-3</v>
      </c>
      <c r="AE251" s="177">
        <f>+(G251-AA251)^2*S251</f>
        <v>5.9558024677079404E-6</v>
      </c>
      <c r="AF251" s="177">
        <f>IF(S251&lt;&gt;0,G251-P251,-9999)</f>
        <v>6.3027699994563591E-2</v>
      </c>
      <c r="AG251" s="178"/>
      <c r="AH251" s="177">
        <f>$AB$6*($AB$11/AI251*AJ251+$AB$12)</f>
        <v>6.5279927816022402E-3</v>
      </c>
      <c r="AI251" s="177">
        <f>1+$AB$7*COS(AL251)</f>
        <v>0.81141559323729706</v>
      </c>
      <c r="AJ251" s="177">
        <f>SIN(AL251+RADIANS($AB$9))</f>
        <v>0.53720070584470925</v>
      </c>
      <c r="AK251" s="177">
        <f>$AB$7*SIN(AL251)</f>
        <v>4.5494121238647614E-2</v>
      </c>
      <c r="AL251" s="177">
        <f>2*ATAN(AM251)</f>
        <v>2.9048754423093257</v>
      </c>
      <c r="AM251" s="177">
        <f>SQRT((1+$AB$7)/(1-$AB$7))*TAN(AN251/2)</f>
        <v>8.4094100405475416</v>
      </c>
      <c r="AN251" s="177">
        <f>$AU251+$AB$7*SIN(AO251)</f>
        <v>15.420494112207376</v>
      </c>
      <c r="AO251" s="177">
        <f>$AU251+$AB$7*SIN(AP251)</f>
        <v>15.420491428075429</v>
      </c>
      <c r="AP251" s="177">
        <f>$AU251+$AB$7*SIN(AQ251)</f>
        <v>15.420505856261926</v>
      </c>
      <c r="AQ251" s="177">
        <f>$AU251+$AB$7*SIN(AR251)</f>
        <v>15.420428298782431</v>
      </c>
      <c r="AR251" s="177">
        <f>$AU251+$AB$7*SIN(AS251)</f>
        <v>15.420845181459059</v>
      </c>
      <c r="AS251" s="177">
        <f>$AU251+$AB$7*SIN(AT251)</f>
        <v>15.41860377112112</v>
      </c>
      <c r="AT251" s="177">
        <f>$AU251+$AB$7*SIN(AU251)</f>
        <v>15.430637676926242</v>
      </c>
      <c r="AU251" s="177">
        <f>RADIANS($AB$9)+$AB$18*(F251-AB$15)</f>
        <v>15.36549115293036</v>
      </c>
    </row>
    <row r="252" spans="1:47" s="177" customFormat="1" ht="12.95" customHeight="1" x14ac:dyDescent="0.2">
      <c r="A252" s="177" t="s">
        <v>163</v>
      </c>
      <c r="C252" s="196">
        <v>46116.419000000002</v>
      </c>
      <c r="D252" s="196"/>
      <c r="E252" s="177">
        <f>(C252-C$7)/C$8</f>
        <v>-15440.900573059944</v>
      </c>
      <c r="F252" s="177">
        <f>ROUND(2*E252,0)/2</f>
        <v>-15441</v>
      </c>
      <c r="G252" s="177">
        <f>C252-(C$7+C$8*F252)</f>
        <v>6.8344100000103936E-2</v>
      </c>
      <c r="I252" s="177">
        <f>+G252</f>
        <v>6.8344100000103936E-2</v>
      </c>
      <c r="O252" s="177">
        <f ca="1">+C$11+C$12*F252</f>
        <v>0.14370152246242804</v>
      </c>
      <c r="Q252" s="198">
        <f>C252-15018.5</f>
        <v>31097.919000000002</v>
      </c>
      <c r="S252" s="178">
        <f>S$16</f>
        <v>0.1</v>
      </c>
      <c r="Z252" s="177">
        <f>F252</f>
        <v>-15441</v>
      </c>
      <c r="AA252" s="177">
        <f>AB$3+AB$4*Z252+AB$5*Z252^2+AH252</f>
        <v>7.0745900095238456E-2</v>
      </c>
      <c r="AB252" s="177">
        <f>IF(S252&lt;&gt;0,G252-AH252,-9999)</f>
        <v>6.1639344271766629E-2</v>
      </c>
      <c r="AC252" s="177">
        <f>+G252-P252</f>
        <v>6.8344100000103936E-2</v>
      </c>
      <c r="AD252" s="177">
        <f>IF(S252&lt;&gt;0,G252-AA252,-9999)</f>
        <v>-2.4018000951345209E-3</v>
      </c>
      <c r="AE252" s="177">
        <f>+(G252-AA252)^2*S252</f>
        <v>5.768643696988194E-7</v>
      </c>
      <c r="AF252" s="177">
        <f>IF(S252&lt;&gt;0,G252-P252,-9999)</f>
        <v>6.8344100000103936E-2</v>
      </c>
      <c r="AG252" s="178"/>
      <c r="AH252" s="177">
        <f>$AB$6*($AB$11/AI252*AJ252+$AB$12)</f>
        <v>6.7047557283373077E-3</v>
      </c>
      <c r="AI252" s="177">
        <f>1+$AB$7*COS(AL252)</f>
        <v>0.81083768791789512</v>
      </c>
      <c r="AJ252" s="177">
        <f>SIN(AL252+RADIANS($AB$9))</f>
        <v>0.54816720990710055</v>
      </c>
      <c r="AK252" s="177">
        <f>$AB$7*SIN(AL252)</f>
        <v>4.3028051653191762E-2</v>
      </c>
      <c r="AL252" s="177">
        <f>2*ATAN(AM252)</f>
        <v>2.9179319927916318</v>
      </c>
      <c r="AM252" s="177">
        <f>SQRT((1+$AB$7)/(1-$AB$7))*TAN(AN252/2)</f>
        <v>8.9048100141236688</v>
      </c>
      <c r="AN252" s="177">
        <f>$AU252+$AB$7*SIN(AO252)</f>
        <v>15.436285177304164</v>
      </c>
      <c r="AO252" s="177">
        <f>$AU252+$AB$7*SIN(AP252)</f>
        <v>15.436282562828316</v>
      </c>
      <c r="AP252" s="177">
        <f>$AU252+$AB$7*SIN(AQ252)</f>
        <v>15.436296553019641</v>
      </c>
      <c r="AQ252" s="177">
        <f>$AU252+$AB$7*SIN(AR252)</f>
        <v>15.436221690169795</v>
      </c>
      <c r="AR252" s="177">
        <f>$AU252+$AB$7*SIN(AS252)</f>
        <v>15.436622270261745</v>
      </c>
      <c r="AS252" s="177">
        <f>$AU252+$AB$7*SIN(AT252)</f>
        <v>15.434478303601953</v>
      </c>
      <c r="AT252" s="177">
        <f>$AU252+$AB$7*SIN(AU252)</f>
        <v>15.44593841733176</v>
      </c>
      <c r="AU252" s="177">
        <f>RADIANS($AB$9)+$AB$18*(F252-AB$15)</f>
        <v>15.384226633838015</v>
      </c>
    </row>
    <row r="253" spans="1:47" s="177" customFormat="1" ht="12.95" customHeight="1" x14ac:dyDescent="0.2">
      <c r="A253" s="177" t="s">
        <v>132</v>
      </c>
      <c r="C253" s="196">
        <v>46144.601000000002</v>
      </c>
      <c r="D253" s="196" t="s">
        <v>52</v>
      </c>
      <c r="E253" s="177">
        <f>(C253-C$7)/C$8</f>
        <v>-15399.901422808138</v>
      </c>
      <c r="F253" s="177">
        <f>ROUND(2*E253,0)/2</f>
        <v>-15400</v>
      </c>
      <c r="G253" s="177">
        <f>C253-(C$7+C$8*F253)</f>
        <v>6.775999999808846E-2</v>
      </c>
      <c r="I253" s="177">
        <f>G253</f>
        <v>6.775999999808846E-2</v>
      </c>
      <c r="O253" s="177">
        <f ca="1">+C$11+C$12*F253</f>
        <v>0.14331879323369062</v>
      </c>
      <c r="Q253" s="198">
        <f>C253-15018.5</f>
        <v>31126.101000000002</v>
      </c>
      <c r="S253" s="178">
        <f>S$16</f>
        <v>0.1</v>
      </c>
      <c r="Z253" s="177">
        <f>F253</f>
        <v>-15400</v>
      </c>
      <c r="AA253" s="177">
        <f>AB$3+AB$4*Z253+AB$5*Z253^2+AH253</f>
        <v>7.0744711095560117E-2</v>
      </c>
      <c r="AB253" s="177">
        <f>IF(S253&lt;&gt;0,G253-AH253,-9999)</f>
        <v>6.0856115968898124E-2</v>
      </c>
      <c r="AC253" s="177">
        <f>+G253-P253</f>
        <v>6.775999999808846E-2</v>
      </c>
      <c r="AD253" s="177">
        <f>IF(S253&lt;&gt;0,G253-AA253,-9999)</f>
        <v>-2.9847110974716567E-3</v>
      </c>
      <c r="AE253" s="177">
        <f>+(G253-AA253)^2*S253</f>
        <v>8.9085003353704623E-7</v>
      </c>
      <c r="AF253" s="177">
        <f>IF(S253&lt;&gt;0,G253-P253,-9999)</f>
        <v>6.775999999808846E-2</v>
      </c>
      <c r="AG253" s="178"/>
      <c r="AH253" s="177">
        <f>$AB$6*($AB$11/AI253*AJ253+$AB$12)</f>
        <v>6.9038840291903349E-3</v>
      </c>
      <c r="AI253" s="177">
        <f>1+$AB$7*COS(AL253)</f>
        <v>0.81021968164059732</v>
      </c>
      <c r="AJ253" s="177">
        <f>SIN(AL253+RADIANS($AB$9))</f>
        <v>0.56052474338096037</v>
      </c>
      <c r="AK253" s="177">
        <f>$AB$7*SIN(AL253)</f>
        <v>4.0214727460485503E-2</v>
      </c>
      <c r="AL253" s="177">
        <f>2*ATAN(AM253)</f>
        <v>2.9327800055526545</v>
      </c>
      <c r="AM253" s="177">
        <f>SQRT((1+$AB$7)/(1-$AB$7))*TAN(AN253/2)</f>
        <v>9.5431364517877828</v>
      </c>
      <c r="AN253" s="177">
        <f>$AU253+$AB$7*SIN(AO253)</f>
        <v>15.454256167667426</v>
      </c>
      <c r="AO253" s="177">
        <f>$AU253+$AB$7*SIN(AP253)</f>
        <v>15.454253646233727</v>
      </c>
      <c r="AP253" s="177">
        <f>$AU253+$AB$7*SIN(AQ253)</f>
        <v>15.454267073507138</v>
      </c>
      <c r="AQ253" s="177">
        <f>$AU253+$AB$7*SIN(AR253)</f>
        <v>15.454195569335125</v>
      </c>
      <c r="AR253" s="177">
        <f>$AU253+$AB$7*SIN(AS253)</f>
        <v>15.454576334777107</v>
      </c>
      <c r="AS253" s="177">
        <f>$AU253+$AB$7*SIN(AT253)</f>
        <v>15.452548294397635</v>
      </c>
      <c r="AT253" s="177">
        <f>$AU253+$AB$7*SIN(AU253)</f>
        <v>15.46333794586363</v>
      </c>
      <c r="AU253" s="177">
        <f>RADIANS($AB$9)+$AB$18*(F253-AB$15)</f>
        <v>15.405564264871735</v>
      </c>
    </row>
    <row r="254" spans="1:47" s="177" customFormat="1" ht="12.95" customHeight="1" x14ac:dyDescent="0.2">
      <c r="A254" s="177" t="s">
        <v>132</v>
      </c>
      <c r="C254" s="196">
        <v>46170.714999999997</v>
      </c>
      <c r="D254" s="196" t="s">
        <v>52</v>
      </c>
      <c r="E254" s="177">
        <f>(C254-C$7)/C$8</f>
        <v>-15361.910797243048</v>
      </c>
      <c r="F254" s="177">
        <f>ROUND(2*E254,0)/2</f>
        <v>-15362</v>
      </c>
      <c r="G254" s="177">
        <f>C254-(C$7+C$8*F254)</f>
        <v>6.1316199993598275E-2</v>
      </c>
      <c r="I254" s="177">
        <f>G254</f>
        <v>6.1316199993598275E-2</v>
      </c>
      <c r="O254" s="177">
        <f ca="1">+C$11+C$12*F254</f>
        <v>0.14296406858266569</v>
      </c>
      <c r="Q254" s="198">
        <f>C254-15018.5</f>
        <v>31152.214999999997</v>
      </c>
      <c r="S254" s="178">
        <f>S$16</f>
        <v>0.1</v>
      </c>
      <c r="Z254" s="177">
        <f>F254</f>
        <v>-15362</v>
      </c>
      <c r="AA254" s="177">
        <f>AB$3+AB$4*Z254+AB$5*Z254^2+AH254</f>
        <v>7.0741554554235531E-2</v>
      </c>
      <c r="AB254" s="177">
        <f>IF(S254&lt;&gt;0,G254-AH254,-9999)</f>
        <v>5.4229876528505777E-2</v>
      </c>
      <c r="AC254" s="177">
        <f>+G254-P254</f>
        <v>6.1316199993598275E-2</v>
      </c>
      <c r="AD254" s="177">
        <f>IF(S254&lt;&gt;0,G254-AA254,-9999)</f>
        <v>-9.4253545606372557E-3</v>
      </c>
      <c r="AE254" s="177">
        <f>+(G254-AA254)^2*S254</f>
        <v>8.8837308593725518E-6</v>
      </c>
      <c r="AF254" s="177">
        <f>IF(S254&lt;&gt;0,G254-P254,-9999)</f>
        <v>6.1316199993598275E-2</v>
      </c>
      <c r="AG254" s="178"/>
      <c r="AH254" s="177">
        <f>$AB$6*($AB$11/AI254*AJ254+$AB$12)</f>
        <v>7.0863234650924943E-3</v>
      </c>
      <c r="AI254" s="177">
        <f>1+$AB$7*COS(AL254)</f>
        <v>0.80968498637396502</v>
      </c>
      <c r="AJ254" s="177">
        <f>SIN(AL254+RADIANS($AB$9))</f>
        <v>0.57185174803439032</v>
      </c>
      <c r="AK254" s="177">
        <f>$AB$7*SIN(AL254)</f>
        <v>3.7603046815909404E-2</v>
      </c>
      <c r="AL254" s="177">
        <f>2*ATAN(AM254)</f>
        <v>2.9465220293284098</v>
      </c>
      <c r="AM254" s="177">
        <f>SQRT((1+$AB$7)/(1-$AB$7))*TAN(AN254/2)</f>
        <v>10.220164570039728</v>
      </c>
      <c r="AN254" s="177">
        <f>$AU254+$AB$7*SIN(AO254)</f>
        <v>15.470900371892744</v>
      </c>
      <c r="AO254" s="177">
        <f>$AU254+$AB$7*SIN(AP254)</f>
        <v>15.470897949509558</v>
      </c>
      <c r="AP254" s="177">
        <f>$AU254+$AB$7*SIN(AQ254)</f>
        <v>15.470910795656582</v>
      </c>
      <c r="AQ254" s="177">
        <f>$AU254+$AB$7*SIN(AR254)</f>
        <v>15.470842670763536</v>
      </c>
      <c r="AR254" s="177">
        <f>$AU254+$AB$7*SIN(AS254)</f>
        <v>15.471203933697845</v>
      </c>
      <c r="AS254" s="177">
        <f>$AU254+$AB$7*SIN(AT254)</f>
        <v>15.469287813671523</v>
      </c>
      <c r="AT254" s="177">
        <f>$AU254+$AB$7*SIN(AU254)</f>
        <v>15.479440812385818</v>
      </c>
      <c r="AU254" s="177">
        <f>RADIANS($AB$9)+$AB$18*(F254-AB$15)</f>
        <v>15.42534060582982</v>
      </c>
    </row>
    <row r="255" spans="1:47" s="177" customFormat="1" ht="12.95" customHeight="1" x14ac:dyDescent="0.2">
      <c r="A255" s="177" t="s">
        <v>163</v>
      </c>
      <c r="C255" s="196">
        <v>46171.404000000002</v>
      </c>
      <c r="D255" s="196"/>
      <c r="E255" s="177">
        <f>(C255-C$7)/C$8</f>
        <v>-15360.908440613863</v>
      </c>
      <c r="F255" s="177">
        <f>ROUND(2*E255,0)/2</f>
        <v>-15361</v>
      </c>
      <c r="G255" s="177">
        <f>C255-(C$7+C$8*F255)</f>
        <v>6.2936099995567929E-2</v>
      </c>
      <c r="I255" s="177">
        <f>G255</f>
        <v>6.2936099995567929E-2</v>
      </c>
      <c r="O255" s="177">
        <f ca="1">+C$11+C$12*F255</f>
        <v>0.14295473372342818</v>
      </c>
      <c r="Q255" s="198">
        <f>C255-15018.5</f>
        <v>31152.904000000002</v>
      </c>
      <c r="S255" s="178">
        <f>S$16</f>
        <v>0.1</v>
      </c>
      <c r="Z255" s="177">
        <f>F255</f>
        <v>-15361</v>
      </c>
      <c r="AA255" s="177">
        <f>AB$3+AB$4*Z255+AB$5*Z255^2+AH255</f>
        <v>7.074144443073288E-2</v>
      </c>
      <c r="AB255" s="177">
        <f>IF(S255&lt;&gt;0,G255-AH255,-9999)</f>
        <v>5.5845003380238331E-2</v>
      </c>
      <c r="AC255" s="177">
        <f>+G255-P255</f>
        <v>6.2936099995567929E-2</v>
      </c>
      <c r="AD255" s="177">
        <f>IF(S255&lt;&gt;0,G255-AA255,-9999)</f>
        <v>-7.8053444351649515E-3</v>
      </c>
      <c r="AE255" s="177">
        <f>+(G255-AA255)^2*S255</f>
        <v>6.0923401751560479E-6</v>
      </c>
      <c r="AF255" s="177">
        <f>IF(S255&lt;&gt;0,G255-P255,-9999)</f>
        <v>6.2936099995567929E-2</v>
      </c>
      <c r="AG255" s="178"/>
      <c r="AH255" s="177">
        <f>$AB$6*($AB$11/AI255*AJ255+$AB$12)</f>
        <v>7.0910966153295944E-3</v>
      </c>
      <c r="AI255" s="177">
        <f>1+$AB$7*COS(AL255)</f>
        <v>0.8096714094320242</v>
      </c>
      <c r="AJ255" s="177">
        <f>SIN(AL255+RADIANS($AB$9))</f>
        <v>0.57214817960381303</v>
      </c>
      <c r="AK255" s="177">
        <f>$AB$7*SIN(AL255)</f>
        <v>3.7534266393859456E-2</v>
      </c>
      <c r="AL255" s="177">
        <f>2*ATAN(AM255)</f>
        <v>2.9468834194610354</v>
      </c>
      <c r="AM255" s="177">
        <f>SQRT((1+$AB$7)/(1-$AB$7))*TAN(AN255/2)</f>
        <v>10.239254437601533</v>
      </c>
      <c r="AN255" s="177">
        <f>$AU255+$AB$7*SIN(AO255)</f>
        <v>15.471338230638281</v>
      </c>
      <c r="AO255" s="177">
        <f>$AU255+$AB$7*SIN(AP255)</f>
        <v>15.471335811025526</v>
      </c>
      <c r="AP255" s="177">
        <f>$AU255+$AB$7*SIN(AQ255)</f>
        <v>15.471348641124655</v>
      </c>
      <c r="AQ255" s="177">
        <f>$AU255+$AB$7*SIN(AR255)</f>
        <v>15.471280608527705</v>
      </c>
      <c r="AR255" s="177">
        <f>$AU255+$AB$7*SIN(AS255)</f>
        <v>15.471641343929635</v>
      </c>
      <c r="AS255" s="177">
        <f>$AU255+$AB$7*SIN(AT255)</f>
        <v>15.469728225180059</v>
      </c>
      <c r="AT255" s="177">
        <f>$AU255+$AB$7*SIN(AU255)</f>
        <v>15.479864279993228</v>
      </c>
      <c r="AU255" s="177">
        <f>RADIANS($AB$9)+$AB$18*(F255-AB$15)</f>
        <v>15.425861035855032</v>
      </c>
    </row>
    <row r="256" spans="1:47" s="177" customFormat="1" ht="12.95" customHeight="1" x14ac:dyDescent="0.2">
      <c r="A256" s="177" t="s">
        <v>161</v>
      </c>
      <c r="C256" s="196">
        <v>46175.527000000002</v>
      </c>
      <c r="D256" s="196"/>
      <c r="E256" s="177">
        <f>(C256-C$7)/C$8</f>
        <v>-15354.910303629682</v>
      </c>
      <c r="F256" s="177">
        <f>ROUND(2*E256,0)/2</f>
        <v>-15355</v>
      </c>
      <c r="G256" s="177">
        <f>C256-(C$7+C$8*F256)</f>
        <v>6.165550000150688E-2</v>
      </c>
      <c r="I256" s="177">
        <f>G256</f>
        <v>6.165550000150688E-2</v>
      </c>
      <c r="O256" s="177">
        <f ca="1">+C$11+C$12*F256</f>
        <v>0.1428987245680032</v>
      </c>
      <c r="Q256" s="198">
        <f>C256-15018.5</f>
        <v>31157.027000000002</v>
      </c>
      <c r="S256" s="178">
        <f>S$16</f>
        <v>0.1</v>
      </c>
      <c r="Z256" s="177">
        <f>F256</f>
        <v>-15355</v>
      </c>
      <c r="AA256" s="177">
        <f>AB$3+AB$4*Z256+AB$5*Z256^2+AH256</f>
        <v>7.0740754331662659E-2</v>
      </c>
      <c r="AB256" s="177">
        <f>IF(S256&lt;&gt;0,G256-AH256,-9999)</f>
        <v>5.4535794737650363E-2</v>
      </c>
      <c r="AC256" s="177">
        <f>+G256-P256</f>
        <v>6.165550000150688E-2</v>
      </c>
      <c r="AD256" s="177">
        <f>IF(S256&lt;&gt;0,G256-AA256,-9999)</f>
        <v>-9.0852543301557787E-3</v>
      </c>
      <c r="AE256" s="177">
        <f>+(G256-AA256)^2*S256</f>
        <v>8.2541846243614322E-6</v>
      </c>
      <c r="AF256" s="177">
        <f>IF(S256&lt;&gt;0,G256-P256,-9999)</f>
        <v>6.165550000150688E-2</v>
      </c>
      <c r="AG256" s="178"/>
      <c r="AH256" s="177">
        <f>$AB$6*($AB$11/AI256*AJ256+$AB$12)</f>
        <v>7.1197052638565144E-3</v>
      </c>
      <c r="AI256" s="177">
        <f>1+$AB$7*COS(AL256)</f>
        <v>0.80959047925917638</v>
      </c>
      <c r="AJ256" s="177">
        <f>SIN(AL256+RADIANS($AB$9))</f>
        <v>0.57392499086155513</v>
      </c>
      <c r="AK256" s="177">
        <f>$AB$7*SIN(AL256)</f>
        <v>3.7121529501991657E-2</v>
      </c>
      <c r="AL256" s="177">
        <f>2*ATAN(AM256)</f>
        <v>2.9490515067521814</v>
      </c>
      <c r="AM256" s="177">
        <f>SQRT((1+$AB$7)/(1-$AB$7))*TAN(AN256/2)</f>
        <v>10.355280050830531</v>
      </c>
      <c r="AN256" s="177">
        <f>$AU256+$AB$7*SIN(AO256)</f>
        <v>15.473965229517797</v>
      </c>
      <c r="AO256" s="177">
        <f>$AU256+$AB$7*SIN(AP256)</f>
        <v>15.473962826702163</v>
      </c>
      <c r="AP256" s="177">
        <f>$AU256+$AB$7*SIN(AQ256)</f>
        <v>15.473975559711901</v>
      </c>
      <c r="AQ256" s="177">
        <f>$AU256+$AB$7*SIN(AR256)</f>
        <v>15.47390808445803</v>
      </c>
      <c r="AR256" s="177">
        <f>$AU256+$AB$7*SIN(AS256)</f>
        <v>15.474265639555687</v>
      </c>
      <c r="AS256" s="177">
        <f>$AU256+$AB$7*SIN(AT256)</f>
        <v>15.472370587441576</v>
      </c>
      <c r="AT256" s="177">
        <f>$AU256+$AB$7*SIN(AU256)</f>
        <v>15.482404779397736</v>
      </c>
      <c r="AU256" s="177">
        <f>RADIANS($AB$9)+$AB$18*(F256-AB$15)</f>
        <v>15.428983616006306</v>
      </c>
    </row>
    <row r="257" spans="1:47" s="177" customFormat="1" ht="12.95" customHeight="1" x14ac:dyDescent="0.2">
      <c r="A257" s="177" t="s">
        <v>132</v>
      </c>
      <c r="C257" s="196">
        <v>46181.718999999997</v>
      </c>
      <c r="D257" s="196" t="s">
        <v>52</v>
      </c>
      <c r="E257" s="177">
        <f>(C257-C$7)/C$8</f>
        <v>-15345.902187159631</v>
      </c>
      <c r="F257" s="177">
        <f>ROUND(2*E257,0)/2</f>
        <v>-15346</v>
      </c>
      <c r="G257" s="177">
        <f>C257-(C$7+C$8*F257)</f>
        <v>6.7234599991934374E-2</v>
      </c>
      <c r="I257" s="177">
        <f>G257</f>
        <v>6.7234599991934374E-2</v>
      </c>
      <c r="O257" s="177">
        <f ca="1">+C$11+C$12*F257</f>
        <v>0.14281471083486572</v>
      </c>
      <c r="Q257" s="198">
        <f>C257-15018.5</f>
        <v>31163.218999999997</v>
      </c>
      <c r="S257" s="178">
        <f>S$16</f>
        <v>0.1</v>
      </c>
      <c r="Z257" s="177">
        <f>F257</f>
        <v>-15346</v>
      </c>
      <c r="AA257" s="177">
        <f>AB$3+AB$4*Z257+AB$5*Z257^2+AH257</f>
        <v>7.0739624567122059E-2</v>
      </c>
      <c r="AB257" s="177">
        <f>IF(S257&lt;&gt;0,G257-AH257,-9999)</f>
        <v>6.007207924749855E-2</v>
      </c>
      <c r="AC257" s="177">
        <f>+G257-P257</f>
        <v>6.7234599991934374E-2</v>
      </c>
      <c r="AD257" s="177">
        <f>IF(S257&lt;&gt;0,G257-AA257,-9999)</f>
        <v>-3.5050245751876846E-3</v>
      </c>
      <c r="AE257" s="177">
        <f>+(G257-AA257)^2*S257</f>
        <v>1.2285197272669609E-6</v>
      </c>
      <c r="AF257" s="177">
        <f>IF(S257&lt;&gt;0,G257-P257,-9999)</f>
        <v>6.7234599991934374E-2</v>
      </c>
      <c r="AG257" s="178"/>
      <c r="AH257" s="177">
        <f>$AB$6*($AB$11/AI257*AJ257+$AB$12)</f>
        <v>7.1625207444358258E-3</v>
      </c>
      <c r="AI257" s="177">
        <f>1+$AB$7*COS(AL257)</f>
        <v>0.80947079175986003</v>
      </c>
      <c r="AJ257" s="177">
        <f>SIN(AL257+RADIANS($AB$9))</f>
        <v>0.57658448773160687</v>
      </c>
      <c r="AK257" s="177">
        <f>$AB$7*SIN(AL257)</f>
        <v>3.6502251282664093E-2</v>
      </c>
      <c r="AL257" s="177">
        <f>2*ATAN(AM257)</f>
        <v>2.9523028310554147</v>
      </c>
      <c r="AM257" s="177">
        <f>SQRT((1+$AB$7)/(1-$AB$7))*TAN(AN257/2)</f>
        <v>10.534241256243506</v>
      </c>
      <c r="AN257" s="177">
        <f>$AU257+$AB$7*SIN(AO257)</f>
        <v>15.477905239069415</v>
      </c>
      <c r="AO257" s="177">
        <f>$AU257+$AB$7*SIN(AP257)</f>
        <v>15.477902862008087</v>
      </c>
      <c r="AP257" s="177">
        <f>$AU257+$AB$7*SIN(AQ257)</f>
        <v>15.477915446819443</v>
      </c>
      <c r="AQ257" s="177">
        <f>$AU257+$AB$7*SIN(AR257)</f>
        <v>15.47784881897212</v>
      </c>
      <c r="AR257" s="177">
        <f>$AU257+$AB$7*SIN(AS257)</f>
        <v>15.478201555396737</v>
      </c>
      <c r="AS257" s="177">
        <f>$AU257+$AB$7*SIN(AT257)</f>
        <v>15.476333791245992</v>
      </c>
      <c r="AT257" s="177">
        <f>$AU257+$AB$7*SIN(AU257)</f>
        <v>15.486214553623897</v>
      </c>
      <c r="AU257" s="177">
        <f>RADIANS($AB$9)+$AB$18*(F257-AB$15)</f>
        <v>15.433667486233222</v>
      </c>
    </row>
    <row r="258" spans="1:47" s="177" customFormat="1" ht="12.95" customHeight="1" x14ac:dyDescent="0.2">
      <c r="A258" s="144" t="s">
        <v>164</v>
      </c>
      <c r="B258" s="145" t="s">
        <v>95</v>
      </c>
      <c r="C258" s="146">
        <v>46219.506999999998</v>
      </c>
      <c r="D258" s="196"/>
      <c r="E258" s="70">
        <f>(C258-C$7)/C$8</f>
        <v>-15290.928236066196</v>
      </c>
      <c r="F258" s="177">
        <f>ROUND(2*E258,0)/2</f>
        <v>-15291</v>
      </c>
      <c r="G258" s="197">
        <f>C258-(C$7+C$8*F258)</f>
        <v>4.9329099994793069E-2</v>
      </c>
      <c r="I258" s="177">
        <f>G258</f>
        <v>4.9329099994793069E-2</v>
      </c>
      <c r="O258" s="177">
        <f ca="1">+C$11+C$12*F258</f>
        <v>0.14230129357680332</v>
      </c>
      <c r="Q258" s="198">
        <f>C258-15018.5</f>
        <v>31201.006999999998</v>
      </c>
      <c r="S258" s="178">
        <f>S$16</f>
        <v>0.1</v>
      </c>
      <c r="Z258" s="177">
        <f>F258</f>
        <v>-15291</v>
      </c>
      <c r="AA258" s="177">
        <f>AB$3+AB$4*Z258+AB$5*Z258^2+AH258</f>
        <v>7.0730224946280104E-2</v>
      </c>
      <c r="AB258" s="177">
        <f>IF(S258&lt;&gt;0,G258-AH258,-9999)</f>
        <v>4.1907499591694174E-2</v>
      </c>
      <c r="AC258" s="177">
        <f>+G258-P258</f>
        <v>4.9329099994793069E-2</v>
      </c>
      <c r="AD258" s="177">
        <f>IF(S258&lt;&gt;0,G258-AA258,-9999)</f>
        <v>-2.1401124951487036E-2</v>
      </c>
      <c r="AE258" s="177">
        <f>+(G258-AA258)^2*S258</f>
        <v>4.5800814918916095E-5</v>
      </c>
      <c r="AF258" s="177">
        <f>IF(S258&lt;&gt;0,G258-P258,-9999)</f>
        <v>4.9329099994793069E-2</v>
      </c>
      <c r="AG258" s="178"/>
      <c r="AH258" s="177">
        <f>$AB$6*($AB$11/AI258*AJ258+$AB$12)</f>
        <v>7.4216004030988924E-3</v>
      </c>
      <c r="AI258" s="177">
        <f>1+$AB$7*COS(AL258)</f>
        <v>0.80878383407147902</v>
      </c>
      <c r="AJ258" s="177">
        <f>SIN(AL258+RADIANS($AB$9))</f>
        <v>0.59268730757571142</v>
      </c>
      <c r="AK258" s="177">
        <f>$AB$7*SIN(AL258)</f>
        <v>3.2713474730051068E-2</v>
      </c>
      <c r="AL258" s="177">
        <f>2*ATAN(AM258)</f>
        <v>2.9721519368421592</v>
      </c>
      <c r="AM258" s="177">
        <f>SQRT((1+$AB$7)/(1-$AB$7))*TAN(AN258/2)</f>
        <v>11.775284719055801</v>
      </c>
      <c r="AN258" s="177">
        <f>$AU258+$AB$7*SIN(AO258)</f>
        <v>15.501970892432555</v>
      </c>
      <c r="AO258" s="177">
        <f>$AU258+$AB$7*SIN(AP258)</f>
        <v>15.50196868702109</v>
      </c>
      <c r="AP258" s="177">
        <f>$AU258+$AB$7*SIN(AQ258)</f>
        <v>15.501980300982837</v>
      </c>
      <c r="AQ258" s="177">
        <f>$AU258+$AB$7*SIN(AR258)</f>
        <v>15.501919140148271</v>
      </c>
      <c r="AR258" s="177">
        <f>$AU258+$AB$7*SIN(AS258)</f>
        <v>15.502241213342325</v>
      </c>
      <c r="AS258" s="177">
        <f>$AU258+$AB$7*SIN(AT258)</f>
        <v>15.500544930635623</v>
      </c>
      <c r="AT258" s="177">
        <f>$AU258+$AB$7*SIN(AU258)</f>
        <v>15.509472170296945</v>
      </c>
      <c r="AU258" s="177">
        <f>RADIANS($AB$9)+$AB$18*(F258-AB$15)</f>
        <v>15.462291137619921</v>
      </c>
    </row>
    <row r="259" spans="1:47" s="177" customFormat="1" ht="12.95" customHeight="1" x14ac:dyDescent="0.2">
      <c r="A259" s="144" t="s">
        <v>164</v>
      </c>
      <c r="B259" s="145" t="s">
        <v>95</v>
      </c>
      <c r="C259" s="146">
        <v>46380.362999999998</v>
      </c>
      <c r="D259" s="196"/>
      <c r="E259" s="70">
        <f>(C259-C$7)/C$8</f>
        <v>-15056.915060532019</v>
      </c>
      <c r="F259" s="177">
        <f>ROUND(2*E259,0)/2</f>
        <v>-15057</v>
      </c>
      <c r="G259" s="197">
        <f>C259-(C$7+C$8*F259)</f>
        <v>5.8385699994687457E-2</v>
      </c>
      <c r="I259" s="177">
        <f>G259</f>
        <v>5.8385699994687457E-2</v>
      </c>
      <c r="O259" s="177">
        <f ca="1">+C$11+C$12*F259</f>
        <v>0.14011693651522875</v>
      </c>
      <c r="Q259" s="198">
        <f>C259-15018.5</f>
        <v>31361.862999999998</v>
      </c>
      <c r="S259" s="178">
        <f>S$16</f>
        <v>0.1</v>
      </c>
      <c r="Z259" s="177">
        <f>F259</f>
        <v>-15057</v>
      </c>
      <c r="AA259" s="177">
        <f>AB$3+AB$4*Z259+AB$5*Z259^2+AH259</f>
        <v>7.0640002565711207E-2</v>
      </c>
      <c r="AB259" s="177">
        <f>IF(S259&lt;&gt;0,G259-AH259,-9999)</f>
        <v>4.9913505496314542E-2</v>
      </c>
      <c r="AC259" s="177">
        <f>+G259-P259</f>
        <v>5.8385699994687457E-2</v>
      </c>
      <c r="AD259" s="177">
        <f>IF(S259&lt;&gt;0,G259-AA259,-9999)</f>
        <v>-1.2254302571023751E-2</v>
      </c>
      <c r="AE259" s="177">
        <f>+(G259-AA259)^2*S259</f>
        <v>1.5016793150219932E-5</v>
      </c>
      <c r="AF259" s="177">
        <f>IF(S259&lt;&gt;0,G259-P259,-9999)</f>
        <v>5.8385699994687457E-2</v>
      </c>
      <c r="AG259" s="178"/>
      <c r="AH259" s="177">
        <f>$AB$6*($AB$11/AI259*AJ259+$AB$12)</f>
        <v>8.4721944983729182E-3</v>
      </c>
      <c r="AI259" s="177">
        <f>1+$AB$7*COS(AL259)</f>
        <v>0.80671105358481521</v>
      </c>
      <c r="AJ259" s="177">
        <f>SIN(AL259+RADIANS($AB$9))</f>
        <v>0.65827870406049382</v>
      </c>
      <c r="AK259" s="177">
        <f>$AB$7*SIN(AL259)</f>
        <v>1.6528059021712782E-2</v>
      </c>
      <c r="AL259" s="177">
        <f>2*ATAN(AM259)</f>
        <v>3.0562905638699247</v>
      </c>
      <c r="AM259" s="177">
        <f>SQRT((1+$AB$7)/(1-$AB$7))*TAN(AN259/2)</f>
        <v>23.431865718405291</v>
      </c>
      <c r="AN259" s="177">
        <f>$AU259+$AB$7*SIN(AO259)</f>
        <v>15.604170982558859</v>
      </c>
      <c r="AO259" s="177">
        <f>$AU259+$AB$7*SIN(AP259)</f>
        <v>15.604169746445406</v>
      </c>
      <c r="AP259" s="177">
        <f>$AU259+$AB$7*SIN(AQ259)</f>
        <v>15.604176152826206</v>
      </c>
      <c r="AQ259" s="177">
        <f>$AU259+$AB$7*SIN(AR259)</f>
        <v>15.604142950556541</v>
      </c>
      <c r="AR259" s="177">
        <f>$AU259+$AB$7*SIN(AS259)</f>
        <v>15.604315026300181</v>
      </c>
      <c r="AS259" s="177">
        <f>$AU259+$AB$7*SIN(AT259)</f>
        <v>15.603423184442896</v>
      </c>
      <c r="AT259" s="177">
        <f>$AU259+$AB$7*SIN(AU259)</f>
        <v>15.608044573967332</v>
      </c>
      <c r="AU259" s="177">
        <f>RADIANS($AB$9)+$AB$18*(F259-AB$15)</f>
        <v>15.584071763519692</v>
      </c>
    </row>
    <row r="260" spans="1:47" s="177" customFormat="1" ht="12.95" customHeight="1" x14ac:dyDescent="0.2">
      <c r="A260" s="177" t="s">
        <v>132</v>
      </c>
      <c r="C260" s="196">
        <v>46469.72</v>
      </c>
      <c r="D260" s="196" t="s">
        <v>52</v>
      </c>
      <c r="E260" s="177">
        <f>(C260-C$7)/C$8</f>
        <v>-14926.918570962414</v>
      </c>
      <c r="F260" s="177">
        <f>ROUND(2*E260,0)/2</f>
        <v>-14927</v>
      </c>
      <c r="G260" s="177">
        <f>C260-(C$7+C$8*F260)</f>
        <v>5.5972699999983888E-2</v>
      </c>
      <c r="I260" s="177">
        <f>G260</f>
        <v>5.5972699999983888E-2</v>
      </c>
      <c r="O260" s="177">
        <f ca="1">+C$11+C$12*F260</f>
        <v>0.13890340481435395</v>
      </c>
      <c r="Q260" s="198">
        <f>C260-15018.5</f>
        <v>31451.22</v>
      </c>
      <c r="S260" s="178">
        <f>S$16</f>
        <v>0.1</v>
      </c>
      <c r="Z260" s="177">
        <f>F260</f>
        <v>-14927</v>
      </c>
      <c r="AA260" s="177">
        <f>AB$3+AB$4*Z260+AB$5*Z260^2+AH260</f>
        <v>7.0552534087857305E-2</v>
      </c>
      <c r="AB260" s="177">
        <f>IF(S260&lt;&gt;0,G260-AH260,-9999)</f>
        <v>4.6955195236366792E-2</v>
      </c>
      <c r="AC260" s="177">
        <f>+G260-P260</f>
        <v>5.5972699999983888E-2</v>
      </c>
      <c r="AD260" s="177">
        <f>IF(S260&lt;&gt;0,G260-AA260,-9999)</f>
        <v>-1.4579834087873417E-2</v>
      </c>
      <c r="AE260" s="177">
        <f>+(G260-AA260)^2*S260</f>
        <v>2.1257156202991568E-5</v>
      </c>
      <c r="AF260" s="177">
        <f>IF(S260&lt;&gt;0,G260-P260,-9999)</f>
        <v>5.5972699999983888E-2</v>
      </c>
      <c r="AG260" s="178"/>
      <c r="AH260" s="177">
        <f>$AB$6*($AB$11/AI260*AJ260+$AB$12)</f>
        <v>9.0175047636170923E-3</v>
      </c>
      <c r="AI260" s="177">
        <f>1+$AB$7*COS(AL260)</f>
        <v>0.80615095198363762</v>
      </c>
      <c r="AJ260" s="177">
        <f>SIN(AL260+RADIANS($AB$9))</f>
        <v>0.69263106683899733</v>
      </c>
      <c r="AK260" s="177">
        <f>$AB$7*SIN(AL260)</f>
        <v>7.5060058931088096E-3</v>
      </c>
      <c r="AL260" s="177">
        <f>2*ATAN(AM260)</f>
        <v>3.1028911068308349</v>
      </c>
      <c r="AM260" s="177">
        <f>SQRT((1+$AB$7)/(1-$AB$7))*TAN(AN260/2)</f>
        <v>51.671070700851232</v>
      </c>
      <c r="AN260" s="177">
        <f>$AU260+$AB$7*SIN(AO260)</f>
        <v>15.660861814505902</v>
      </c>
      <c r="AO260" s="177">
        <f>$AU260+$AB$7*SIN(AP260)</f>
        <v>15.660861237280583</v>
      </c>
      <c r="AP260" s="177">
        <f>$AU260+$AB$7*SIN(AQ260)</f>
        <v>15.660864216059583</v>
      </c>
      <c r="AQ260" s="177">
        <f>$AU260+$AB$7*SIN(AR260)</f>
        <v>15.660848844026086</v>
      </c>
      <c r="AR260" s="177">
        <f>$AU260+$AB$7*SIN(AS260)</f>
        <v>15.660928171514904</v>
      </c>
      <c r="AS260" s="177">
        <f>$AU260+$AB$7*SIN(AT260)</f>
        <v>15.660518798250553</v>
      </c>
      <c r="AT260" s="177">
        <f>$AU260+$AB$7*SIN(AU260)</f>
        <v>15.662631304475418</v>
      </c>
      <c r="AU260" s="177">
        <f>RADIANS($AB$9)+$AB$18*(F260-AB$15)</f>
        <v>15.651727666797342</v>
      </c>
    </row>
    <row r="261" spans="1:47" s="177" customFormat="1" ht="12.95" customHeight="1" x14ac:dyDescent="0.2">
      <c r="A261" s="177" t="s">
        <v>132</v>
      </c>
      <c r="C261" s="196">
        <v>46544.648000000001</v>
      </c>
      <c r="D261" s="196" t="s">
        <v>52</v>
      </c>
      <c r="E261" s="177">
        <f>(C261-C$7)/C$8</f>
        <v>-14817.913378638692</v>
      </c>
      <c r="F261" s="177">
        <f>ROUND(2*E261,0)/2</f>
        <v>-14818</v>
      </c>
      <c r="G261" s="177">
        <f>C261-(C$7+C$8*F261)</f>
        <v>5.9541800001170486E-2</v>
      </c>
      <c r="I261" s="177">
        <f>G261</f>
        <v>5.9541800001170486E-2</v>
      </c>
      <c r="O261" s="177">
        <f ca="1">+C$11+C$12*F261</f>
        <v>0.13788590515746665</v>
      </c>
      <c r="Q261" s="198">
        <f>C261-15018.5</f>
        <v>31526.148000000001</v>
      </c>
      <c r="S261" s="178">
        <f>S$16</f>
        <v>0.1</v>
      </c>
      <c r="Z261" s="177">
        <f>F261</f>
        <v>-14818</v>
      </c>
      <c r="AA261" s="177">
        <f>AB$3+AB$4*Z261+AB$5*Z261^2+AH261</f>
        <v>7.0457309248235095E-2</v>
      </c>
      <c r="AB261" s="177">
        <f>IF(S261&lt;&gt;0,G261-AH261,-9999)</f>
        <v>5.008951447473467E-2</v>
      </c>
      <c r="AC261" s="177">
        <f>+G261-P261</f>
        <v>5.9541800001170486E-2</v>
      </c>
      <c r="AD261" s="177">
        <f>IF(S261&lt;&gt;0,G261-AA261,-9999)</f>
        <v>-1.0915509247064609E-2</v>
      </c>
      <c r="AE261" s="177">
        <f>+(G261-AA261)^2*S261</f>
        <v>1.1914834212275299E-5</v>
      </c>
      <c r="AF261" s="177">
        <f>IF(S261&lt;&gt;0,G261-P261,-9999)</f>
        <v>5.9541800001170486E-2</v>
      </c>
      <c r="AG261" s="178"/>
      <c r="AH261" s="177">
        <f>$AB$6*($AB$11/AI261*AJ261+$AB$12)</f>
        <v>9.4522855264358129E-3</v>
      </c>
      <c r="AI261" s="177">
        <f>1+$AB$7*COS(AL261)</f>
        <v>0.80600569791743593</v>
      </c>
      <c r="AJ261" s="177">
        <f>SIN(AL261+RADIANS($AB$9))</f>
        <v>0.72025511885759474</v>
      </c>
      <c r="AK261" s="177">
        <f>$AB$7*SIN(AL261)</f>
        <v>-6.5580608908980372E-5</v>
      </c>
      <c r="AL261" s="177">
        <f>2*ATAN(AM261)</f>
        <v>-3.141254599297957</v>
      </c>
      <c r="AM261" s="177">
        <f>SQRT((1+$AB$7)/(1-$AB$7))*TAN(AN261/2)</f>
        <v>-5916.2094055689395</v>
      </c>
      <c r="AN261" s="177">
        <f>$AU261+$AB$7*SIN(AO261)</f>
        <v>15.708374719333571</v>
      </c>
      <c r="AO261" s="177">
        <f>$AU261+$AB$7*SIN(AP261)</f>
        <v>15.708374724413344</v>
      </c>
      <c r="AP261" s="177">
        <f>$AU261+$AB$7*SIN(AQ261)</f>
        <v>15.708374698228173</v>
      </c>
      <c r="AQ261" s="177">
        <f>$AU261+$AB$7*SIN(AR261)</f>
        <v>15.708374833207259</v>
      </c>
      <c r="AR261" s="177">
        <f>$AU261+$AB$7*SIN(AS261)</f>
        <v>15.708374137418321</v>
      </c>
      <c r="AS261" s="177">
        <f>$AU261+$AB$7*SIN(AT261)</f>
        <v>15.708377724064674</v>
      </c>
      <c r="AT261" s="177">
        <f>$AU261+$AB$7*SIN(AU261)</f>
        <v>15.708359235653404</v>
      </c>
      <c r="AU261" s="177">
        <f>RADIANS($AB$9)+$AB$18*(F261-AB$15)</f>
        <v>15.708454539545524</v>
      </c>
    </row>
    <row r="262" spans="1:47" s="177" customFormat="1" ht="12.95" customHeight="1" x14ac:dyDescent="0.2">
      <c r="A262" s="177" t="s">
        <v>165</v>
      </c>
      <c r="C262" s="196">
        <v>46657.38</v>
      </c>
      <c r="D262" s="196"/>
      <c r="E262" s="177">
        <f>(C262-C$7)/C$8</f>
        <v>-14653.910958434795</v>
      </c>
      <c r="F262" s="177">
        <f>ROUND(2*E262,0)/2</f>
        <v>-14654</v>
      </c>
      <c r="G262" s="177">
        <f>C262-(C$7+C$8*F262)</f>
        <v>6.1205399993923493E-2</v>
      </c>
      <c r="I262" s="177">
        <f>G262</f>
        <v>6.1205399993923493E-2</v>
      </c>
      <c r="O262" s="177">
        <f ca="1">+C$11+C$12*F262</f>
        <v>0.13635498824251696</v>
      </c>
      <c r="Q262" s="198">
        <f>C262-15018.5</f>
        <v>31638.879999999997</v>
      </c>
      <c r="S262" s="178">
        <f>S$16</f>
        <v>0.1</v>
      </c>
      <c r="Z262" s="177">
        <f>F262</f>
        <v>-14654</v>
      </c>
      <c r="AA262" s="177">
        <f>AB$3+AB$4*Z262+AB$5*Z262^2+AH262</f>
        <v>7.0274541460576476E-2</v>
      </c>
      <c r="AB262" s="177">
        <f>IF(S262&lt;&gt;0,G262-AH262,-9999)</f>
        <v>5.1139396534008723E-2</v>
      </c>
      <c r="AC262" s="177">
        <f>+G262-P262</f>
        <v>6.1205399993923493E-2</v>
      </c>
      <c r="AD262" s="177">
        <f>IF(S262&lt;&gt;0,G262-AA262,-9999)</f>
        <v>-9.0691414666529829E-3</v>
      </c>
      <c r="AE262" s="177">
        <f>+(G262-AA262)^2*S262</f>
        <v>8.2249326942164627E-6</v>
      </c>
      <c r="AF262" s="177">
        <f>IF(S262&lt;&gt;0,G262-P262,-9999)</f>
        <v>6.1205399993923493E-2</v>
      </c>
      <c r="AG262" s="178"/>
      <c r="AH262" s="177">
        <f>$AB$6*($AB$11/AI262*AJ262+$AB$12)</f>
        <v>1.006600345991477E-2</v>
      </c>
      <c r="AI262" s="177">
        <f>1+$AB$7*COS(AL262)</f>
        <v>0.8063442214191292</v>
      </c>
      <c r="AJ262" s="177">
        <f>SIN(AL262+RADIANS($AB$9))</f>
        <v>0.75974317075359632</v>
      </c>
      <c r="AK262" s="177">
        <f>$AB$7*SIN(AL262)</f>
        <v>-1.1455695681803735E-2</v>
      </c>
      <c r="AL262" s="177">
        <f>2*ATAN(AM262)</f>
        <v>-3.0825065709540773</v>
      </c>
      <c r="AM262" s="177">
        <f>SQRT((1+$AB$7)/(1-$AB$7))*TAN(AN262/2)</f>
        <v>-33.83907032063388</v>
      </c>
      <c r="AN262" s="177">
        <f>$AU262+$AB$7*SIN(AO262)</f>
        <v>15.779867834764451</v>
      </c>
      <c r="AO262" s="177">
        <f>$AU262+$AB$7*SIN(AP262)</f>
        <v>15.779868707306742</v>
      </c>
      <c r="AP262" s="177">
        <f>$AU262+$AB$7*SIN(AQ262)</f>
        <v>15.779864197882231</v>
      </c>
      <c r="AQ262" s="177">
        <f>$AU262+$AB$7*SIN(AR262)</f>
        <v>15.779887503254828</v>
      </c>
      <c r="AR262" s="177">
        <f>$AU262+$AB$7*SIN(AS262)</f>
        <v>15.779767058064676</v>
      </c>
      <c r="AS262" s="177">
        <f>$AU262+$AB$7*SIN(AT262)</f>
        <v>15.780389545716705</v>
      </c>
      <c r="AT262" s="177">
        <f>$AU262+$AB$7*SIN(AU262)</f>
        <v>15.777172687864574</v>
      </c>
      <c r="AU262" s="177">
        <f>RADIANS($AB$9)+$AB$18*(F262-AB$15)</f>
        <v>15.793805063680406</v>
      </c>
    </row>
    <row r="263" spans="1:47" s="177" customFormat="1" ht="12.95" customHeight="1" x14ac:dyDescent="0.2">
      <c r="A263" s="144" t="s">
        <v>164</v>
      </c>
      <c r="B263" s="145" t="s">
        <v>95</v>
      </c>
      <c r="C263" s="146">
        <v>46659.44</v>
      </c>
      <c r="D263" s="196"/>
      <c r="E263" s="70">
        <f>(C263-C$7)/C$8</f>
        <v>-14650.914072141455</v>
      </c>
      <c r="F263" s="177">
        <f>ROUND(2*E263,0)/2</f>
        <v>-14651</v>
      </c>
      <c r="G263" s="197">
        <f>C263-(C$7+C$8*F263)</f>
        <v>5.9065100002044346E-2</v>
      </c>
      <c r="I263" s="177">
        <f>G263</f>
        <v>5.9065100002044346E-2</v>
      </c>
      <c r="O263" s="177">
        <f ca="1">+C$11+C$12*F263</f>
        <v>0.13632698366480447</v>
      </c>
      <c r="Q263" s="198">
        <f>C263-15018.5</f>
        <v>31640.940000000002</v>
      </c>
      <c r="S263" s="178">
        <f>S$16</f>
        <v>0.1</v>
      </c>
      <c r="Z263" s="177">
        <f>F263</f>
        <v>-14651</v>
      </c>
      <c r="AA263" s="177">
        <f>AB$3+AB$4*Z263+AB$5*Z263^2+AH263</f>
        <v>7.0270742083856155E-2</v>
      </c>
      <c r="AB263" s="177">
        <f>IF(S263&lt;&gt;0,G263-AH263,-9999)</f>
        <v>4.8988336732276393E-2</v>
      </c>
      <c r="AC263" s="177">
        <f>+G263-P263</f>
        <v>5.9065100002044346E-2</v>
      </c>
      <c r="AD263" s="177">
        <f>IF(S263&lt;&gt;0,G263-AA263,-9999)</f>
        <v>-1.1205642081811809E-2</v>
      </c>
      <c r="AE263" s="177">
        <f>+(G263-AA263)^2*S263</f>
        <v>1.2556641446567169E-5</v>
      </c>
      <c r="AF263" s="177">
        <f>IF(S263&lt;&gt;0,G263-P263,-9999)</f>
        <v>5.9065100002044346E-2</v>
      </c>
      <c r="AG263" s="178"/>
      <c r="AH263" s="177">
        <f>$AB$6*($AB$11/AI263*AJ263+$AB$12)</f>
        <v>1.0076763269767952E-2</v>
      </c>
      <c r="AI263" s="177">
        <f>1+$AB$7*COS(AL263)</f>
        <v>0.80635665140300217</v>
      </c>
      <c r="AJ263" s="177">
        <f>SIN(AL263+RADIANS($AB$9))</f>
        <v>0.76044190074959361</v>
      </c>
      <c r="AK263" s="177">
        <f>$AB$7*SIN(AL263)</f>
        <v>-1.1663922387385941E-2</v>
      </c>
      <c r="AL263" s="177">
        <f>2*ATAN(AM263)</f>
        <v>-3.0814312951741574</v>
      </c>
      <c r="AM263" s="177">
        <f>SQRT((1+$AB$7)/(1-$AB$7))*TAN(AN263/2)</f>
        <v>-33.233902703577584</v>
      </c>
      <c r="AN263" s="177">
        <f>$AU263+$AB$7*SIN(AO263)</f>
        <v>15.781176010924963</v>
      </c>
      <c r="AO263" s="177">
        <f>$AU263+$AB$7*SIN(AP263)</f>
        <v>15.781176898778273</v>
      </c>
      <c r="AP263" s="177">
        <f>$AU263+$AB$7*SIN(AQ263)</f>
        <v>15.781172309787889</v>
      </c>
      <c r="AQ263" s="177">
        <f>$AU263+$AB$7*SIN(AR263)</f>
        <v>15.781196028624416</v>
      </c>
      <c r="AR263" s="177">
        <f>$AU263+$AB$7*SIN(AS263)</f>
        <v>15.781073434955626</v>
      </c>
      <c r="AS263" s="177">
        <f>$AU263+$AB$7*SIN(AT263)</f>
        <v>15.781707087026154</v>
      </c>
      <c r="AT263" s="177">
        <f>$AU263+$AB$7*SIN(AU263)</f>
        <v>15.778432232191916</v>
      </c>
      <c r="AU263" s="177">
        <f>RADIANS($AB$9)+$AB$18*(F263-AB$15)</f>
        <v>15.795366353756044</v>
      </c>
    </row>
    <row r="264" spans="1:47" s="177" customFormat="1" ht="12.95" customHeight="1" x14ac:dyDescent="0.2">
      <c r="A264" s="177" t="s">
        <v>165</v>
      </c>
      <c r="C264" s="196">
        <v>46681.432999999997</v>
      </c>
      <c r="D264" s="196"/>
      <c r="E264" s="177">
        <f>(C264-C$7)/C$8</f>
        <v>-14618.918673962202</v>
      </c>
      <c r="F264" s="177">
        <f>ROUND(2*E264,0)/2</f>
        <v>-14619</v>
      </c>
      <c r="G264" s="177">
        <f>C264-(C$7+C$8*F264)</f>
        <v>5.5901899992022663E-2</v>
      </c>
      <c r="I264" s="177">
        <f>G264</f>
        <v>5.5901899992022663E-2</v>
      </c>
      <c r="O264" s="177">
        <f ca="1">+C$11+C$12*F264</f>
        <v>0.13602826816920452</v>
      </c>
      <c r="Q264" s="198">
        <f>C264-15018.5</f>
        <v>31662.932999999997</v>
      </c>
      <c r="S264" s="178">
        <f>S$16</f>
        <v>0.1</v>
      </c>
      <c r="Z264" s="177">
        <f>F264</f>
        <v>-14619</v>
      </c>
      <c r="AA264" s="177">
        <f>AB$3+AB$4*Z264+AB$5*Z264^2+AH264</f>
        <v>7.0229173408546064E-2</v>
      </c>
      <c r="AB264" s="177">
        <f>IF(S264&lt;&gt;0,G264-AH264,-9999)</f>
        <v>4.5711431269883522E-2</v>
      </c>
      <c r="AC264" s="177">
        <f>+G264-P264</f>
        <v>5.5901899992022663E-2</v>
      </c>
      <c r="AD264" s="177">
        <f>IF(S264&lt;&gt;0,G264-AA264,-9999)</f>
        <v>-1.4327273416523401E-2</v>
      </c>
      <c r="AE264" s="177">
        <f>+(G264-AA264)^2*S264</f>
        <v>2.0527076355181812E-5</v>
      </c>
      <c r="AF264" s="177">
        <f>IF(S264&lt;&gt;0,G264-P264,-9999)</f>
        <v>5.5901899992022663E-2</v>
      </c>
      <c r="AG264" s="178"/>
      <c r="AH264" s="177">
        <f>$AB$6*($AB$11/AI264*AJ264+$AB$12)</f>
        <v>1.019046872213914E-2</v>
      </c>
      <c r="AI264" s="177">
        <f>1+$AB$7*COS(AL264)</f>
        <v>0.80650319659765923</v>
      </c>
      <c r="AJ264" s="177">
        <f>SIN(AL264+RADIANS($AB$9))</f>
        <v>0.7678415618437443</v>
      </c>
      <c r="AK264" s="177">
        <f>$AB$7*SIN(AL264)</f>
        <v>-1.3884545883580429E-2</v>
      </c>
      <c r="AL264" s="177">
        <f>2*ATAN(AM264)</f>
        <v>-3.0699594851261089</v>
      </c>
      <c r="AM264" s="177">
        <f>SQRT((1+$AB$7)/(1-$AB$7))*TAN(AN264/2)</f>
        <v>-27.908087150912628</v>
      </c>
      <c r="AN264" s="177">
        <f>$AU264+$AB$7*SIN(AO264)</f>
        <v>15.795131229376851</v>
      </c>
      <c r="AO264" s="177">
        <f>$AU264+$AB$7*SIN(AP264)</f>
        <v>15.795132278586919</v>
      </c>
      <c r="AP264" s="177">
        <f>$AU264+$AB$7*SIN(AQ264)</f>
        <v>15.795126849517173</v>
      </c>
      <c r="AQ264" s="177">
        <f>$AU264+$AB$7*SIN(AR264)</f>
        <v>15.795154941915806</v>
      </c>
      <c r="AR264" s="177">
        <f>$AU264+$AB$7*SIN(AS264)</f>
        <v>15.79500958021381</v>
      </c>
      <c r="AS264" s="177">
        <f>$AU264+$AB$7*SIN(AT264)</f>
        <v>15.795761761830327</v>
      </c>
      <c r="AT264" s="177">
        <f>$AU264+$AB$7*SIN(AU264)</f>
        <v>15.791870087564353</v>
      </c>
      <c r="AU264" s="177">
        <f>RADIANS($AB$9)+$AB$18*(F264-AB$15)</f>
        <v>15.812020114562852</v>
      </c>
    </row>
    <row r="265" spans="1:47" s="177" customFormat="1" ht="12.95" customHeight="1" x14ac:dyDescent="0.2">
      <c r="A265" s="177" t="s">
        <v>132</v>
      </c>
      <c r="C265" s="196">
        <v>46880.764000000003</v>
      </c>
      <c r="D265" s="196" t="s">
        <v>52</v>
      </c>
      <c r="E265" s="177">
        <f>(C265-C$7)/C$8</f>
        <v>-14328.932100303748</v>
      </c>
      <c r="F265" s="177">
        <f>ROUND(2*E265,0)/2</f>
        <v>-14329</v>
      </c>
      <c r="G265" s="177">
        <f>C265-(C$7+C$8*F265)</f>
        <v>4.6672899996337947E-2</v>
      </c>
      <c r="I265" s="177">
        <f>G265</f>
        <v>4.6672899996337947E-2</v>
      </c>
      <c r="O265" s="177">
        <f ca="1">+C$11+C$12*F265</f>
        <v>0.13332115899033004</v>
      </c>
      <c r="Q265" s="198">
        <f>C265-15018.5</f>
        <v>31862.264000000003</v>
      </c>
      <c r="S265" s="178">
        <f>S$16</f>
        <v>0.1</v>
      </c>
      <c r="Z265" s="177">
        <f>F265</f>
        <v>-14329</v>
      </c>
      <c r="AA265" s="177">
        <f>AB$3+AB$4*Z265+AB$5*Z265^2+AH265</f>
        <v>6.9762590590496165E-2</v>
      </c>
      <c r="AB265" s="177">
        <f>IF(S265&lt;&gt;0,G265-AH265,-9999)</f>
        <v>3.5543831840748052E-2</v>
      </c>
      <c r="AC265" s="177">
        <f>+G265-P265</f>
        <v>4.6672899996337947E-2</v>
      </c>
      <c r="AD265" s="177">
        <f>IF(S265&lt;&gt;0,G265-AA265,-9999)</f>
        <v>-2.3089690594158219E-2</v>
      </c>
      <c r="AE265" s="177">
        <f>+(G265-AA265)^2*S265</f>
        <v>5.3313381173395862E-5</v>
      </c>
      <c r="AF265" s="177">
        <f>IF(S265&lt;&gt;0,G265-P265,-9999)</f>
        <v>4.6672899996337947E-2</v>
      </c>
      <c r="AG265" s="178"/>
      <c r="AH265" s="177">
        <f>$AB$6*($AB$11/AI265*AJ265+$AB$12)</f>
        <v>1.1129068155589892E-2</v>
      </c>
      <c r="AI265" s="177">
        <f>1+$AB$7*COS(AL265)</f>
        <v>0.80899887845785212</v>
      </c>
      <c r="AJ265" s="177">
        <f>SIN(AL265+RADIANS($AB$9))</f>
        <v>0.83034395069935174</v>
      </c>
      <c r="AK265" s="177">
        <f>$AB$7*SIN(AL265)</f>
        <v>-3.3946503663249708E-2</v>
      </c>
      <c r="AL265" s="177">
        <f>2*ATAN(AM265)</f>
        <v>-2.9656999803437794</v>
      </c>
      <c r="AM265" s="177">
        <f>SQRT((1+$AB$7)/(1-$AB$7))*TAN(AN265/2)</f>
        <v>-11.341239690802359</v>
      </c>
      <c r="AN265" s="177">
        <f>$AU265+$AB$7*SIN(AO265)</f>
        <v>15.921780416992554</v>
      </c>
      <c r="AO265" s="177">
        <f>$AU265+$AB$7*SIN(AP265)</f>
        <v>15.921782680880014</v>
      </c>
      <c r="AP265" s="177">
        <f>$AU265+$AB$7*SIN(AQ265)</f>
        <v>15.921770739086639</v>
      </c>
      <c r="AQ265" s="177">
        <f>$AU265+$AB$7*SIN(AR265)</f>
        <v>15.921833731272432</v>
      </c>
      <c r="AR265" s="177">
        <f>$AU265+$AB$7*SIN(AS265)</f>
        <v>15.92150146128699</v>
      </c>
      <c r="AS265" s="177">
        <f>$AU265+$AB$7*SIN(AT265)</f>
        <v>15.92325438357452</v>
      </c>
      <c r="AT265" s="177">
        <f>$AU265+$AB$7*SIN(AU265)</f>
        <v>15.914014109803977</v>
      </c>
      <c r="AU265" s="177">
        <f>RADIANS($AB$9)+$AB$18*(F265-AB$15)</f>
        <v>15.962944821874533</v>
      </c>
    </row>
    <row r="266" spans="1:47" s="177" customFormat="1" ht="12.95" customHeight="1" x14ac:dyDescent="0.2">
      <c r="A266" s="177" t="s">
        <v>166</v>
      </c>
      <c r="C266" s="196">
        <v>46901.394999999997</v>
      </c>
      <c r="D266" s="196"/>
      <c r="E266" s="177">
        <f>(C266-C$7)/C$8</f>
        <v>-14298.918138596107</v>
      </c>
      <c r="F266" s="177">
        <f>ROUND(2*E266,0)/2</f>
        <v>-14299</v>
      </c>
      <c r="G266" s="177">
        <f>C266-(C$7+C$8*F266)</f>
        <v>5.6269899992912542E-2</v>
      </c>
      <c r="I266" s="177">
        <f>G266</f>
        <v>5.6269899992912542E-2</v>
      </c>
      <c r="O266" s="177">
        <f ca="1">+C$11+C$12*F266</f>
        <v>0.13304111321320508</v>
      </c>
      <c r="Q266" s="198">
        <f>C266-15018.5</f>
        <v>31882.894999999997</v>
      </c>
      <c r="S266" s="178">
        <f>S$16</f>
        <v>0.1</v>
      </c>
      <c r="Z266" s="177">
        <f>F266</f>
        <v>-14299</v>
      </c>
      <c r="AA266" s="177">
        <f>AB$3+AB$4*Z266+AB$5*Z266^2+AH266</f>
        <v>6.9704756635993737E-2</v>
      </c>
      <c r="AB266" s="177">
        <f>IF(S266&lt;&gt;0,G266-AH266,-9999)</f>
        <v>4.505350664580203E-2</v>
      </c>
      <c r="AC266" s="177">
        <f>+G266-P266</f>
        <v>5.6269899992912542E-2</v>
      </c>
      <c r="AD266" s="177">
        <f>IF(S266&lt;&gt;0,G266-AA266,-9999)</f>
        <v>-1.3434856643081194E-2</v>
      </c>
      <c r="AE266" s="177">
        <f>+(G266-AA266)^2*S266</f>
        <v>1.8049537302014292E-5</v>
      </c>
      <c r="AF266" s="177">
        <f>IF(S266&lt;&gt;0,G266-P266,-9999)</f>
        <v>5.6269899992912542E-2</v>
      </c>
      <c r="AG266" s="178"/>
      <c r="AH266" s="177">
        <f>$AB$6*($AB$11/AI266*AJ266+$AB$12)</f>
        <v>1.121639334711051E-2</v>
      </c>
      <c r="AI266" s="177">
        <f>1+$AB$7*COS(AL266)</f>
        <v>0.80937766021914859</v>
      </c>
      <c r="AJ266" s="177">
        <f>SIN(AL266+RADIANS($AB$9))</f>
        <v>0.83632936610577235</v>
      </c>
      <c r="AK266" s="177">
        <f>$AB$7*SIN(AL266)</f>
        <v>-3.6012735494419447E-2</v>
      </c>
      <c r="AL266" s="177">
        <f>2*ATAN(AM266)</f>
        <v>-2.9548714446247066</v>
      </c>
      <c r="AM266" s="177">
        <f>SQRT((1+$AB$7)/(1-$AB$7))*TAN(AN266/2)</f>
        <v>-10.680017712287331</v>
      </c>
      <c r="AN266" s="177">
        <f>$AU266+$AB$7*SIN(AO266)</f>
        <v>15.93490819868328</v>
      </c>
      <c r="AO266" s="177">
        <f>$AU266+$AB$7*SIN(AP266)</f>
        <v>15.934910554921565</v>
      </c>
      <c r="AP266" s="177">
        <f>$AU266+$AB$7*SIN(AQ266)</f>
        <v>15.934898089381042</v>
      </c>
      <c r="AQ266" s="177">
        <f>$AU266+$AB$7*SIN(AR266)</f>
        <v>15.934964037999725</v>
      </c>
      <c r="AR266" s="177">
        <f>$AU266+$AB$7*SIN(AS266)</f>
        <v>15.934615149937491</v>
      </c>
      <c r="AS266" s="177">
        <f>$AU266+$AB$7*SIN(AT266)</f>
        <v>15.936461192613052</v>
      </c>
      <c r="AT266" s="177">
        <f>$AU266+$AB$7*SIN(AU266)</f>
        <v>15.926702207061943</v>
      </c>
      <c r="AU266" s="177">
        <f>RADIANS($AB$9)+$AB$18*(F266-AB$15)</f>
        <v>15.978557722630914</v>
      </c>
    </row>
    <row r="267" spans="1:47" s="177" customFormat="1" ht="12.95" customHeight="1" x14ac:dyDescent="0.2">
      <c r="A267" s="177" t="s">
        <v>167</v>
      </c>
      <c r="C267" s="196">
        <v>46903.461000000003</v>
      </c>
      <c r="D267" s="196"/>
      <c r="E267" s="177">
        <f>(C267-C$7)/C$8</f>
        <v>-14295.912523507735</v>
      </c>
      <c r="F267" s="177">
        <f>ROUND(2*E267,0)/2</f>
        <v>-14296</v>
      </c>
      <c r="G267" s="177">
        <f>C267-(C$7+C$8*F267)</f>
        <v>6.0129600002255756E-2</v>
      </c>
      <c r="I267" s="177">
        <f>G267</f>
        <v>6.0129600002255756E-2</v>
      </c>
      <c r="O267" s="177">
        <f ca="1">+C$11+C$12*F267</f>
        <v>0.13301310863549259</v>
      </c>
      <c r="Q267" s="198">
        <f>C267-15018.5</f>
        <v>31884.961000000003</v>
      </c>
      <c r="S267" s="178">
        <f>S$16</f>
        <v>0.1</v>
      </c>
      <c r="Z267" s="177">
        <f>F267</f>
        <v>-14296</v>
      </c>
      <c r="AA267" s="177">
        <f>AB$3+AB$4*Z267+AB$5*Z267^2+AH267</f>
        <v>6.9698871526320122E-2</v>
      </c>
      <c r="AB267" s="177">
        <f>IF(S267&lt;&gt;0,G267-AH267,-9999)</f>
        <v>4.8904577959485475E-2</v>
      </c>
      <c r="AC267" s="177">
        <f>+G267-P267</f>
        <v>6.0129600002255756E-2</v>
      </c>
      <c r="AD267" s="177">
        <f>IF(S267&lt;&gt;0,G267-AA267,-9999)</f>
        <v>-9.5692715240643655E-3</v>
      </c>
      <c r="AE267" s="177">
        <f>+(G267-AA267)^2*S267</f>
        <v>9.1570957501269152E-6</v>
      </c>
      <c r="AF267" s="177">
        <f>IF(S267&lt;&gt;0,G267-P267,-9999)</f>
        <v>6.0129600002255756E-2</v>
      </c>
      <c r="AG267" s="178"/>
      <c r="AH267" s="177">
        <f>$AB$6*($AB$11/AI267*AJ267+$AB$12)</f>
        <v>1.1225022042770283E-2</v>
      </c>
      <c r="AI267" s="177">
        <f>1+$AB$7*COS(AL267)</f>
        <v>0.80941678893135838</v>
      </c>
      <c r="AJ267" s="177">
        <f>SIN(AL267+RADIANS($AB$9))</f>
        <v>0.83692283446745974</v>
      </c>
      <c r="AK267" s="177">
        <f>$AB$7*SIN(AL267)</f>
        <v>-3.6219237983190392E-2</v>
      </c>
      <c r="AL267" s="177">
        <f>2*ATAN(AM267)</f>
        <v>-2.9537880266728354</v>
      </c>
      <c r="AM267" s="177">
        <f>SQRT((1+$AB$7)/(1-$AB$7))*TAN(AN267/2)</f>
        <v>-10.618045703076206</v>
      </c>
      <c r="AN267" s="177">
        <f>$AU267+$AB$7*SIN(AO267)</f>
        <v>15.936221318963669</v>
      </c>
      <c r="AO267" s="177">
        <f>$AU267+$AB$7*SIN(AP267)</f>
        <v>15.936223684036053</v>
      </c>
      <c r="AP267" s="177">
        <f>$AU267+$AB$7*SIN(AQ267)</f>
        <v>15.936211167953326</v>
      </c>
      <c r="AQ267" s="177">
        <f>$AU267+$AB$7*SIN(AR267)</f>
        <v>15.936277404109772</v>
      </c>
      <c r="AR267" s="177">
        <f>$AU267+$AB$7*SIN(AS267)</f>
        <v>15.935926888400855</v>
      </c>
      <c r="AS267" s="177">
        <f>$AU267+$AB$7*SIN(AT267)</f>
        <v>15.937782110472686</v>
      </c>
      <c r="AT267" s="177">
        <f>$AU267+$AB$7*SIN(AU267)</f>
        <v>15.927971700260313</v>
      </c>
      <c r="AU267" s="177">
        <f>RADIANS($AB$9)+$AB$18*(F267-AB$15)</f>
        <v>15.980119012706552</v>
      </c>
    </row>
    <row r="268" spans="1:47" s="177" customFormat="1" ht="12.95" customHeight="1" x14ac:dyDescent="0.2">
      <c r="A268" s="177" t="s">
        <v>166</v>
      </c>
      <c r="C268" s="196">
        <v>46910.332000000002</v>
      </c>
      <c r="D268" s="196"/>
      <c r="E268" s="177">
        <f>(C268-C$7)/C$8</f>
        <v>-14285.916598400217</v>
      </c>
      <c r="F268" s="177">
        <f>ROUND(2*E268,0)/2</f>
        <v>-14286</v>
      </c>
      <c r="G268" s="177">
        <f>C268-(C$7+C$8*F268)</f>
        <v>5.7328599999891594E-2</v>
      </c>
      <c r="I268" s="177">
        <f>G268</f>
        <v>5.7328599999891594E-2</v>
      </c>
      <c r="O268" s="177">
        <f ca="1">+C$11+C$12*F268</f>
        <v>0.13291976004311762</v>
      </c>
      <c r="Q268" s="198">
        <f>C268-15018.5</f>
        <v>31891.832000000002</v>
      </c>
      <c r="S268" s="178">
        <f>S$16</f>
        <v>0.1</v>
      </c>
      <c r="Z268" s="177">
        <f>F268</f>
        <v>-14286</v>
      </c>
      <c r="AA268" s="177">
        <f>AB$3+AB$4*Z268+AB$5*Z268^2+AH268</f>
        <v>6.9679120402966546E-2</v>
      </c>
      <c r="AB268" s="177">
        <f>IF(S268&lt;&gt;0,G268-AH268,-9999)</f>
        <v>4.6074952499110602E-2</v>
      </c>
      <c r="AC268" s="177">
        <f>+G268-P268</f>
        <v>5.7328599999891594E-2</v>
      </c>
      <c r="AD268" s="177">
        <f>IF(S268&lt;&gt;0,G268-AA268,-9999)</f>
        <v>-1.2350520403074952E-2</v>
      </c>
      <c r="AE268" s="177">
        <f>+(G268-AA268)^2*S268</f>
        <v>1.5253535422677067E-5</v>
      </c>
      <c r="AF268" s="177">
        <f>IF(S268&lt;&gt;0,G268-P268,-9999)</f>
        <v>5.7328599999891594E-2</v>
      </c>
      <c r="AG268" s="178"/>
      <c r="AH268" s="177">
        <f>$AB$6*($AB$11/AI268*AJ268+$AB$12)</f>
        <v>1.1253647500780992E-2</v>
      </c>
      <c r="AI268" s="177">
        <f>1+$AB$7*COS(AL268)</f>
        <v>0.80954886149684946</v>
      </c>
      <c r="AJ268" s="177">
        <f>SIN(AL268+RADIANS($AB$9))</f>
        <v>0.8388943784108911</v>
      </c>
      <c r="AK268" s="177">
        <f>$AB$7*SIN(AL268)</f>
        <v>-3.6907416384395507E-2</v>
      </c>
      <c r="AL268" s="177">
        <f>2*ATAN(AM268)</f>
        <v>-2.9501758712137902</v>
      </c>
      <c r="AM268" s="177">
        <f>SQRT((1+$AB$7)/(1-$AB$7))*TAN(AN268/2)</f>
        <v>-10.416482358628654</v>
      </c>
      <c r="AN268" s="177">
        <f>$AU268+$AB$7*SIN(AO268)</f>
        <v>15.940598848535632</v>
      </c>
      <c r="AO268" s="177">
        <f>$AU268+$AB$7*SIN(AP268)</f>
        <v>15.940601242521476</v>
      </c>
      <c r="AP268" s="177">
        <f>$AU268+$AB$7*SIN(AQ268)</f>
        <v>15.94058856040936</v>
      </c>
      <c r="AQ268" s="177">
        <f>$AU268+$AB$7*SIN(AR268)</f>
        <v>15.940655744184328</v>
      </c>
      <c r="AR268" s="177">
        <f>$AU268+$AB$7*SIN(AS268)</f>
        <v>15.940299848789063</v>
      </c>
      <c r="AS268" s="177">
        <f>$AU268+$AB$7*SIN(AT268)</f>
        <v>15.942185490563045</v>
      </c>
      <c r="AT268" s="177">
        <f>$AU268+$AB$7*SIN(AU268)</f>
        <v>15.932204266305588</v>
      </c>
      <c r="AU268" s="177">
        <f>RADIANS($AB$9)+$AB$18*(F268-AB$15)</f>
        <v>15.985323312958677</v>
      </c>
    </row>
    <row r="269" spans="1:47" s="177" customFormat="1" ht="12.95" customHeight="1" x14ac:dyDescent="0.2">
      <c r="A269" s="177" t="s">
        <v>167</v>
      </c>
      <c r="C269" s="196">
        <v>46914.447</v>
      </c>
      <c r="D269" s="196"/>
      <c r="E269" s="177">
        <f>(C269-C$7)/C$8</f>
        <v>-14279.930099809411</v>
      </c>
      <c r="F269" s="177">
        <f>ROUND(2*E269,0)/2</f>
        <v>-14280</v>
      </c>
      <c r="G269" s="177">
        <f>C269-(C$7+C$8*F269)</f>
        <v>4.8047999996924773E-2</v>
      </c>
      <c r="I269" s="177">
        <f>G269</f>
        <v>4.8047999996924773E-2</v>
      </c>
      <c r="O269" s="177">
        <f ca="1">+C$11+C$12*F269</f>
        <v>0.13286375088769262</v>
      </c>
      <c r="Q269" s="198">
        <f>C269-15018.5</f>
        <v>31895.947</v>
      </c>
      <c r="S269" s="178">
        <f>S$16</f>
        <v>0.1</v>
      </c>
      <c r="Z269" s="177">
        <f>F269</f>
        <v>-14280</v>
      </c>
      <c r="AA269" s="177">
        <f>AB$3+AB$4*Z269+AB$5*Z269^2+AH269</f>
        <v>6.9667170536226508E-2</v>
      </c>
      <c r="AB269" s="177">
        <f>IF(S269&lt;&gt;0,G269-AH269,-9999)</f>
        <v>3.6777278459416925E-2</v>
      </c>
      <c r="AC269" s="177">
        <f>+G269-P269</f>
        <v>4.8047999996924773E-2</v>
      </c>
      <c r="AD269" s="177">
        <f>IF(S269&lt;&gt;0,G269-AA269,-9999)</f>
        <v>-2.1619170539301735E-2</v>
      </c>
      <c r="AE269" s="177">
        <f>+(G269-AA269)^2*S269</f>
        <v>4.6738853480741212E-5</v>
      </c>
      <c r="AF269" s="177">
        <f>IF(S269&lt;&gt;0,G269-P269,-9999)</f>
        <v>4.8047999996924773E-2</v>
      </c>
      <c r="AG269" s="178"/>
      <c r="AH269" s="177">
        <f>$AB$6*($AB$11/AI269*AJ269+$AB$12)</f>
        <v>1.127072153750785E-2</v>
      </c>
      <c r="AI269" s="177">
        <f>1+$AB$7*COS(AL269)</f>
        <v>0.8096293191856373</v>
      </c>
      <c r="AJ269" s="177">
        <f>SIN(AL269+RADIANS($AB$9))</f>
        <v>0.84007236165149701</v>
      </c>
      <c r="AK269" s="177">
        <f>$AB$7*SIN(AL269)</f>
        <v>-3.7320201333773596E-2</v>
      </c>
      <c r="AL269" s="177">
        <f>2*ATAN(AM269)</f>
        <v>-2.9480080080989275</v>
      </c>
      <c r="AM269" s="177">
        <f>SQRT((1+$AB$7)/(1-$AB$7))*TAN(AN269/2)</f>
        <v>-10.299113623323143</v>
      </c>
      <c r="AN269" s="177">
        <f>$AU269+$AB$7*SIN(AO269)</f>
        <v>15.943225711584347</v>
      </c>
      <c r="AO269" s="177">
        <f>$AU269+$AB$7*SIN(AP269)</f>
        <v>15.943228122522148</v>
      </c>
      <c r="AP269" s="177">
        <f>$AU269+$AB$7*SIN(AQ269)</f>
        <v>15.943215342609554</v>
      </c>
      <c r="AQ269" s="177">
        <f>$AU269+$AB$7*SIN(AR269)</f>
        <v>15.943283086888069</v>
      </c>
      <c r="AR269" s="177">
        <f>$AU269+$AB$7*SIN(AS269)</f>
        <v>15.942923997805815</v>
      </c>
      <c r="AS269" s="177">
        <f>$AU269+$AB$7*SIN(AT269)</f>
        <v>15.94482775842117</v>
      </c>
      <c r="AT269" s="177">
        <f>$AU269+$AB$7*SIN(AU269)</f>
        <v>15.934744494831886</v>
      </c>
      <c r="AU269" s="177">
        <f>RADIANS($AB$9)+$AB$18*(F269-AB$15)</f>
        <v>15.988445893109954</v>
      </c>
    </row>
    <row r="270" spans="1:47" s="177" customFormat="1" ht="12.95" customHeight="1" x14ac:dyDescent="0.2">
      <c r="A270" s="177" t="s">
        <v>168</v>
      </c>
      <c r="C270" s="196">
        <v>46914.453000000001</v>
      </c>
      <c r="D270" s="196"/>
      <c r="E270" s="177">
        <f>(C270-C$7)/C$8</f>
        <v>-14279.921371014379</v>
      </c>
      <c r="F270" s="177">
        <f>ROUND(2*E270,0)/2</f>
        <v>-14280</v>
      </c>
      <c r="G270" s="177">
        <f>C270-(C$7+C$8*F270)</f>
        <v>5.4047999998147134E-2</v>
      </c>
      <c r="I270" s="177">
        <f>G270</f>
        <v>5.4047999998147134E-2</v>
      </c>
      <c r="O270" s="177">
        <f ca="1">+C$11+C$12*F270</f>
        <v>0.13286375088769262</v>
      </c>
      <c r="Q270" s="198">
        <f>C270-15018.5</f>
        <v>31895.953000000001</v>
      </c>
      <c r="S270" s="178">
        <f>S$16</f>
        <v>0.1</v>
      </c>
      <c r="Z270" s="177">
        <f>F270</f>
        <v>-14280</v>
      </c>
      <c r="AA270" s="177">
        <f>AB$3+AB$4*Z270+AB$5*Z270^2+AH270</f>
        <v>6.9667170536226508E-2</v>
      </c>
      <c r="AB270" s="177">
        <f>IF(S270&lt;&gt;0,G270-AH270,-9999)</f>
        <v>4.2777278460639286E-2</v>
      </c>
      <c r="AC270" s="177">
        <f>+G270-P270</f>
        <v>5.4047999998147134E-2</v>
      </c>
      <c r="AD270" s="177">
        <f>IF(S270&lt;&gt;0,G270-AA270,-9999)</f>
        <v>-1.5619170538079374E-2</v>
      </c>
      <c r="AE270" s="177">
        <f>+(G270-AA270)^2*S270</f>
        <v>2.4395848829760674E-5</v>
      </c>
      <c r="AF270" s="177">
        <f>IF(S270&lt;&gt;0,G270-P270,-9999)</f>
        <v>5.4047999998147134E-2</v>
      </c>
      <c r="AG270" s="178"/>
      <c r="AH270" s="177">
        <f>$AB$6*($AB$11/AI270*AJ270+$AB$12)</f>
        <v>1.127072153750785E-2</v>
      </c>
      <c r="AI270" s="177">
        <f>1+$AB$7*COS(AL270)</f>
        <v>0.8096293191856373</v>
      </c>
      <c r="AJ270" s="177">
        <f>SIN(AL270+RADIANS($AB$9))</f>
        <v>0.84007236165149701</v>
      </c>
      <c r="AK270" s="177">
        <f>$AB$7*SIN(AL270)</f>
        <v>-3.7320201333773596E-2</v>
      </c>
      <c r="AL270" s="177">
        <f>2*ATAN(AM270)</f>
        <v>-2.9480080080989275</v>
      </c>
      <c r="AM270" s="177">
        <f>SQRT((1+$AB$7)/(1-$AB$7))*TAN(AN270/2)</f>
        <v>-10.299113623323143</v>
      </c>
      <c r="AN270" s="177">
        <f>$AU270+$AB$7*SIN(AO270)</f>
        <v>15.943225711584347</v>
      </c>
      <c r="AO270" s="177">
        <f>$AU270+$AB$7*SIN(AP270)</f>
        <v>15.943228122522148</v>
      </c>
      <c r="AP270" s="177">
        <f>$AU270+$AB$7*SIN(AQ270)</f>
        <v>15.943215342609554</v>
      </c>
      <c r="AQ270" s="177">
        <f>$AU270+$AB$7*SIN(AR270)</f>
        <v>15.943283086888069</v>
      </c>
      <c r="AR270" s="177">
        <f>$AU270+$AB$7*SIN(AS270)</f>
        <v>15.942923997805815</v>
      </c>
      <c r="AS270" s="177">
        <f>$AU270+$AB$7*SIN(AT270)</f>
        <v>15.94482775842117</v>
      </c>
      <c r="AT270" s="177">
        <f>$AU270+$AB$7*SIN(AU270)</f>
        <v>15.934744494831886</v>
      </c>
      <c r="AU270" s="177">
        <f>RADIANS($AB$9)+$AB$18*(F270-AB$15)</f>
        <v>15.988445893109954</v>
      </c>
    </row>
    <row r="271" spans="1:47" s="177" customFormat="1" ht="12.95" customHeight="1" x14ac:dyDescent="0.2">
      <c r="A271" s="177" t="s">
        <v>166</v>
      </c>
      <c r="C271" s="196">
        <v>46914.46</v>
      </c>
      <c r="D271" s="196"/>
      <c r="E271" s="177">
        <f>(C271-C$7)/C$8</f>
        <v>-14279.911187420183</v>
      </c>
      <c r="F271" s="177">
        <f>ROUND(2*E271,0)/2</f>
        <v>-14280</v>
      </c>
      <c r="G271" s="177">
        <f>C271-(C$7+C$8*F271)</f>
        <v>6.1047999995935243E-2</v>
      </c>
      <c r="I271" s="177">
        <f>G271</f>
        <v>6.1047999995935243E-2</v>
      </c>
      <c r="O271" s="177">
        <f ca="1">+C$11+C$12*F271</f>
        <v>0.13286375088769262</v>
      </c>
      <c r="Q271" s="198">
        <f>C271-15018.5</f>
        <v>31895.96</v>
      </c>
      <c r="S271" s="178">
        <f>S$16</f>
        <v>0.1</v>
      </c>
      <c r="Z271" s="177">
        <f>F271</f>
        <v>-14280</v>
      </c>
      <c r="AA271" s="177">
        <f>AB$3+AB$4*Z271+AB$5*Z271^2+AH271</f>
        <v>6.9667170536226508E-2</v>
      </c>
      <c r="AB271" s="177">
        <f>IF(S271&lt;&gt;0,G271-AH271,-9999)</f>
        <v>4.9777278458427394E-2</v>
      </c>
      <c r="AC271" s="177">
        <f>+G271-P271</f>
        <v>6.1047999995935243E-2</v>
      </c>
      <c r="AD271" s="177">
        <f>IF(S271&lt;&gt;0,G271-AA271,-9999)</f>
        <v>-8.6191705402912655E-3</v>
      </c>
      <c r="AE271" s="177">
        <f>+(G271-AA271)^2*S271</f>
        <v>7.4290100802624833E-6</v>
      </c>
      <c r="AF271" s="177">
        <f>IF(S271&lt;&gt;0,G271-P271,-9999)</f>
        <v>6.1047999995935243E-2</v>
      </c>
      <c r="AG271" s="178"/>
      <c r="AH271" s="177">
        <f>$AB$6*($AB$11/AI271*AJ271+$AB$12)</f>
        <v>1.127072153750785E-2</v>
      </c>
      <c r="AI271" s="177">
        <f>1+$AB$7*COS(AL271)</f>
        <v>0.8096293191856373</v>
      </c>
      <c r="AJ271" s="177">
        <f>SIN(AL271+RADIANS($AB$9))</f>
        <v>0.84007236165149701</v>
      </c>
      <c r="AK271" s="177">
        <f>$AB$7*SIN(AL271)</f>
        <v>-3.7320201333773596E-2</v>
      </c>
      <c r="AL271" s="177">
        <f>2*ATAN(AM271)</f>
        <v>-2.9480080080989275</v>
      </c>
      <c r="AM271" s="177">
        <f>SQRT((1+$AB$7)/(1-$AB$7))*TAN(AN271/2)</f>
        <v>-10.299113623323143</v>
      </c>
      <c r="AN271" s="177">
        <f>$AU271+$AB$7*SIN(AO271)</f>
        <v>15.943225711584347</v>
      </c>
      <c r="AO271" s="177">
        <f>$AU271+$AB$7*SIN(AP271)</f>
        <v>15.943228122522148</v>
      </c>
      <c r="AP271" s="177">
        <f>$AU271+$AB$7*SIN(AQ271)</f>
        <v>15.943215342609554</v>
      </c>
      <c r="AQ271" s="177">
        <f>$AU271+$AB$7*SIN(AR271)</f>
        <v>15.943283086888069</v>
      </c>
      <c r="AR271" s="177">
        <f>$AU271+$AB$7*SIN(AS271)</f>
        <v>15.942923997805815</v>
      </c>
      <c r="AS271" s="177">
        <f>$AU271+$AB$7*SIN(AT271)</f>
        <v>15.94482775842117</v>
      </c>
      <c r="AT271" s="177">
        <f>$AU271+$AB$7*SIN(AU271)</f>
        <v>15.934744494831886</v>
      </c>
      <c r="AU271" s="177">
        <f>RADIANS($AB$9)+$AB$18*(F271-AB$15)</f>
        <v>15.988445893109954</v>
      </c>
    </row>
    <row r="272" spans="1:47" s="177" customFormat="1" ht="12.95" customHeight="1" x14ac:dyDescent="0.2">
      <c r="A272" s="177" t="s">
        <v>132</v>
      </c>
      <c r="C272" s="196">
        <v>46920.641000000003</v>
      </c>
      <c r="D272" s="196" t="s">
        <v>52</v>
      </c>
      <c r="E272" s="177">
        <f>(C272-C$7)/C$8</f>
        <v>-14270.919073741006</v>
      </c>
      <c r="F272" s="177">
        <f>ROUND(2*E272,0)/2</f>
        <v>-14271</v>
      </c>
      <c r="G272" s="177">
        <f>C272-(C$7+C$8*F272)</f>
        <v>5.5627100002311636E-2</v>
      </c>
      <c r="I272" s="177">
        <f>G272</f>
        <v>5.5627100002311636E-2</v>
      </c>
      <c r="O272" s="177">
        <f ca="1">+C$11+C$12*F272</f>
        <v>0.13277973715455513</v>
      </c>
      <c r="Q272" s="198">
        <f>C272-15018.5</f>
        <v>31902.141000000003</v>
      </c>
      <c r="S272" s="178">
        <f>S$16</f>
        <v>0.1</v>
      </c>
      <c r="Z272" s="177">
        <f>F272</f>
        <v>-14271</v>
      </c>
      <c r="AA272" s="177">
        <f>AB$3+AB$4*Z272+AB$5*Z272^2+AH272</f>
        <v>6.9649105929190672E-2</v>
      </c>
      <c r="AB272" s="177">
        <f>IF(S272&lt;&gt;0,G272-AH272,-9999)</f>
        <v>4.4330910092915052E-2</v>
      </c>
      <c r="AC272" s="177">
        <f>+G272-P272</f>
        <v>5.5627100002311636E-2</v>
      </c>
      <c r="AD272" s="177">
        <f>IF(S272&lt;&gt;0,G272-AA272,-9999)</f>
        <v>-1.4022005926879036E-2</v>
      </c>
      <c r="AE272" s="177">
        <f>+(G272-AA272)^2*S272</f>
        <v>1.9661665021343082E-5</v>
      </c>
      <c r="AF272" s="177">
        <f>IF(S272&lt;&gt;0,G272-P272,-9999)</f>
        <v>5.5627100002311636E-2</v>
      </c>
      <c r="AG272" s="178"/>
      <c r="AH272" s="177">
        <f>$AB$6*($AB$11/AI272*AJ272+$AB$12)</f>
        <v>1.1296189909396582E-2</v>
      </c>
      <c r="AI272" s="177">
        <f>1+$AB$7*COS(AL272)</f>
        <v>0.80975171399677848</v>
      </c>
      <c r="AJ272" s="177">
        <f>SIN(AL272+RADIANS($AB$9))</f>
        <v>0.84183237166440839</v>
      </c>
      <c r="AK272" s="177">
        <f>$AB$7*SIN(AL272)</f>
        <v>-3.7939204184508281E-2</v>
      </c>
      <c r="AL272" s="177">
        <f>2*ATAN(AM272)</f>
        <v>-2.9447553992750235</v>
      </c>
      <c r="AM272" s="177">
        <f>SQRT((1+$AB$7)/(1-$AB$7))*TAN(AN272/2)</f>
        <v>-10.127850792600094</v>
      </c>
      <c r="AN272" s="177">
        <f>$AU272+$AB$7*SIN(AO272)</f>
        <v>15.947166499440204</v>
      </c>
      <c r="AO272" s="177">
        <f>$AU272+$AB$7*SIN(AP272)</f>
        <v>15.947168935245141</v>
      </c>
      <c r="AP272" s="177">
        <f>$AU272+$AB$7*SIN(AQ272)</f>
        <v>15.947156011208547</v>
      </c>
      <c r="AQ272" s="177">
        <f>$AU272+$AB$7*SIN(AR272)</f>
        <v>15.947224584784742</v>
      </c>
      <c r="AR272" s="177">
        <f>$AU272+$AB$7*SIN(AS272)</f>
        <v>15.946860753710236</v>
      </c>
      <c r="AS272" s="177">
        <f>$AU272+$AB$7*SIN(AT272)</f>
        <v>15.948791503155576</v>
      </c>
      <c r="AT272" s="177">
        <f>$AU272+$AB$7*SIN(AU272)</f>
        <v>15.938555821173299</v>
      </c>
      <c r="AU272" s="177">
        <f>RADIANS($AB$9)+$AB$18*(F272-AB$15)</f>
        <v>15.993129763336867</v>
      </c>
    </row>
    <row r="273" spans="1:47" s="177" customFormat="1" ht="12.95" customHeight="1" x14ac:dyDescent="0.2">
      <c r="A273" s="177" t="s">
        <v>132</v>
      </c>
      <c r="C273" s="196">
        <v>46924.766000000003</v>
      </c>
      <c r="D273" s="196" t="s">
        <v>52</v>
      </c>
      <c r="E273" s="177">
        <f>(C273-C$7)/C$8</f>
        <v>-14264.918027158481</v>
      </c>
      <c r="F273" s="177">
        <f>ROUND(2*E273,0)/2</f>
        <v>-14265</v>
      </c>
      <c r="G273" s="177">
        <f>C273-(C$7+C$8*F273)</f>
        <v>5.6346500001382083E-2</v>
      </c>
      <c r="I273" s="177">
        <f>G273</f>
        <v>5.6346500001382083E-2</v>
      </c>
      <c r="O273" s="177">
        <f ca="1">+C$11+C$12*F273</f>
        <v>0.13272372799913015</v>
      </c>
      <c r="Q273" s="198">
        <f>C273-15018.5</f>
        <v>31906.266000000003</v>
      </c>
      <c r="S273" s="178">
        <f>S$16</f>
        <v>0.1</v>
      </c>
      <c r="Z273" s="177">
        <f>F273</f>
        <v>-14265</v>
      </c>
      <c r="AA273" s="177">
        <f>AB$3+AB$4*Z273+AB$5*Z273^2+AH273</f>
        <v>6.9636969475838847E-2</v>
      </c>
      <c r="AB273" s="177">
        <f>IF(S273&lt;&gt;0,G273-AH273,-9999)</f>
        <v>4.5033426476904809E-2</v>
      </c>
      <c r="AC273" s="177">
        <f>+G273-P273</f>
        <v>5.6346500001382083E-2</v>
      </c>
      <c r="AD273" s="177">
        <f>IF(S273&lt;&gt;0,G273-AA273,-9999)</f>
        <v>-1.3290469474456765E-2</v>
      </c>
      <c r="AE273" s="177">
        <f>+(G273-AA273)^2*S273</f>
        <v>1.7663657885146707E-5</v>
      </c>
      <c r="AF273" s="177">
        <f>IF(S273&lt;&gt;0,G273-P273,-9999)</f>
        <v>5.6346500001382083E-2</v>
      </c>
      <c r="AG273" s="178"/>
      <c r="AH273" s="177">
        <f>$AB$6*($AB$11/AI273*AJ273+$AB$12)</f>
        <v>1.1313073524477277E-2</v>
      </c>
      <c r="AI273" s="177">
        <f>1+$AB$7*COS(AL273)</f>
        <v>0.80983444988940234</v>
      </c>
      <c r="AJ273" s="177">
        <f>SIN(AL273+RADIANS($AB$9))</f>
        <v>0.84300106079480008</v>
      </c>
      <c r="AK273" s="177">
        <f>$AB$7*SIN(AL273)</f>
        <v>-3.835175475061281E-2</v>
      </c>
      <c r="AL273" s="177">
        <f>2*ATAN(AM273)</f>
        <v>-2.9425864434421523</v>
      </c>
      <c r="AM273" s="177">
        <f>SQRT((1+$AB$7)/(1-$AB$7))*TAN(AN273/2)</f>
        <v>-10.016748015211132</v>
      </c>
      <c r="AN273" s="177">
        <f>$AU273+$AB$7*SIN(AO273)</f>
        <v>15.949794024511618</v>
      </c>
      <c r="AO273" s="177">
        <f>$AU273+$AB$7*SIN(AP273)</f>
        <v>15.949796476518774</v>
      </c>
      <c r="AP273" s="177">
        <f>$AU273+$AB$7*SIN(AQ273)</f>
        <v>15.949783458128877</v>
      </c>
      <c r="AQ273" s="177">
        <f>$AU273+$AB$7*SIN(AR273)</f>
        <v>15.949852576870146</v>
      </c>
      <c r="AR273" s="177">
        <f>$AU273+$AB$7*SIN(AS273)</f>
        <v>15.949485617129767</v>
      </c>
      <c r="AS273" s="177">
        <f>$AU273+$AB$7*SIN(AT273)</f>
        <v>15.951434231491966</v>
      </c>
      <c r="AT273" s="177">
        <f>$AU273+$AB$7*SIN(AU273)</f>
        <v>15.941097369373633</v>
      </c>
      <c r="AU273" s="177">
        <f>RADIANS($AB$9)+$AB$18*(F273-AB$15)</f>
        <v>15.996252343488145</v>
      </c>
    </row>
    <row r="274" spans="1:47" s="177" customFormat="1" ht="12.95" customHeight="1" x14ac:dyDescent="0.2">
      <c r="A274" s="177" t="s">
        <v>132</v>
      </c>
      <c r="C274" s="196">
        <v>46942.639000000003</v>
      </c>
      <c r="D274" s="196" t="s">
        <v>52</v>
      </c>
      <c r="E274" s="177">
        <f>(C274-C$7)/C$8</f>
        <v>-14238.916401565888</v>
      </c>
      <c r="F274" s="177">
        <f>ROUND(2*E274,0)/2</f>
        <v>-14239</v>
      </c>
      <c r="G274" s="177">
        <f>C274-(C$7+C$8*F274)</f>
        <v>5.7463900004222523E-2</v>
      </c>
      <c r="I274" s="177">
        <f>G274</f>
        <v>5.7463900004222523E-2</v>
      </c>
      <c r="O274" s="177">
        <f ca="1">+C$11+C$12*F274</f>
        <v>0.1324810216589552</v>
      </c>
      <c r="Q274" s="198">
        <f>C274-15018.5</f>
        <v>31924.139000000003</v>
      </c>
      <c r="S274" s="178">
        <f>S$16</f>
        <v>0.1</v>
      </c>
      <c r="Z274" s="177">
        <f>F274</f>
        <v>-14239</v>
      </c>
      <c r="AA274" s="177">
        <f>AB$3+AB$4*Z274+AB$5*Z274^2+AH274</f>
        <v>6.9583511718106714E-2</v>
      </c>
      <c r="AB274" s="177">
        <f>IF(S274&lt;&gt;0,G274-AH274,-9999)</f>
        <v>4.6078548333984226E-2</v>
      </c>
      <c r="AC274" s="177">
        <f>+G274-P274</f>
        <v>5.7463900004222523E-2</v>
      </c>
      <c r="AD274" s="177">
        <f>IF(S274&lt;&gt;0,G274-AA274,-9999)</f>
        <v>-1.211961171388419E-2</v>
      </c>
      <c r="AE274" s="177">
        <f>+(G274-AA274)^2*S274</f>
        <v>1.4688498809531888E-5</v>
      </c>
      <c r="AF274" s="177">
        <f>IF(S274&lt;&gt;0,G274-P274,-9999)</f>
        <v>5.7463900004222523E-2</v>
      </c>
      <c r="AG274" s="178"/>
      <c r="AH274" s="177">
        <f>$AB$6*($AB$11/AI274*AJ274+$AB$12)</f>
        <v>1.1385351670238296E-2</v>
      </c>
      <c r="AI274" s="177">
        <f>1+$AB$7*COS(AL274)</f>
        <v>0.81020351397819712</v>
      </c>
      <c r="AJ274" s="177">
        <f>SIN(AL274+RADIANS($AB$9))</f>
        <v>0.84802224639443591</v>
      </c>
      <c r="AK274" s="177">
        <f>$AB$7*SIN(AL274)</f>
        <v>-4.0138353666947513E-2</v>
      </c>
      <c r="AL274" s="177">
        <f>2*ATAN(AM274)</f>
        <v>-2.933182421040776</v>
      </c>
      <c r="AM274" s="177">
        <f>SQRT((1+$AB$7)/(1-$AB$7))*TAN(AN274/2)</f>
        <v>-9.5616975816650882</v>
      </c>
      <c r="AN274" s="177">
        <f>$AU274+$AB$7*SIN(AO274)</f>
        <v>15.961183124325281</v>
      </c>
      <c r="AO274" s="177">
        <f>$AU274+$AB$7*SIN(AP274)</f>
        <v>15.96118564303408</v>
      </c>
      <c r="AP274" s="177">
        <f>$AU274+$AB$7*SIN(AQ274)</f>
        <v>15.961172231964159</v>
      </c>
      <c r="AQ274" s="177">
        <f>$AU274+$AB$7*SIN(AR274)</f>
        <v>15.961243640832985</v>
      </c>
      <c r="AR274" s="177">
        <f>$AU274+$AB$7*SIN(AS274)</f>
        <v>15.960863430833657</v>
      </c>
      <c r="AS274" s="177">
        <f>$AU274+$AB$7*SIN(AT274)</f>
        <v>15.962888255900431</v>
      </c>
      <c r="AT274" s="177">
        <f>$AU274+$AB$7*SIN(AU274)</f>
        <v>15.952117031986644</v>
      </c>
      <c r="AU274" s="177">
        <f>RADIANS($AB$9)+$AB$18*(F274-AB$15)</f>
        <v>16.009783524143675</v>
      </c>
    </row>
    <row r="275" spans="1:47" s="177" customFormat="1" ht="12.95" customHeight="1" x14ac:dyDescent="0.2">
      <c r="A275" s="177" t="s">
        <v>167</v>
      </c>
      <c r="C275" s="196">
        <v>46943.319000000003</v>
      </c>
      <c r="D275" s="196"/>
      <c r="E275" s="177">
        <f>(C275-C$7)/C$8</f>
        <v>-14237.927138129253</v>
      </c>
      <c r="F275" s="177">
        <f>ROUND(2*E275,0)/2</f>
        <v>-14238</v>
      </c>
      <c r="G275" s="177">
        <f>C275-(C$7+C$8*F275)</f>
        <v>5.0083800000720657E-2</v>
      </c>
      <c r="I275" s="177">
        <f>G275</f>
        <v>5.0083800000720657E-2</v>
      </c>
      <c r="O275" s="177">
        <f ca="1">+C$11+C$12*F275</f>
        <v>0.13247168679971769</v>
      </c>
      <c r="Q275" s="198">
        <f>C275-15018.5</f>
        <v>31924.819000000003</v>
      </c>
      <c r="S275" s="178">
        <f>S$16</f>
        <v>0.1</v>
      </c>
      <c r="Z275" s="177">
        <f>F275</f>
        <v>-14238</v>
      </c>
      <c r="AA275" s="177">
        <f>AB$3+AB$4*Z275+AB$5*Z275^2+AH275</f>
        <v>6.9581427448898781E-2</v>
      </c>
      <c r="AB275" s="177">
        <f>IF(S275&lt;&gt;0,G275-AH275,-9999)</f>
        <v>3.8695697178657243E-2</v>
      </c>
      <c r="AC275" s="177">
        <f>+G275-P275</f>
        <v>5.0083800000720657E-2</v>
      </c>
      <c r="AD275" s="177">
        <f>IF(S275&lt;&gt;0,G275-AA275,-9999)</f>
        <v>-1.9497627448178123E-2</v>
      </c>
      <c r="AE275" s="177">
        <f>+(G275-AA275)^2*S275</f>
        <v>3.80157476107949E-5</v>
      </c>
      <c r="AF275" s="177">
        <f>IF(S275&lt;&gt;0,G275-P275,-9999)</f>
        <v>5.0083800000720657E-2</v>
      </c>
      <c r="AG275" s="178"/>
      <c r="AH275" s="177">
        <f>$AB$6*($AB$11/AI275*AJ275+$AB$12)</f>
        <v>1.1388102822063416E-2</v>
      </c>
      <c r="AI275" s="177">
        <f>1+$AB$7*COS(AL275)</f>
        <v>0.81021805110042</v>
      </c>
      <c r="AJ275" s="177">
        <f>SIN(AL275+RADIANS($AB$9))</f>
        <v>0.84821396547438288</v>
      </c>
      <c r="AK275" s="177">
        <f>$AB$7*SIN(AL275)</f>
        <v>-4.0207031887402087E-2</v>
      </c>
      <c r="AL275" s="177">
        <f>2*ATAN(AM275)</f>
        <v>-2.9328205552792537</v>
      </c>
      <c r="AM275" s="177">
        <f>SQRT((1+$AB$7)/(1-$AB$7))*TAN(AN275/2)</f>
        <v>-9.5450035491750409</v>
      </c>
      <c r="AN275" s="177">
        <f>$AU275+$AB$7*SIN(AO275)</f>
        <v>15.961621271139522</v>
      </c>
      <c r="AO275" s="177">
        <f>$AU275+$AB$7*SIN(AP275)</f>
        <v>15.961623792299125</v>
      </c>
      <c r="AP275" s="177">
        <f>$AU275+$AB$7*SIN(AQ275)</f>
        <v>15.961610366656229</v>
      </c>
      <c r="AQ275" s="177">
        <f>$AU275+$AB$7*SIN(AR275)</f>
        <v>15.961681861235045</v>
      </c>
      <c r="AR275" s="177">
        <f>$AU275+$AB$7*SIN(AS275)</f>
        <v>15.96130115171928</v>
      </c>
      <c r="AS275" s="177">
        <f>$AU275+$AB$7*SIN(AT275)</f>
        <v>15.963328868277754</v>
      </c>
      <c r="AT275" s="177">
        <f>$AU275+$AB$7*SIN(AU275)</f>
        <v>15.952541073077827</v>
      </c>
      <c r="AU275" s="177">
        <f>RADIANS($AB$9)+$AB$18*(F275-AB$15)</f>
        <v>16.010303954168887</v>
      </c>
    </row>
    <row r="276" spans="1:47" s="177" customFormat="1" ht="12.95" customHeight="1" x14ac:dyDescent="0.2">
      <c r="A276" s="177" t="s">
        <v>132</v>
      </c>
      <c r="C276" s="196">
        <v>47161.917999999998</v>
      </c>
      <c r="D276" s="196" t="s">
        <v>52</v>
      </c>
      <c r="E276" s="177">
        <f>(C276-C$7)/C$8</f>
        <v>-13919.909494033949</v>
      </c>
      <c r="F276" s="177">
        <f>ROUND(2*E276,0)/2</f>
        <v>-13920</v>
      </c>
      <c r="G276" s="177">
        <f>C276-(C$7+C$8*F276)</f>
        <v>6.2211999997089151E-2</v>
      </c>
      <c r="I276" s="177">
        <f>G276</f>
        <v>6.2211999997089151E-2</v>
      </c>
      <c r="O276" s="177">
        <f ca="1">+C$11+C$12*F276</f>
        <v>0.12950320156219328</v>
      </c>
      <c r="Q276" s="198">
        <f>C276-15018.5</f>
        <v>32143.417999999998</v>
      </c>
      <c r="S276" s="178">
        <f>S$16</f>
        <v>0.1</v>
      </c>
      <c r="Z276" s="177">
        <f>F276</f>
        <v>-13920</v>
      </c>
      <c r="AA276" s="177">
        <f>AB$3+AB$4*Z276+AB$5*Z276^2+AH276</f>
        <v>6.8809447892980366E-2</v>
      </c>
      <c r="AB276" s="177">
        <f>IF(S276&lt;&gt;0,G276-AH276,-9999)</f>
        <v>5.0060374139976251E-2</v>
      </c>
      <c r="AC276" s="177">
        <f>+G276-P276</f>
        <v>6.2211999997089151E-2</v>
      </c>
      <c r="AD276" s="177">
        <f>IF(S276&lt;&gt;0,G276-AA276,-9999)</f>
        <v>-6.5974478958912147E-3</v>
      </c>
      <c r="AE276" s="177">
        <f>+(G276-AA276)^2*S276</f>
        <v>4.3526318738999415E-6</v>
      </c>
      <c r="AF276" s="177">
        <f>IF(S276&lt;&gt;0,G276-P276,-9999)</f>
        <v>6.2211999997089151E-2</v>
      </c>
      <c r="AG276" s="178"/>
      <c r="AH276" s="177">
        <f>$AB$6*($AB$11/AI276*AJ276+$AB$12)</f>
        <v>1.2151625857112899E-2</v>
      </c>
      <c r="AI276" s="177">
        <f>1+$AB$7*COS(AL276)</f>
        <v>0.81613816218397972</v>
      </c>
      <c r="AJ276" s="177">
        <f>SIN(AL276+RADIANS($AB$9))</f>
        <v>0.90375434935178178</v>
      </c>
      <c r="AK276" s="177">
        <f>$AB$7*SIN(AL276)</f>
        <v>-6.1875828368053609E-2</v>
      </c>
      <c r="AL276" s="177">
        <f>2*ATAN(AM276)</f>
        <v>-2.8169639350899804</v>
      </c>
      <c r="AM276" s="177">
        <f>SQRT((1+$AB$7)/(1-$AB$7))*TAN(AN276/2)</f>
        <v>-6.1066843216368829</v>
      </c>
      <c r="AN276" s="177">
        <f>$AU276+$AB$7*SIN(AO276)</f>
        <v>16.101425096541789</v>
      </c>
      <c r="AO276" s="177">
        <f>$AU276+$AB$7*SIN(AP276)</f>
        <v>16.101427956984303</v>
      </c>
      <c r="AP276" s="177">
        <f>$AU276+$AB$7*SIN(AQ276)</f>
        <v>16.101411992116937</v>
      </c>
      <c r="AQ276" s="177">
        <f>$AU276+$AB$7*SIN(AR276)</f>
        <v>16.101501097511743</v>
      </c>
      <c r="AR276" s="177">
        <f>$AU276+$AB$7*SIN(AS276)</f>
        <v>16.101003811891289</v>
      </c>
      <c r="AS276" s="177">
        <f>$AU276+$AB$7*SIN(AT276)</f>
        <v>16.10378041385011</v>
      </c>
      <c r="AT276" s="177">
        <f>$AU276+$AB$7*SIN(AU276)</f>
        <v>16.088317579056699</v>
      </c>
      <c r="AU276" s="177">
        <f>RADIANS($AB$9)+$AB$18*(F276-AB$15)</f>
        <v>16.175800702186525</v>
      </c>
    </row>
    <row r="277" spans="1:47" s="177" customFormat="1" ht="12.95" customHeight="1" x14ac:dyDescent="0.2">
      <c r="A277" s="177" t="s">
        <v>132</v>
      </c>
      <c r="C277" s="196">
        <v>47170.851000000002</v>
      </c>
      <c r="D277" s="196" t="s">
        <v>52</v>
      </c>
      <c r="E277" s="177">
        <f>(C277-C$7)/C$8</f>
        <v>-13906.913773034745</v>
      </c>
      <c r="F277" s="177">
        <f>ROUND(2*E277,0)/2</f>
        <v>-13907</v>
      </c>
      <c r="G277" s="177">
        <f>C277-(C$7+C$8*F277)</f>
        <v>5.9270699995977338E-2</v>
      </c>
      <c r="I277" s="177">
        <f>G277</f>
        <v>5.9270699995977338E-2</v>
      </c>
      <c r="O277" s="177">
        <f ca="1">+C$11+C$12*F277</f>
        <v>0.12938184839210579</v>
      </c>
      <c r="Q277" s="198">
        <f>C277-15018.5</f>
        <v>32152.351000000002</v>
      </c>
      <c r="S277" s="178">
        <f>S$16</f>
        <v>0.1</v>
      </c>
      <c r="Z277" s="177">
        <f>F277</f>
        <v>-13907</v>
      </c>
      <c r="AA277" s="177">
        <f>AB$3+AB$4*Z277+AB$5*Z277^2+AH277</f>
        <v>6.8773127956341593E-2</v>
      </c>
      <c r="AB277" s="177">
        <f>IF(S277&lt;&gt;0,G277-AH277,-9999)</f>
        <v>4.7092713635631833E-2</v>
      </c>
      <c r="AC277" s="177">
        <f>+G277-P277</f>
        <v>5.9270699995977338E-2</v>
      </c>
      <c r="AD277" s="177">
        <f>IF(S277&lt;&gt;0,G277-AA277,-9999)</f>
        <v>-9.5024279603642542E-3</v>
      </c>
      <c r="AE277" s="177">
        <f>+(G277-AA277)^2*S277</f>
        <v>9.0296137141912366E-6</v>
      </c>
      <c r="AF277" s="177">
        <f>IF(S277&lt;&gt;0,G277-P277,-9999)</f>
        <v>5.9270699995977338E-2</v>
      </c>
      <c r="AG277" s="178"/>
      <c r="AH277" s="177">
        <f>$AB$6*($AB$11/AI277*AJ277+$AB$12)</f>
        <v>1.2177986360345502E-2</v>
      </c>
      <c r="AI277" s="177">
        <f>1+$AB$7*COS(AL277)</f>
        <v>0.81643571919717672</v>
      </c>
      <c r="AJ277" s="177">
        <f>SIN(AL277+RADIANS($AB$9))</f>
        <v>0.90578801798242448</v>
      </c>
      <c r="AK277" s="177">
        <f>$AB$7*SIN(AL277)</f>
        <v>-6.2753074463803196E-2</v>
      </c>
      <c r="AL277" s="177">
        <f>2*ATAN(AM277)</f>
        <v>-2.8121888557778298</v>
      </c>
      <c r="AM277" s="177">
        <f>SQRT((1+$AB$7)/(1-$AB$7))*TAN(AN277/2)</f>
        <v>-6.016575238685256</v>
      </c>
      <c r="AN277" s="177">
        <f>$AU277+$AB$7*SIN(AO277)</f>
        <v>16.107163725078117</v>
      </c>
      <c r="AO277" s="177">
        <f>$AU277+$AB$7*SIN(AP277)</f>
        <v>16.107166581238918</v>
      </c>
      <c r="AP277" s="177">
        <f>$AU277+$AB$7*SIN(AQ277)</f>
        <v>16.107150601941573</v>
      </c>
      <c r="AQ277" s="177">
        <f>$AU277+$AB$7*SIN(AR277)</f>
        <v>16.107240002334599</v>
      </c>
      <c r="AR277" s="177">
        <f>$AU277+$AB$7*SIN(AS277)</f>
        <v>16.10673987157557</v>
      </c>
      <c r="AS277" s="177">
        <f>$AU277+$AB$7*SIN(AT277)</f>
        <v>16.109539102207918</v>
      </c>
      <c r="AT277" s="177">
        <f>$AU277+$AB$7*SIN(AU277)</f>
        <v>16.093913726858833</v>
      </c>
      <c r="AU277" s="177">
        <f>RADIANS($AB$9)+$AB$18*(F277-AB$15)</f>
        <v>16.182566292514288</v>
      </c>
    </row>
    <row r="278" spans="1:47" s="177" customFormat="1" ht="12.95" customHeight="1" x14ac:dyDescent="0.2">
      <c r="A278" s="177" t="s">
        <v>169</v>
      </c>
      <c r="C278" s="196">
        <v>47176.349000000002</v>
      </c>
      <c r="D278" s="196"/>
      <c r="E278" s="177">
        <f>(C278-C$7)/C$8</f>
        <v>-13898.915287189724</v>
      </c>
      <c r="F278" s="177">
        <f>ROUND(2*E278,0)/2</f>
        <v>-13899</v>
      </c>
      <c r="G278" s="177">
        <f>C278-(C$7+C$8*F278)</f>
        <v>5.8229900001606438E-2</v>
      </c>
      <c r="I278" s="177">
        <f>G278</f>
        <v>5.8229900001606438E-2</v>
      </c>
      <c r="O278" s="177">
        <f ca="1">+C$11+C$12*F278</f>
        <v>0.12930716951820581</v>
      </c>
      <c r="Q278" s="198">
        <f>C278-15018.5</f>
        <v>32157.849000000002</v>
      </c>
      <c r="S278" s="178">
        <f>S$16</f>
        <v>0.1</v>
      </c>
      <c r="Z278" s="177">
        <f>F278</f>
        <v>-13899</v>
      </c>
      <c r="AA278" s="177">
        <f>AB$3+AB$4*Z278+AB$5*Z278^2+AH278</f>
        <v>6.8750586246823245E-2</v>
      </c>
      <c r="AB278" s="177">
        <f>IF(S278&lt;&gt;0,G278-AH278,-9999)</f>
        <v>4.6035886351762326E-2</v>
      </c>
      <c r="AC278" s="177">
        <f>+G278-P278</f>
        <v>5.8229900001606438E-2</v>
      </c>
      <c r="AD278" s="177">
        <f>IF(S278&lt;&gt;0,G278-AA278,-9999)</f>
        <v>-1.0520686245216807E-2</v>
      </c>
      <c r="AE278" s="177">
        <f>+(G278-AA278)^2*S278</f>
        <v>1.1068483907029412E-5</v>
      </c>
      <c r="AF278" s="177">
        <f>IF(S278&lt;&gt;0,G278-P278,-9999)</f>
        <v>5.8229900001606438E-2</v>
      </c>
      <c r="AG278" s="178"/>
      <c r="AH278" s="177">
        <f>$AB$6*($AB$11/AI278*AJ278+$AB$12)</f>
        <v>1.2194013649844113E-2</v>
      </c>
      <c r="AI278" s="177">
        <f>1+$AB$7*COS(AL278)</f>
        <v>0.81662102215493371</v>
      </c>
      <c r="AJ278" s="177">
        <f>SIN(AL278+RADIANS($AB$9))</f>
        <v>0.90702997655649142</v>
      </c>
      <c r="AK278" s="177">
        <f>$AB$7*SIN(AL278)</f>
        <v>-6.3292527408976687E-2</v>
      </c>
      <c r="AL278" s="177">
        <f>2*ATAN(AM278)</f>
        <v>-2.8092486052414007</v>
      </c>
      <c r="AM278" s="177">
        <f>SQRT((1+$AB$7)/(1-$AB$7))*TAN(AN278/2)</f>
        <v>-5.9623672250290172</v>
      </c>
      <c r="AN278" s="177">
        <f>$AU278+$AB$7*SIN(AO278)</f>
        <v>16.110696234371733</v>
      </c>
      <c r="AO278" s="177">
        <f>$AU278+$AB$7*SIN(AP278)</f>
        <v>16.110699087241592</v>
      </c>
      <c r="AP278" s="177">
        <f>$AU278+$AB$7*SIN(AQ278)</f>
        <v>16.110683102436266</v>
      </c>
      <c r="AQ278" s="177">
        <f>$AU278+$AB$7*SIN(AR278)</f>
        <v>16.110772667687772</v>
      </c>
      <c r="AR278" s="177">
        <f>$AU278+$AB$7*SIN(AS278)</f>
        <v>16.11027086425911</v>
      </c>
      <c r="AS278" s="177">
        <f>$AU278+$AB$7*SIN(AT278)</f>
        <v>16.113083683770707</v>
      </c>
      <c r="AT278" s="177">
        <f>$AU278+$AB$7*SIN(AU278)</f>
        <v>16.097359523661368</v>
      </c>
      <c r="AU278" s="177">
        <f>RADIANS($AB$9)+$AB$18*(F278-AB$15)</f>
        <v>16.186729732715989</v>
      </c>
    </row>
    <row r="279" spans="1:47" s="177" customFormat="1" ht="12.95" customHeight="1" x14ac:dyDescent="0.2">
      <c r="A279" s="177" t="s">
        <v>169</v>
      </c>
      <c r="C279" s="196">
        <v>47207.275000000001</v>
      </c>
      <c r="D279" s="196"/>
      <c r="E279" s="177">
        <f>(C279-C$7)/C$8</f>
        <v>-13853.924168011266</v>
      </c>
      <c r="F279" s="177">
        <f>ROUND(2*E279,0)/2</f>
        <v>-13854</v>
      </c>
      <c r="G279" s="177">
        <f>C279-(C$7+C$8*F279)</f>
        <v>5.21253999977489E-2</v>
      </c>
      <c r="I279" s="177">
        <f>G279</f>
        <v>5.21253999977489E-2</v>
      </c>
      <c r="O279" s="177">
        <f ca="1">+C$11+C$12*F279</f>
        <v>0.12888710085251839</v>
      </c>
      <c r="Q279" s="198">
        <f>C279-15018.5</f>
        <v>32188.775000000001</v>
      </c>
      <c r="S279" s="178">
        <f>S$16</f>
        <v>0.1</v>
      </c>
      <c r="Z279" s="177">
        <f>F279</f>
        <v>-13854</v>
      </c>
      <c r="AA279" s="177">
        <f>AB$3+AB$4*Z279+AB$5*Z279^2+AH279</f>
        <v>6.8621064053129843E-2</v>
      </c>
      <c r="AB279" s="177">
        <f>IF(S279&lt;&gt;0,G279-AH279,-9999)</f>
        <v>3.9844008736333238E-2</v>
      </c>
      <c r="AC279" s="177">
        <f>+G279-P279</f>
        <v>5.21253999977489E-2</v>
      </c>
      <c r="AD279" s="177">
        <f>IF(S279&lt;&gt;0,G279-AA279,-9999)</f>
        <v>-1.6495664055380943E-2</v>
      </c>
      <c r="AE279" s="177">
        <f>+(G279-AA279)^2*S279</f>
        <v>2.7210693262798688E-5</v>
      </c>
      <c r="AF279" s="177">
        <f>IF(S279&lt;&gt;0,G279-P279,-9999)</f>
        <v>5.21253999977489E-2</v>
      </c>
      <c r="AG279" s="178"/>
      <c r="AH279" s="177">
        <f>$AB$6*($AB$11/AI279*AJ279+$AB$12)</f>
        <v>1.2281391261415663E-2</v>
      </c>
      <c r="AI279" s="177">
        <f>1+$AB$7*COS(AL279)</f>
        <v>0.81769452390082198</v>
      </c>
      <c r="AJ279" s="177">
        <f>SIN(AL279+RADIANS($AB$9))</f>
        <v>0.91387986953512923</v>
      </c>
      <c r="AK279" s="177">
        <f>$AB$7*SIN(AL279)</f>
        <v>-6.6321240380208646E-2</v>
      </c>
      <c r="AL279" s="177">
        <f>2*ATAN(AM279)</f>
        <v>-2.7926843587268193</v>
      </c>
      <c r="AM279" s="177">
        <f>SQRT((1+$AB$7)/(1-$AB$7))*TAN(AN279/2)</f>
        <v>-5.6738955289343371</v>
      </c>
      <c r="AN279" s="177">
        <f>$AU279+$AB$7*SIN(AO279)</f>
        <v>16.130581813137326</v>
      </c>
      <c r="AO279" s="177">
        <f>$AU279+$AB$7*SIN(AP279)</f>
        <v>16.130584638418568</v>
      </c>
      <c r="AP279" s="177">
        <f>$AU279+$AB$7*SIN(AQ279)</f>
        <v>16.130568669767332</v>
      </c>
      <c r="AQ279" s="177">
        <f>$AU279+$AB$7*SIN(AR279)</f>
        <v>16.130658927005495</v>
      </c>
      <c r="AR279" s="177">
        <f>$AU279+$AB$7*SIN(AS279)</f>
        <v>16.130148827552979</v>
      </c>
      <c r="AS279" s="177">
        <f>$AU279+$AB$7*SIN(AT279)</f>
        <v>16.133033257148625</v>
      </c>
      <c r="AT279" s="177">
        <f>$AU279+$AB$7*SIN(AU279)</f>
        <v>16.116771351779985</v>
      </c>
      <c r="AU279" s="177">
        <f>RADIANS($AB$9)+$AB$18*(F279-AB$15)</f>
        <v>16.210149083850563</v>
      </c>
    </row>
    <row r="280" spans="1:47" s="177" customFormat="1" ht="12.95" customHeight="1" x14ac:dyDescent="0.2">
      <c r="A280" s="199" t="s">
        <v>170</v>
      </c>
      <c r="B280" s="199"/>
      <c r="C280" s="200">
        <v>47231.334000000003</v>
      </c>
      <c r="D280" s="200"/>
      <c r="E280" s="199">
        <f>(C280-C$7)/C$8</f>
        <v>-13818.923154743643</v>
      </c>
      <c r="F280" s="199">
        <f>ROUND(2*E280,0)/2</f>
        <v>-13819</v>
      </c>
      <c r="G280" s="199">
        <f>C280-(C$7+C$8*F280)</f>
        <v>5.2821899997070432E-2</v>
      </c>
      <c r="H280" s="199"/>
      <c r="I280" s="177">
        <f>G280</f>
        <v>5.2821899997070432E-2</v>
      </c>
      <c r="O280" s="177">
        <f ca="1">+C$11+C$12*F280</f>
        <v>0.12856038077920595</v>
      </c>
      <c r="Q280" s="198">
        <f>C280-15018.5</f>
        <v>32212.834000000003</v>
      </c>
      <c r="S280" s="178">
        <f>S$16</f>
        <v>0.1</v>
      </c>
      <c r="Z280" s="177">
        <f>F280</f>
        <v>-13819</v>
      </c>
      <c r="AA280" s="177">
        <f>AB$3+AB$4*Z280+AB$5*Z280^2+AH280</f>
        <v>6.8517103728231138E-2</v>
      </c>
      <c r="AB280" s="177">
        <f>IF(S280&lt;&gt;0,G280-AH280,-9999)</f>
        <v>4.0475828868104344E-2</v>
      </c>
      <c r="AC280" s="177">
        <f>+G280-P280</f>
        <v>5.2821899997070432E-2</v>
      </c>
      <c r="AD280" s="177">
        <f>IF(S280&lt;&gt;0,G280-AA280,-9999)</f>
        <v>-1.5695203731160706E-2</v>
      </c>
      <c r="AE280" s="177">
        <f>+(G280-AA280)^2*S280</f>
        <v>2.4633942016264096E-5</v>
      </c>
      <c r="AF280" s="177">
        <f>IF(S280&lt;&gt;0,G280-P280,-9999)</f>
        <v>5.2821899997070432E-2</v>
      </c>
      <c r="AG280" s="178"/>
      <c r="AH280" s="177">
        <f>$AB$6*($AB$11/AI280*AJ280+$AB$12)</f>
        <v>1.234607112896609E-2</v>
      </c>
      <c r="AI280" s="177">
        <f>1+$AB$7*COS(AL280)</f>
        <v>0.81856617707152524</v>
      </c>
      <c r="AJ280" s="177">
        <f>SIN(AL280+RADIANS($AB$9))</f>
        <v>0.91904642422519034</v>
      </c>
      <c r="AK280" s="177">
        <f>$AB$7*SIN(AL280)</f>
        <v>-6.8669945674044677E-2</v>
      </c>
      <c r="AL280" s="177">
        <f>2*ATAN(AM280)</f>
        <v>-2.7797703147486383</v>
      </c>
      <c r="AM280" s="177">
        <f>SQRT((1+$AB$7)/(1-$AB$7))*TAN(AN280/2)</f>
        <v>-5.4671389704891418</v>
      </c>
      <c r="AN280" s="177">
        <f>$AU280+$AB$7*SIN(AO280)</f>
        <v>16.14606681713807</v>
      </c>
      <c r="AO280" s="177">
        <f>$AU280+$AB$7*SIN(AP280)</f>
        <v>16.14606961070697</v>
      </c>
      <c r="AP280" s="177">
        <f>$AU280+$AB$7*SIN(AQ280)</f>
        <v>16.146053708655348</v>
      </c>
      <c r="AQ280" s="177">
        <f>$AU280+$AB$7*SIN(AR280)</f>
        <v>16.146144230734794</v>
      </c>
      <c r="AR280" s="177">
        <f>$AU280+$AB$7*SIN(AS280)</f>
        <v>16.145628987032165</v>
      </c>
      <c r="AS280" s="177">
        <f>$AU280+$AB$7*SIN(AT280)</f>
        <v>16.148563373938302</v>
      </c>
      <c r="AT280" s="177">
        <f>$AU280+$AB$7*SIN(AU280)</f>
        <v>16.13190473469297</v>
      </c>
      <c r="AU280" s="177">
        <f>RADIANS($AB$9)+$AB$18*(F280-AB$15)</f>
        <v>16.228364134733006</v>
      </c>
    </row>
    <row r="281" spans="1:47" s="177" customFormat="1" ht="12.95" customHeight="1" x14ac:dyDescent="0.2">
      <c r="A281" s="199" t="s">
        <v>132</v>
      </c>
      <c r="B281" s="199"/>
      <c r="C281" s="200">
        <v>47232.711000000003</v>
      </c>
      <c r="D281" s="200" t="s">
        <v>52</v>
      </c>
      <c r="E281" s="199">
        <f>(C281-C$7)/C$8</f>
        <v>-13816.919896284457</v>
      </c>
      <c r="F281" s="199">
        <f>ROUND(2*E281,0)/2</f>
        <v>-13817</v>
      </c>
      <c r="G281" s="199">
        <f>C281-(C$7+C$8*F281)</f>
        <v>5.5061700004443992E-2</v>
      </c>
      <c r="H281" s="199"/>
      <c r="I281" s="177">
        <f>G281</f>
        <v>5.5061700004443992E-2</v>
      </c>
      <c r="O281" s="177">
        <f ca="1">+C$11+C$12*F281</f>
        <v>0.12854171106073095</v>
      </c>
      <c r="Q281" s="198">
        <f>C281-15018.5</f>
        <v>32214.211000000003</v>
      </c>
      <c r="S281" s="178">
        <f>S$16</f>
        <v>0.1</v>
      </c>
      <c r="Z281" s="177">
        <f>F281</f>
        <v>-13817</v>
      </c>
      <c r="AA281" s="177">
        <f>AB$3+AB$4*Z281+AB$5*Z281^2+AH281</f>
        <v>6.8511077486525754E-2</v>
      </c>
      <c r="AB281" s="177">
        <f>IF(S281&lt;&gt;0,G281-AH281,-9999)</f>
        <v>4.2712020111382865E-2</v>
      </c>
      <c r="AC281" s="177">
        <f>+G281-P281</f>
        <v>5.5061700004443992E-2</v>
      </c>
      <c r="AD281" s="177">
        <f>IF(S281&lt;&gt;0,G281-AA281,-9999)</f>
        <v>-1.3449377482081762E-2</v>
      </c>
      <c r="AE281" s="177">
        <f>+(G281-AA281)^2*S281</f>
        <v>1.8088575465552794E-5</v>
      </c>
      <c r="AF281" s="177">
        <f>IF(S281&lt;&gt;0,G281-P281,-9999)</f>
        <v>5.5061700004443992E-2</v>
      </c>
      <c r="AG281" s="178"/>
      <c r="AH281" s="177">
        <f>$AB$6*($AB$11/AI281*AJ281+$AB$12)</f>
        <v>1.2349679893061127E-2</v>
      </c>
      <c r="AI281" s="177">
        <f>1+$AB$7*COS(AL281)</f>
        <v>0.8186169587290727</v>
      </c>
      <c r="AJ281" s="177">
        <f>SIN(AL281+RADIANS($AB$9))</f>
        <v>0.91933736396593191</v>
      </c>
      <c r="AK281" s="177">
        <f>$AB$7*SIN(AL281)</f>
        <v>-6.8803967041344824E-2</v>
      </c>
      <c r="AL281" s="177">
        <f>2*ATAN(AM281)</f>
        <v>-2.7790315323246175</v>
      </c>
      <c r="AM281" s="177">
        <f>SQRT((1+$AB$7)/(1-$AB$7))*TAN(AN281/2)</f>
        <v>-5.4557516169500433</v>
      </c>
      <c r="AN281" s="177">
        <f>$AU281+$AB$7*SIN(AO281)</f>
        <v>16.146952176277338</v>
      </c>
      <c r="AO281" s="177">
        <f>$AU281+$AB$7*SIN(AP281)</f>
        <v>16.146954967773656</v>
      </c>
      <c r="AP281" s="177">
        <f>$AU281+$AB$7*SIN(AQ281)</f>
        <v>16.146939070920425</v>
      </c>
      <c r="AQ281" s="177">
        <f>$AU281+$AB$7*SIN(AR281)</f>
        <v>16.147029600995349</v>
      </c>
      <c r="AR281" s="177">
        <f>$AU281+$AB$7*SIN(AS281)</f>
        <v>16.146514097899786</v>
      </c>
      <c r="AS281" s="177">
        <f>$AU281+$AB$7*SIN(AT281)</f>
        <v>16.14945118621662</v>
      </c>
      <c r="AT281" s="177">
        <f>$AU281+$AB$7*SIN(AU281)</f>
        <v>16.132770456403488</v>
      </c>
      <c r="AU281" s="177">
        <f>RADIANS($AB$9)+$AB$18*(F281-AB$15)</f>
        <v>16.229404994783433</v>
      </c>
    </row>
    <row r="282" spans="1:47" s="177" customFormat="1" ht="12.95" customHeight="1" x14ac:dyDescent="0.2">
      <c r="A282" s="199" t="s">
        <v>170</v>
      </c>
      <c r="B282" s="199"/>
      <c r="C282" s="200">
        <v>47233.398999999998</v>
      </c>
      <c r="D282" s="200"/>
      <c r="E282" s="199">
        <f>(C282-C$7)/C$8</f>
        <v>-13815.91899445446</v>
      </c>
      <c r="F282" s="199">
        <f>ROUND(2*E282,0)/2</f>
        <v>-13816</v>
      </c>
      <c r="G282" s="199">
        <f>C282-(C$7+C$8*F282)</f>
        <v>5.5681599995295983E-2</v>
      </c>
      <c r="H282" s="199"/>
      <c r="I282" s="177">
        <f>G282</f>
        <v>5.5681599995295983E-2</v>
      </c>
      <c r="O282" s="177">
        <f ca="1">+C$11+C$12*F282</f>
        <v>0.12853237620149346</v>
      </c>
      <c r="Q282" s="198">
        <f>C282-15018.5</f>
        <v>32214.898999999998</v>
      </c>
      <c r="S282" s="178">
        <f>S$16</f>
        <v>0.1</v>
      </c>
      <c r="Z282" s="177">
        <f>F282</f>
        <v>-13816</v>
      </c>
      <c r="AA282" s="177">
        <f>AB$3+AB$4*Z282+AB$5*Z282^2+AH282</f>
        <v>6.8508060883396532E-2</v>
      </c>
      <c r="AB282" s="177">
        <f>IF(S282&lt;&gt;0,G282-AH282,-9999)</f>
        <v>4.3330119266381112E-2</v>
      </c>
      <c r="AC282" s="177">
        <f>+G282-P282</f>
        <v>5.5681599995295983E-2</v>
      </c>
      <c r="AD282" s="177">
        <f>IF(S282&lt;&gt;0,G282-AA282,-9999)</f>
        <v>-1.2826460888100549E-2</v>
      </c>
      <c r="AE282" s="177">
        <f>+(G282-AA282)^2*S282</f>
        <v>1.6451809891397313E-5</v>
      </c>
      <c r="AF282" s="177">
        <f>IF(S282&lt;&gt;0,G282-P282,-9999)</f>
        <v>5.5681599995295983E-2</v>
      </c>
      <c r="AG282" s="178"/>
      <c r="AH282" s="177">
        <f>$AB$6*($AB$11/AI282*AJ282+$AB$12)</f>
        <v>1.2351480728914874E-2</v>
      </c>
      <c r="AI282" s="177">
        <f>1+$AB$7*COS(AL282)</f>
        <v>0.81864238905319475</v>
      </c>
      <c r="AJ282" s="177">
        <f>SIN(AL282+RADIANS($AB$9))</f>
        <v>0.91948265920424788</v>
      </c>
      <c r="AK282" s="177">
        <f>$AB$7*SIN(AL282)</f>
        <v>-6.8870969885610048E-2</v>
      </c>
      <c r="AL282" s="177">
        <f>2*ATAN(AM282)</f>
        <v>-2.7786621067138206</v>
      </c>
      <c r="AM282" s="177">
        <f>SQRT((1+$AB$7)/(1-$AB$7))*TAN(AN282/2)</f>
        <v>-5.4500746067277133</v>
      </c>
      <c r="AN282" s="177">
        <f>$AU282+$AB$7*SIN(AO282)</f>
        <v>16.147394876459138</v>
      </c>
      <c r="AO282" s="177">
        <f>$AU282+$AB$7*SIN(AP282)</f>
        <v>16.147397666908816</v>
      </c>
      <c r="AP282" s="177">
        <f>$AU282+$AB$7*SIN(AQ282)</f>
        <v>16.147381772710524</v>
      </c>
      <c r="AQ282" s="177">
        <f>$AU282+$AB$7*SIN(AR282)</f>
        <v>16.147472306495668</v>
      </c>
      <c r="AR282" s="177">
        <f>$AU282+$AB$7*SIN(AS282)</f>
        <v>16.146956675103745</v>
      </c>
      <c r="AS282" s="177">
        <f>$AU282+$AB$7*SIN(AT282)</f>
        <v>16.14989510788406</v>
      </c>
      <c r="AT282" s="177">
        <f>$AU282+$AB$7*SIN(AU282)</f>
        <v>16.133203356506705</v>
      </c>
      <c r="AU282" s="177">
        <f>RADIANS($AB$9)+$AB$18*(F282-AB$15)</f>
        <v>16.229925424808645</v>
      </c>
    </row>
    <row r="283" spans="1:47" s="177" customFormat="1" ht="12.95" customHeight="1" x14ac:dyDescent="0.2">
      <c r="A283" s="199" t="s">
        <v>170</v>
      </c>
      <c r="B283" s="199"/>
      <c r="C283" s="200">
        <v>47246.455999999998</v>
      </c>
      <c r="D283" s="200"/>
      <c r="E283" s="199">
        <f>(C283-C$7)/C$8</f>
        <v>-13796.923681671908</v>
      </c>
      <c r="F283" s="199">
        <f>ROUND(2*E283,0)/2</f>
        <v>-13797</v>
      </c>
      <c r="G283" s="199">
        <f>C283-(C$7+C$8*F283)</f>
        <v>5.2459699996688869E-2</v>
      </c>
      <c r="H283" s="199"/>
      <c r="I283" s="177">
        <f>G283</f>
        <v>5.2459699996688869E-2</v>
      </c>
      <c r="O283" s="177">
        <f ca="1">+C$11+C$12*F283</f>
        <v>0.128355013875981</v>
      </c>
      <c r="Q283" s="198">
        <f>C283-15018.5</f>
        <v>32227.955999999998</v>
      </c>
      <c r="S283" s="178">
        <f>S$16</f>
        <v>0.1</v>
      </c>
      <c r="Z283" s="177">
        <f>F283</f>
        <v>-13797</v>
      </c>
      <c r="AA283" s="177">
        <f>AB$3+AB$4*Z283+AB$5*Z283^2+AH283</f>
        <v>6.8450303610771382E-2</v>
      </c>
      <c r="AB283" s="177">
        <f>IF(S283&lt;&gt;0,G283-AH283,-9999)</f>
        <v>4.0074453295906386E-2</v>
      </c>
      <c r="AC283" s="177">
        <f>+G283-P283</f>
        <v>5.2459699996688869E-2</v>
      </c>
      <c r="AD283" s="177">
        <f>IF(S283&lt;&gt;0,G283-AA283,-9999)</f>
        <v>-1.5990603614082513E-2</v>
      </c>
      <c r="AE283" s="177">
        <f>+(G283-AA283)^2*S283</f>
        <v>2.5569940394270876E-5</v>
      </c>
      <c r="AF283" s="177">
        <f>IF(S283&lt;&gt;0,G283-P283,-9999)</f>
        <v>5.2459699996688869E-2</v>
      </c>
      <c r="AG283" s="178"/>
      <c r="AH283" s="177">
        <f>$AB$6*($AB$11/AI283*AJ283+$AB$12)</f>
        <v>1.2385246700782485E-2</v>
      </c>
      <c r="AI283" s="177">
        <f>1+$AB$7*COS(AL283)</f>
        <v>0.81913057191091665</v>
      </c>
      <c r="AJ283" s="177">
        <f>SIN(AL283+RADIANS($AB$9))</f>
        <v>0.92222110173243466</v>
      </c>
      <c r="AK283" s="177">
        <f>$AB$7*SIN(AL283)</f>
        <v>-7.0143021919826631E-2</v>
      </c>
      <c r="AL283" s="177">
        <f>2*ATAN(AM283)</f>
        <v>-2.7716386287951957</v>
      </c>
      <c r="AM283" s="177">
        <f>SQRT((1+$AB$7)/(1-$AB$7))*TAN(AN283/2)</f>
        <v>-5.344277035640399</v>
      </c>
      <c r="AN283" s="177">
        <f>$AU283+$AB$7*SIN(AO283)</f>
        <v>16.155808810635136</v>
      </c>
      <c r="AO283" s="177">
        <f>$AU283+$AB$7*SIN(AP283)</f>
        <v>16.155811579903602</v>
      </c>
      <c r="AP283" s="177">
        <f>$AU283+$AB$7*SIN(AQ283)</f>
        <v>16.15579574315419</v>
      </c>
      <c r="AQ283" s="177">
        <f>$AU283+$AB$7*SIN(AR283)</f>
        <v>16.155886311164224</v>
      </c>
      <c r="AR283" s="177">
        <f>$AU283+$AB$7*SIN(AS283)</f>
        <v>16.155368419355526</v>
      </c>
      <c r="AS283" s="177">
        <f>$AU283+$AB$7*SIN(AT283)</f>
        <v>16.158331604453295</v>
      </c>
      <c r="AT283" s="177">
        <f>$AU283+$AB$7*SIN(AU283)</f>
        <v>16.141433462866601</v>
      </c>
      <c r="AU283" s="177">
        <f>RADIANS($AB$9)+$AB$18*(F283-AB$15)</f>
        <v>16.239813595287686</v>
      </c>
    </row>
    <row r="284" spans="1:47" s="177" customFormat="1" ht="12.95" customHeight="1" x14ac:dyDescent="0.2">
      <c r="A284" s="199" t="s">
        <v>168</v>
      </c>
      <c r="B284" s="199"/>
      <c r="C284" s="200">
        <v>47268.446000000004</v>
      </c>
      <c r="D284" s="200"/>
      <c r="E284" s="199">
        <f>(C284-C$7)/C$8</f>
        <v>-13764.932647890155</v>
      </c>
      <c r="F284" s="199">
        <f>ROUND(2*E284,0)/2</f>
        <v>-13765</v>
      </c>
      <c r="G284" s="199">
        <f>C284-(C$7+C$8*F284)</f>
        <v>4.6296499996969942E-2</v>
      </c>
      <c r="H284" s="199"/>
      <c r="I284" s="177">
        <f>G284</f>
        <v>4.6296499996969942E-2</v>
      </c>
      <c r="O284" s="177">
        <f ca="1">+C$11+C$12*F284</f>
        <v>0.12805629838038105</v>
      </c>
      <c r="Q284" s="198">
        <f>C284-15018.5</f>
        <v>32249.946000000004</v>
      </c>
      <c r="S284" s="178">
        <f>S$16</f>
        <v>0.1</v>
      </c>
      <c r="Z284" s="177">
        <f>F284</f>
        <v>-13765</v>
      </c>
      <c r="AA284" s="177">
        <f>AB$3+AB$4*Z284+AB$5*Z284^2+AH284</f>
        <v>6.8351123393755625E-2</v>
      </c>
      <c r="AB284" s="177">
        <f>IF(S284&lt;&gt;0,G284-AH284,-9999)</f>
        <v>3.3856323872404254E-2</v>
      </c>
      <c r="AC284" s="177">
        <f>+G284-P284</f>
        <v>4.6296499996969942E-2</v>
      </c>
      <c r="AD284" s="177">
        <f>IF(S284&lt;&gt;0,G284-AA284,-9999)</f>
        <v>-2.2054623396785683E-2</v>
      </c>
      <c r="AE284" s="177">
        <f>+(G284-AA284)^2*S284</f>
        <v>4.8640641317404647E-5</v>
      </c>
      <c r="AF284" s="177">
        <f>IF(S284&lt;&gt;0,G284-P284,-9999)</f>
        <v>4.6296499996969942E-2</v>
      </c>
      <c r="AG284" s="178"/>
      <c r="AH284" s="177">
        <f>$AB$6*($AB$11/AI284*AJ284+$AB$12)</f>
        <v>1.2440176124565692E-2</v>
      </c>
      <c r="AI284" s="177">
        <f>1+$AB$7*COS(AL284)</f>
        <v>0.81997431770047968</v>
      </c>
      <c r="AJ284" s="177">
        <f>SIN(AL284+RADIANS($AB$9))</f>
        <v>0.92673753309642826</v>
      </c>
      <c r="AK284" s="177">
        <f>$AB$7*SIN(AL284)</f>
        <v>-7.2281029695969071E-2</v>
      </c>
      <c r="AL284" s="177">
        <f>2*ATAN(AM284)</f>
        <v>-2.7597904063984582</v>
      </c>
      <c r="AM284" s="177">
        <f>SQRT((1+$AB$7)/(1-$AB$7))*TAN(AN284/2)</f>
        <v>-5.1745250038662061</v>
      </c>
      <c r="AN284" s="177">
        <f>$AU284+$AB$7*SIN(AO284)</f>
        <v>16.169991147166485</v>
      </c>
      <c r="AO284" s="177">
        <f>$AU284+$AB$7*SIN(AP284)</f>
        <v>16.169993875365329</v>
      </c>
      <c r="AP284" s="177">
        <f>$AU284+$AB$7*SIN(AQ284)</f>
        <v>16.169978164868812</v>
      </c>
      <c r="AQ284" s="177">
        <f>$AU284+$AB$7*SIN(AR284)</f>
        <v>16.170068636388603</v>
      </c>
      <c r="AR284" s="177">
        <f>$AU284+$AB$7*SIN(AS284)</f>
        <v>16.169547696843718</v>
      </c>
      <c r="AS284" s="177">
        <f>$AU284+$AB$7*SIN(AT284)</f>
        <v>16.172549149154126</v>
      </c>
      <c r="AT284" s="177">
        <f>$AU284+$AB$7*SIN(AU284)</f>
        <v>16.155316520722682</v>
      </c>
      <c r="AU284" s="177">
        <f>RADIANS($AB$9)+$AB$18*(F284-AB$15)</f>
        <v>16.256467356094493</v>
      </c>
    </row>
    <row r="285" spans="1:47" s="177" customFormat="1" ht="12.95" customHeight="1" x14ac:dyDescent="0.2">
      <c r="A285" s="199" t="s">
        <v>168</v>
      </c>
      <c r="B285" s="199"/>
      <c r="C285" s="200">
        <v>47290.445</v>
      </c>
      <c r="D285" s="200"/>
      <c r="E285" s="199">
        <f>(C285-C$7)/C$8</f>
        <v>-13732.92852091587</v>
      </c>
      <c r="F285" s="199">
        <f>ROUND(2*E285,0)/2</f>
        <v>-13733</v>
      </c>
      <c r="G285" s="199">
        <f>C285-(C$7+C$8*F285)</f>
        <v>4.9133299995446578E-2</v>
      </c>
      <c r="H285" s="199"/>
      <c r="I285" s="177">
        <f>G285</f>
        <v>4.9133299995446578E-2</v>
      </c>
      <c r="O285" s="177">
        <f ca="1">+C$11+C$12*F285</f>
        <v>0.12775758288478109</v>
      </c>
      <c r="Q285" s="198">
        <f>C285-15018.5</f>
        <v>32271.945</v>
      </c>
      <c r="S285" s="178">
        <f>S$16</f>
        <v>0.1</v>
      </c>
      <c r="Z285" s="177">
        <f>F285</f>
        <v>-13733</v>
      </c>
      <c r="AA285" s="177">
        <f>AB$3+AB$4*Z285+AB$5*Z285^2+AH285</f>
        <v>6.8249538183898562E-2</v>
      </c>
      <c r="AB285" s="177">
        <f>IF(S285&lt;&gt;0,G285-AH285,-9999)</f>
        <v>3.6640643074107873E-2</v>
      </c>
      <c r="AC285" s="177">
        <f>+G285-P285</f>
        <v>4.9133299995446578E-2</v>
      </c>
      <c r="AD285" s="177">
        <f>IF(S285&lt;&gt;0,G285-AA285,-9999)</f>
        <v>-1.9116238188451984E-2</v>
      </c>
      <c r="AE285" s="177">
        <f>+(G285-AA285)^2*S285</f>
        <v>3.6543056247762997E-5</v>
      </c>
      <c r="AF285" s="177">
        <f>IF(S285&lt;&gt;0,G285-P285,-9999)</f>
        <v>4.9133299995446578E-2</v>
      </c>
      <c r="AG285" s="178"/>
      <c r="AH285" s="177">
        <f>$AB$6*($AB$11/AI285*AJ285+$AB$12)</f>
        <v>1.2492656921338701E-2</v>
      </c>
      <c r="AI285" s="177">
        <f>1+$AB$7*COS(AL285)</f>
        <v>0.82084518078580382</v>
      </c>
      <c r="AJ285" s="177">
        <f>SIN(AL285+RADIANS($AB$9))</f>
        <v>0.93113291517479724</v>
      </c>
      <c r="AK285" s="177">
        <f>$AB$7*SIN(AL285)</f>
        <v>-7.4413334111878393E-2</v>
      </c>
      <c r="AL285" s="177">
        <f>2*ATAN(AM285)</f>
        <v>-2.7479173823459324</v>
      </c>
      <c r="AM285" s="177">
        <f>SQRT((1+$AB$7)/(1-$AB$7))*TAN(AN285/2)</f>
        <v>-5.0145466109695374</v>
      </c>
      <c r="AN285" s="177">
        <f>$AU285+$AB$7*SIN(AO285)</f>
        <v>16.184188320175707</v>
      </c>
      <c r="AO285" s="177">
        <f>$AU285+$AB$7*SIN(AP285)</f>
        <v>16.184191000879398</v>
      </c>
      <c r="AP285" s="177">
        <f>$AU285+$AB$7*SIN(AQ285)</f>
        <v>16.184175452398776</v>
      </c>
      <c r="AQ285" s="177">
        <f>$AU285+$AB$7*SIN(AR285)</f>
        <v>16.184265637637974</v>
      </c>
      <c r="AR285" s="177">
        <f>$AU285+$AB$7*SIN(AS285)</f>
        <v>16.183742598128021</v>
      </c>
      <c r="AS285" s="177">
        <f>$AU285+$AB$7*SIN(AT285)</f>
        <v>16.186777994474944</v>
      </c>
      <c r="AT285" s="177">
        <f>$AU285+$AB$7*SIN(AU285)</f>
        <v>16.169227631886876</v>
      </c>
      <c r="AU285" s="177">
        <f>RADIANS($AB$9)+$AB$18*(F285-AB$15)</f>
        <v>16.273121116901297</v>
      </c>
    </row>
    <row r="286" spans="1:47" s="177" customFormat="1" ht="12.95" customHeight="1" x14ac:dyDescent="0.2">
      <c r="A286" s="199" t="s">
        <v>171</v>
      </c>
      <c r="B286" s="199"/>
      <c r="C286" s="200">
        <v>47569.527999999998</v>
      </c>
      <c r="D286" s="200"/>
      <c r="E286" s="199">
        <f>(C286-C$7)/C$8</f>
        <v>-13326.918803730287</v>
      </c>
      <c r="F286" s="199">
        <f>ROUND(2*E286,0)/2</f>
        <v>-13327</v>
      </c>
      <c r="G286" s="199">
        <f>C286-(C$7+C$8*F286)</f>
        <v>5.581269999674987E-2</v>
      </c>
      <c r="H286" s="199"/>
      <c r="I286" s="177">
        <f>G286</f>
        <v>5.581269999674987E-2</v>
      </c>
      <c r="O286" s="177">
        <f ca="1">+C$11+C$12*F286</f>
        <v>0.12396763003435682</v>
      </c>
      <c r="Q286" s="198">
        <f>C286-15018.5</f>
        <v>32551.027999999998</v>
      </c>
      <c r="S286" s="178">
        <f>S$16</f>
        <v>0.1</v>
      </c>
      <c r="Z286" s="177">
        <f>F286</f>
        <v>-13327</v>
      </c>
      <c r="AA286" s="177">
        <f>AB$3+AB$4*Z286+AB$5*Z286^2+AH286</f>
        <v>6.6744826016227679E-2</v>
      </c>
      <c r="AB286" s="177">
        <f>IF(S286&lt;&gt;0,G286-AH286,-9999)</f>
        <v>4.2873831542256963E-2</v>
      </c>
      <c r="AC286" s="177">
        <f>+G286-P286</f>
        <v>5.581269999674987E-2</v>
      </c>
      <c r="AD286" s="177">
        <f>IF(S286&lt;&gt;0,G286-AA286,-9999)</f>
        <v>-1.0932126019477809E-2</v>
      </c>
      <c r="AE286" s="177">
        <f>+(G286-AA286)^2*S286</f>
        <v>1.1951137930574373E-5</v>
      </c>
      <c r="AF286" s="177">
        <f>IF(S286&lt;&gt;0,G286-P286,-9999)</f>
        <v>5.581269999674987E-2</v>
      </c>
      <c r="AG286" s="178"/>
      <c r="AH286" s="177">
        <f>$AB$6*($AB$11/AI286*AJ286+$AB$12)</f>
        <v>1.2938868454492904E-2</v>
      </c>
      <c r="AI286" s="177">
        <f>1+$AB$7*COS(AL286)</f>
        <v>0.83429353900224479</v>
      </c>
      <c r="AJ286" s="177">
        <f>SIN(AL286+RADIANS($AB$9))</f>
        <v>0.97586605874089516</v>
      </c>
      <c r="AK286" s="177">
        <f>$AB$7*SIN(AL286)</f>
        <v>-0.10087200962069112</v>
      </c>
      <c r="AL286" s="177">
        <f>2*ATAN(AM286)</f>
        <v>-2.5947720775267724</v>
      </c>
      <c r="AM286" s="177">
        <f>SQRT((1+$AB$7)/(1-$AB$7))*TAN(AN286/2)</f>
        <v>-3.5659126403628201</v>
      </c>
      <c r="AN286" s="177">
        <f>$AU286+$AB$7*SIN(AO286)</f>
        <v>16.365805261267028</v>
      </c>
      <c r="AO286" s="177">
        <f>$AU286+$AB$7*SIN(AP286)</f>
        <v>16.365806975385858</v>
      </c>
      <c r="AP286" s="177">
        <f>$AU286+$AB$7*SIN(AQ286)</f>
        <v>16.365795809271965</v>
      </c>
      <c r="AQ286" s="177">
        <f>$AU286+$AB$7*SIN(AR286)</f>
        <v>16.365868549307962</v>
      </c>
      <c r="AR286" s="177">
        <f>$AU286+$AB$7*SIN(AS286)</f>
        <v>16.36539476824538</v>
      </c>
      <c r="AS286" s="177">
        <f>$AU286+$AB$7*SIN(AT286)</f>
        <v>16.3684837921701</v>
      </c>
      <c r="AT286" s="177">
        <f>$AU286+$AB$7*SIN(AU286)</f>
        <v>16.348473612135646</v>
      </c>
      <c r="AU286" s="177">
        <f>RADIANS($AB$9)+$AB$18*(F286-AB$15)</f>
        <v>16.48441570713765</v>
      </c>
    </row>
    <row r="287" spans="1:47" s="177" customFormat="1" ht="12.95" customHeight="1" x14ac:dyDescent="0.2">
      <c r="A287" s="199" t="s">
        <v>171</v>
      </c>
      <c r="B287" s="199"/>
      <c r="C287" s="200">
        <v>47587.402000000002</v>
      </c>
      <c r="D287" s="200"/>
      <c r="E287" s="199">
        <f>(C287-C$7)/C$8</f>
        <v>-13300.915723338516</v>
      </c>
      <c r="F287" s="199">
        <f>ROUND(2*E287,0)/2</f>
        <v>-13301</v>
      </c>
      <c r="G287" s="199">
        <f>C287-(C$7+C$8*F287)</f>
        <v>5.7930099996156059E-2</v>
      </c>
      <c r="H287" s="199"/>
      <c r="I287" s="177">
        <f>G287</f>
        <v>5.7930099996156059E-2</v>
      </c>
      <c r="O287" s="177">
        <f ca="1">+C$11+C$12*F287</f>
        <v>0.12372492369418187</v>
      </c>
      <c r="Q287" s="198">
        <f>C287-15018.5</f>
        <v>32568.902000000002</v>
      </c>
      <c r="S287" s="178">
        <f>S$16</f>
        <v>0.1</v>
      </c>
      <c r="Z287" s="177">
        <f>F287</f>
        <v>-13301</v>
      </c>
      <c r="AA287" s="177">
        <f>AB$3+AB$4*Z287+AB$5*Z287^2+AH287</f>
        <v>6.6634405468927516E-2</v>
      </c>
      <c r="AB287" s="177">
        <f>IF(S287&lt;&gt;0,G287-AH287,-9999)</f>
        <v>4.4976955394562895E-2</v>
      </c>
      <c r="AC287" s="177">
        <f>+G287-P287</f>
        <v>5.7930099996156059E-2</v>
      </c>
      <c r="AD287" s="177">
        <f>IF(S287&lt;&gt;0,G287-AA287,-9999)</f>
        <v>-8.7043054727714564E-3</v>
      </c>
      <c r="AE287" s="177">
        <f>+(G287-AA287)^2*S287</f>
        <v>7.5764933763319123E-6</v>
      </c>
      <c r="AF287" s="177">
        <f>IF(S287&lt;&gt;0,G287-P287,-9999)</f>
        <v>5.7930099996156059E-2</v>
      </c>
      <c r="AG287" s="178"/>
      <c r="AH287" s="177">
        <f>$AB$6*($AB$11/AI287*AJ287+$AB$12)</f>
        <v>1.2953144601593166E-2</v>
      </c>
      <c r="AI287" s="177">
        <f>1+$AB$7*COS(AL287)</f>
        <v>0.83530932514255929</v>
      </c>
      <c r="AJ287" s="177">
        <f>SIN(AL287+RADIANS($AB$9))</f>
        <v>0.97799848240721998</v>
      </c>
      <c r="AK287" s="177">
        <f>$AB$7*SIN(AL287)</f>
        <v>-0.1025220715569</v>
      </c>
      <c r="AL287" s="177">
        <f>2*ATAN(AM287)</f>
        <v>-2.5847838056028438</v>
      </c>
      <c r="AM287" s="177">
        <f>SQRT((1+$AB$7)/(1-$AB$7))*TAN(AN287/2)</f>
        <v>-3.4986123727107583</v>
      </c>
      <c r="AN287" s="177">
        <f>$AU287+$AB$7*SIN(AO287)</f>
        <v>16.377542829287513</v>
      </c>
      <c r="AO287" s="177">
        <f>$AU287+$AB$7*SIN(AP287)</f>
        <v>16.377544471075165</v>
      </c>
      <c r="AP287" s="177">
        <f>$AU287+$AB$7*SIN(AQ287)</f>
        <v>16.377533677512137</v>
      </c>
      <c r="AQ287" s="177">
        <f>$AU287+$AB$7*SIN(AR287)</f>
        <v>16.377604639050528</v>
      </c>
      <c r="AR287" s="177">
        <f>$AU287+$AB$7*SIN(AS287)</f>
        <v>16.377138180299223</v>
      </c>
      <c r="AS287" s="177">
        <f>$AU287+$AB$7*SIN(AT287)</f>
        <v>16.380207566145163</v>
      </c>
      <c r="AT287" s="177">
        <f>$AU287+$AB$7*SIN(AU287)</f>
        <v>16.360144629201795</v>
      </c>
      <c r="AU287" s="177">
        <f>RADIANS($AB$9)+$AB$18*(F287-AB$15)</f>
        <v>16.49794688779318</v>
      </c>
    </row>
    <row r="288" spans="1:47" s="177" customFormat="1" ht="12.95" customHeight="1" x14ac:dyDescent="0.2">
      <c r="A288" s="199" t="s">
        <v>168</v>
      </c>
      <c r="B288" s="199"/>
      <c r="C288" s="200">
        <v>47699.436999999998</v>
      </c>
      <c r="D288" s="200"/>
      <c r="E288" s="199">
        <f>(C288-C$7)/C$8</f>
        <v>-13137.927298157168</v>
      </c>
      <c r="F288" s="199">
        <f>ROUND(2*E288,0)/2</f>
        <v>-13138</v>
      </c>
      <c r="G288" s="199">
        <f>C288-(C$7+C$8*F288)</f>
        <v>4.9973799992585555E-2</v>
      </c>
      <c r="H288" s="199"/>
      <c r="I288" s="177">
        <f>G288</f>
        <v>4.9973799992585555E-2</v>
      </c>
      <c r="O288" s="177">
        <f ca="1">+C$11+C$12*F288</f>
        <v>0.12220334163846966</v>
      </c>
      <c r="Q288" s="198">
        <f>C288-15018.5</f>
        <v>32680.936999999998</v>
      </c>
      <c r="S288" s="178">
        <f>S$16</f>
        <v>0.1</v>
      </c>
      <c r="Z288" s="177">
        <f>F288</f>
        <v>-13138</v>
      </c>
      <c r="AA288" s="177">
        <f>AB$3+AB$4*Z288+AB$5*Z288^2+AH288</f>
        <v>6.5902150577434038E-2</v>
      </c>
      <c r="AB288" s="177">
        <f>IF(S288&lt;&gt;0,G288-AH288,-9999)</f>
        <v>3.6971814295262674E-2</v>
      </c>
      <c r="AC288" s="177">
        <f>+G288-P288</f>
        <v>4.9973799992585555E-2</v>
      </c>
      <c r="AD288" s="177">
        <f>IF(S288&lt;&gt;0,G288-AA288,-9999)</f>
        <v>-1.5928350584848483E-2</v>
      </c>
      <c r="AE288" s="177">
        <f>+(G288-AA288)^2*S288</f>
        <v>2.5371235235384301E-5</v>
      </c>
      <c r="AF288" s="177">
        <f>IF(S288&lt;&gt;0,G288-P288,-9999)</f>
        <v>4.9973799992585555E-2</v>
      </c>
      <c r="AG288" s="178"/>
      <c r="AH288" s="177">
        <f>$AB$6*($AB$11/AI288*AJ288+$AB$12)</f>
        <v>1.3001985697322881E-2</v>
      </c>
      <c r="AI288" s="177">
        <f>1+$AB$7*COS(AL288)</f>
        <v>0.84211295552829202</v>
      </c>
      <c r="AJ288" s="177">
        <f>SIN(AL288+RADIANS($AB$9))</f>
        <v>0.98922113144338053</v>
      </c>
      <c r="AK288" s="177">
        <f>$AB$7*SIN(AL288)</f>
        <v>-0.11271856426208721</v>
      </c>
      <c r="AL288" s="177">
        <f>2*ATAN(AM288)</f>
        <v>-2.5215860199547979</v>
      </c>
      <c r="AM288" s="177">
        <f>SQRT((1+$AB$7)/(1-$AB$7))*TAN(AN288/2)</f>
        <v>-3.121769337134205</v>
      </c>
      <c r="AN288" s="177">
        <f>$AU288+$AB$7*SIN(AO288)</f>
        <v>16.451467572303926</v>
      </c>
      <c r="AO288" s="177">
        <f>$AU288+$AB$7*SIN(AP288)</f>
        <v>16.451468772686724</v>
      </c>
      <c r="AP288" s="177">
        <f>$AU288+$AB$7*SIN(AQ288)</f>
        <v>16.451460366634446</v>
      </c>
      <c r="AQ288" s="177">
        <f>$AU288+$AB$7*SIN(AR288)</f>
        <v>16.451519233984524</v>
      </c>
      <c r="AR288" s="177">
        <f>$AU288+$AB$7*SIN(AS288)</f>
        <v>16.451107054519532</v>
      </c>
      <c r="AS288" s="177">
        <f>$AU288+$AB$7*SIN(AT288)</f>
        <v>16.453996359892475</v>
      </c>
      <c r="AT288" s="177">
        <f>$AU288+$AB$7*SIN(AU288)</f>
        <v>16.433901074566247</v>
      </c>
      <c r="AU288" s="177">
        <f>RADIANS($AB$9)+$AB$18*(F288-AB$15)</f>
        <v>16.58277698190285</v>
      </c>
    </row>
    <row r="289" spans="1:47" s="177" customFormat="1" ht="12.95" customHeight="1" x14ac:dyDescent="0.2">
      <c r="A289" s="199" t="s">
        <v>172</v>
      </c>
      <c r="B289" s="199"/>
      <c r="C289" s="200">
        <v>47928.334999999999</v>
      </c>
      <c r="D289" s="200"/>
      <c r="E289" s="199">
        <f>(C289-C$7)/C$8</f>
        <v>-12804.926677394362</v>
      </c>
      <c r="F289" s="199">
        <f>ROUND(2*E289,0)/2</f>
        <v>-12805</v>
      </c>
      <c r="G289" s="199">
        <f>C289-(C$7+C$8*F289)</f>
        <v>5.040049999661278E-2</v>
      </c>
      <c r="H289" s="199"/>
      <c r="I289" s="177">
        <f>G289</f>
        <v>5.040049999661278E-2</v>
      </c>
      <c r="O289" s="177">
        <f ca="1">+C$11+C$12*F289</f>
        <v>0.11909483351238274</v>
      </c>
      <c r="Q289" s="198">
        <f>C289-15018.5</f>
        <v>32909.834999999999</v>
      </c>
      <c r="S289" s="178">
        <f>S$16</f>
        <v>0.1</v>
      </c>
      <c r="Z289" s="177">
        <f>F289</f>
        <v>-12805</v>
      </c>
      <c r="AA289" s="177">
        <f>AB$3+AB$4*Z289+AB$5*Z289^2+AH289</f>
        <v>6.4185436088167291E-2</v>
      </c>
      <c r="AB289" s="177">
        <f>IF(S289&lt;&gt;0,G289-AH289,-9999)</f>
        <v>3.7523011842201734E-2</v>
      </c>
      <c r="AC289" s="177">
        <f>+G289-P289</f>
        <v>5.040049999661278E-2</v>
      </c>
      <c r="AD289" s="177">
        <f>IF(S289&lt;&gt;0,G289-AA289,-9999)</f>
        <v>-1.3784936091554512E-2</v>
      </c>
      <c r="AE289" s="177">
        <f>+(G289-AA289)^2*S289</f>
        <v>1.9002446304824219E-5</v>
      </c>
      <c r="AF289" s="177">
        <f>IF(S289&lt;&gt;0,G289-P289,-9999)</f>
        <v>5.040049999661278E-2</v>
      </c>
      <c r="AG289" s="178"/>
      <c r="AH289" s="177">
        <f>$AB$6*($AB$11/AI289*AJ289+$AB$12)</f>
        <v>1.2877488154411046E-2</v>
      </c>
      <c r="AI289" s="177">
        <f>1+$AB$7*COS(AL289)</f>
        <v>0.85840536722574023</v>
      </c>
      <c r="AJ289" s="177">
        <f>SIN(AL289+RADIANS($AB$9))</f>
        <v>0.99989732741720116</v>
      </c>
      <c r="AK289" s="177">
        <f>$AB$7*SIN(AL289)</f>
        <v>-0.13260751679614508</v>
      </c>
      <c r="AL289" s="177">
        <f>2*ATAN(AM289)</f>
        <v>-2.388958274048953</v>
      </c>
      <c r="AM289" s="177">
        <f>SQRT((1+$AB$7)/(1-$AB$7))*TAN(AN289/2)</f>
        <v>-2.5306932370781157</v>
      </c>
      <c r="AN289" s="177">
        <f>$AU289+$AB$7*SIN(AO289)</f>
        <v>16.604533624854181</v>
      </c>
      <c r="AO289" s="177">
        <f>$AU289+$AB$7*SIN(AP289)</f>
        <v>16.604534112613244</v>
      </c>
      <c r="AP289" s="177">
        <f>$AU289+$AB$7*SIN(AQ289)</f>
        <v>16.604530085190998</v>
      </c>
      <c r="AQ289" s="177">
        <f>$AU289+$AB$7*SIN(AR289)</f>
        <v>16.604563340188903</v>
      </c>
      <c r="AR289" s="177">
        <f>$AU289+$AB$7*SIN(AS289)</f>
        <v>16.60428879039123</v>
      </c>
      <c r="AS289" s="177">
        <f>$AU289+$AB$7*SIN(AT289)</f>
        <v>16.606558278566855</v>
      </c>
      <c r="AT289" s="177">
        <f>$AU289+$AB$7*SIN(AU289)</f>
        <v>16.587987072501356</v>
      </c>
      <c r="AU289" s="177">
        <f>RADIANS($AB$9)+$AB$18*(F289-AB$15)</f>
        <v>16.756080180298678</v>
      </c>
    </row>
    <row r="290" spans="1:47" s="177" customFormat="1" ht="12.95" customHeight="1" x14ac:dyDescent="0.2">
      <c r="A290" s="199" t="s">
        <v>172</v>
      </c>
      <c r="B290" s="199"/>
      <c r="C290" s="200">
        <v>47954.453999999998</v>
      </c>
      <c r="D290" s="200"/>
      <c r="E290" s="199">
        <f>(C290-C$7)/C$8</f>
        <v>-12766.928777833407</v>
      </c>
      <c r="F290" s="199">
        <f>ROUND(2*E290,0)/2</f>
        <v>-12767</v>
      </c>
      <c r="G290" s="199">
        <f>C290-(C$7+C$8*F290)</f>
        <v>4.8956699996779207E-2</v>
      </c>
      <c r="H290" s="199"/>
      <c r="I290" s="177">
        <f>G290</f>
        <v>4.8956699996779207E-2</v>
      </c>
      <c r="O290" s="177">
        <f ca="1">+C$11+C$12*F290</f>
        <v>0.11874010886135782</v>
      </c>
      <c r="Q290" s="198">
        <f>C290-15018.5</f>
        <v>32935.953999999998</v>
      </c>
      <c r="S290" s="178">
        <f>S$16</f>
        <v>0.1</v>
      </c>
      <c r="Z290" s="177">
        <f>F290</f>
        <v>-12767</v>
      </c>
      <c r="AA290" s="177">
        <f>AB$3+AB$4*Z290+AB$5*Z290^2+AH290</f>
        <v>6.3970174206112798E-2</v>
      </c>
      <c r="AB290" s="177">
        <f>IF(S290&lt;&gt;0,G290-AH290,-9999)</f>
        <v>3.6113079666526465E-2</v>
      </c>
      <c r="AC290" s="177">
        <f>+G290-P290</f>
        <v>4.8956699996779207E-2</v>
      </c>
      <c r="AD290" s="177">
        <f>IF(S290&lt;&gt;0,G290-AA290,-9999)</f>
        <v>-1.5013474209333591E-2</v>
      </c>
      <c r="AE290" s="177">
        <f>+(G290-AA290)^2*S290</f>
        <v>2.254044078343249E-5</v>
      </c>
      <c r="AF290" s="177">
        <f>IF(S290&lt;&gt;0,G290-P290,-9999)</f>
        <v>4.8956699996779207E-2</v>
      </c>
      <c r="AG290" s="178"/>
      <c r="AH290" s="177">
        <f>$AB$6*($AB$11/AI290*AJ290+$AB$12)</f>
        <v>1.284362033025274E-2</v>
      </c>
      <c r="AI290" s="177">
        <f>1+$AB$7*COS(AL290)</f>
        <v>0.86047401527712375</v>
      </c>
      <c r="AJ290" s="177">
        <f>SIN(AL290+RADIANS($AB$9))</f>
        <v>0.99999934723901363</v>
      </c>
      <c r="AK290" s="177">
        <f>$AB$7*SIN(AL290)</f>
        <v>-0.13478239175956577</v>
      </c>
      <c r="AL290" s="177">
        <f>2*ATAN(AM290)</f>
        <v>-2.3734856872733241</v>
      </c>
      <c r="AM290" s="177">
        <f>SQRT((1+$AB$7)/(1-$AB$7))*TAN(AN290/2)</f>
        <v>-2.4745094187473713</v>
      </c>
      <c r="AN290" s="177">
        <f>$AU290+$AB$7*SIN(AO290)</f>
        <v>16.622194789092756</v>
      </c>
      <c r="AO290" s="177">
        <f>$AU290+$AB$7*SIN(AP290)</f>
        <v>16.622195217867958</v>
      </c>
      <c r="AP290" s="177">
        <f>$AU290+$AB$7*SIN(AQ290)</f>
        <v>16.622191596891184</v>
      </c>
      <c r="AQ290" s="177">
        <f>$AU290+$AB$7*SIN(AR290)</f>
        <v>16.622222176323262</v>
      </c>
      <c r="AR290" s="177">
        <f>$AU290+$AB$7*SIN(AS290)</f>
        <v>16.621963968761545</v>
      </c>
      <c r="AS290" s="177">
        <f>$AU290+$AB$7*SIN(AT290)</f>
        <v>16.624146956929174</v>
      </c>
      <c r="AT290" s="177">
        <f>$AU290+$AB$7*SIN(AU290)</f>
        <v>16.605881214691731</v>
      </c>
      <c r="AU290" s="177">
        <f>RADIANS($AB$9)+$AB$18*(F290-AB$15)</f>
        <v>16.77585652125676</v>
      </c>
    </row>
    <row r="291" spans="1:47" s="177" customFormat="1" ht="12.95" customHeight="1" x14ac:dyDescent="0.2">
      <c r="A291" s="199" t="s">
        <v>173</v>
      </c>
      <c r="B291" s="199"/>
      <c r="C291" s="200">
        <v>47967.506000000001</v>
      </c>
      <c r="D291" s="200"/>
      <c r="E291" s="199">
        <f>(C291-C$7)/C$8</f>
        <v>-12747.940739046711</v>
      </c>
      <c r="F291" s="199">
        <f>ROUND(2*E291,0)/2</f>
        <v>-12748</v>
      </c>
      <c r="G291" s="199">
        <f>C291-(C$7+C$8*F291)</f>
        <v>4.0734800000791438E-2</v>
      </c>
      <c r="H291" s="199"/>
      <c r="I291" s="177">
        <f>G291</f>
        <v>4.0734800000791438E-2</v>
      </c>
      <c r="O291" s="177">
        <f ca="1">+C$11+C$12*F291</f>
        <v>0.11856274653584535</v>
      </c>
      <c r="Q291" s="198">
        <f>C291-15018.5</f>
        <v>32949.006000000001</v>
      </c>
      <c r="S291" s="178">
        <f>S$16</f>
        <v>0.1</v>
      </c>
      <c r="Z291" s="177">
        <f>F291</f>
        <v>-12748</v>
      </c>
      <c r="AA291" s="177">
        <f>AB$3+AB$4*Z291+AB$5*Z291^2+AH291</f>
        <v>6.3861028939108541E-2</v>
      </c>
      <c r="AB291" s="177">
        <f>IF(S291&lt;&gt;0,G291-AH291,-9999)</f>
        <v>2.7909650982718345E-2</v>
      </c>
      <c r="AC291" s="177">
        <f>+G291-P291</f>
        <v>4.0734800000791438E-2</v>
      </c>
      <c r="AD291" s="177">
        <f>IF(S291&lt;&gt;0,G291-AA291,-9999)</f>
        <v>-2.3126228938317103E-2</v>
      </c>
      <c r="AE291" s="177">
        <f>+(G291-AA291)^2*S291</f>
        <v>5.3482246490745547E-5</v>
      </c>
      <c r="AF291" s="177">
        <f>IF(S291&lt;&gt;0,G291-P291,-9999)</f>
        <v>4.0734800000791438E-2</v>
      </c>
      <c r="AG291" s="178"/>
      <c r="AH291" s="177">
        <f>$AB$6*($AB$11/AI291*AJ291+$AB$12)</f>
        <v>1.2825149018073091E-2</v>
      </c>
      <c r="AI291" s="177">
        <f>1+$AB$7*COS(AL291)</f>
        <v>0.86152472085686516</v>
      </c>
      <c r="AJ291" s="177">
        <f>SIN(AL291+RADIANS($AB$9))</f>
        <v>0.99996033259447836</v>
      </c>
      <c r="AK291" s="177">
        <f>$AB$7*SIN(AL291)</f>
        <v>-0.13586165981449019</v>
      </c>
      <c r="AL291" s="177">
        <f>2*ATAN(AM291)</f>
        <v>-2.365721243199983</v>
      </c>
      <c r="AM291" s="177">
        <f>SQRT((1+$AB$7)/(1-$AB$7))*TAN(AN291/2)</f>
        <v>-2.4471185819793946</v>
      </c>
      <c r="AN291" s="177">
        <f>$AU291+$AB$7*SIN(AO291)</f>
        <v>16.631041424346677</v>
      </c>
      <c r="AO291" s="177">
        <f>$AU291+$AB$7*SIN(AP291)</f>
        <v>16.63104182543589</v>
      </c>
      <c r="AP291" s="177">
        <f>$AU291+$AB$7*SIN(AQ291)</f>
        <v>16.63103839879383</v>
      </c>
      <c r="AQ291" s="177">
        <f>$AU291+$AB$7*SIN(AR291)</f>
        <v>16.631067674266479</v>
      </c>
      <c r="AR291" s="177">
        <f>$AU291+$AB$7*SIN(AS291)</f>
        <v>16.630817596129102</v>
      </c>
      <c r="AS291" s="177">
        <f>$AU291+$AB$7*SIN(AT291)</f>
        <v>16.632956494407846</v>
      </c>
      <c r="AT291" s="177">
        <f>$AU291+$AB$7*SIN(AU291)</f>
        <v>16.614853169216556</v>
      </c>
      <c r="AU291" s="177">
        <f>RADIANS($AB$9)+$AB$18*(F291-AB$15)</f>
        <v>16.7857446917358</v>
      </c>
    </row>
    <row r="292" spans="1:47" s="177" customFormat="1" ht="12.95" customHeight="1" x14ac:dyDescent="0.2">
      <c r="A292" s="177" t="s">
        <v>173</v>
      </c>
      <c r="C292" s="196">
        <v>47967.516000000003</v>
      </c>
      <c r="D292" s="196"/>
      <c r="E292" s="199">
        <f>(C292-C$7)/C$8</f>
        <v>-12747.926191054992</v>
      </c>
      <c r="F292" s="199">
        <f>ROUND(2*E292,0)/2</f>
        <v>-12748</v>
      </c>
      <c r="G292" s="199">
        <f>C292-(C$7+C$8*F292)</f>
        <v>5.0734800002828706E-2</v>
      </c>
      <c r="H292" s="199"/>
      <c r="I292" s="177">
        <f>G292</f>
        <v>5.0734800002828706E-2</v>
      </c>
      <c r="O292" s="177">
        <f ca="1">+C$11+C$12*F292</f>
        <v>0.11856274653584535</v>
      </c>
      <c r="Q292" s="198">
        <f>C292-15018.5</f>
        <v>32949.016000000003</v>
      </c>
      <c r="S292" s="178">
        <f>S$16</f>
        <v>0.1</v>
      </c>
      <c r="Z292" s="177">
        <f>F292</f>
        <v>-12748</v>
      </c>
      <c r="AA292" s="177">
        <f>AB$3+AB$4*Z292+AB$5*Z292^2+AH292</f>
        <v>6.3861028939108541E-2</v>
      </c>
      <c r="AB292" s="177">
        <f>IF(S292&lt;&gt;0,G292-AH292,-9999)</f>
        <v>3.7909650984755613E-2</v>
      </c>
      <c r="AC292" s="177">
        <f>+G292-P292</f>
        <v>5.0734800002828706E-2</v>
      </c>
      <c r="AD292" s="177">
        <f>IF(S292&lt;&gt;0,G292-AA292,-9999)</f>
        <v>-1.3126228936279835E-2</v>
      </c>
      <c r="AE292" s="177">
        <f>+(G292-AA292)^2*S292</f>
        <v>1.7229788608763006E-5</v>
      </c>
      <c r="AF292" s="177">
        <f>IF(S292&lt;&gt;0,G292-P292,-9999)</f>
        <v>5.0734800002828706E-2</v>
      </c>
      <c r="AG292" s="178"/>
      <c r="AH292" s="177">
        <f>$AB$6*($AB$11/AI292*AJ292+$AB$12)</f>
        <v>1.2825149018073091E-2</v>
      </c>
      <c r="AI292" s="177">
        <f>1+$AB$7*COS(AL292)</f>
        <v>0.86152472085686516</v>
      </c>
      <c r="AJ292" s="177">
        <f>SIN(AL292+RADIANS($AB$9))</f>
        <v>0.99996033259447836</v>
      </c>
      <c r="AK292" s="177">
        <f>$AB$7*SIN(AL292)</f>
        <v>-0.13586165981449019</v>
      </c>
      <c r="AL292" s="177">
        <f>2*ATAN(AM292)</f>
        <v>-2.365721243199983</v>
      </c>
      <c r="AM292" s="177">
        <f>SQRT((1+$AB$7)/(1-$AB$7))*TAN(AN292/2)</f>
        <v>-2.4471185819793946</v>
      </c>
      <c r="AN292" s="177">
        <f>$AU292+$AB$7*SIN(AO292)</f>
        <v>16.631041424346677</v>
      </c>
      <c r="AO292" s="177">
        <f>$AU292+$AB$7*SIN(AP292)</f>
        <v>16.63104182543589</v>
      </c>
      <c r="AP292" s="177">
        <f>$AU292+$AB$7*SIN(AQ292)</f>
        <v>16.63103839879383</v>
      </c>
      <c r="AQ292" s="177">
        <f>$AU292+$AB$7*SIN(AR292)</f>
        <v>16.631067674266479</v>
      </c>
      <c r="AR292" s="177">
        <f>$AU292+$AB$7*SIN(AS292)</f>
        <v>16.630817596129102</v>
      </c>
      <c r="AS292" s="177">
        <f>$AU292+$AB$7*SIN(AT292)</f>
        <v>16.632956494407846</v>
      </c>
      <c r="AT292" s="177">
        <f>$AU292+$AB$7*SIN(AU292)</f>
        <v>16.614853169216556</v>
      </c>
      <c r="AU292" s="177">
        <f>RADIANS($AB$9)+$AB$18*(F292-AB$15)</f>
        <v>16.7857446917358</v>
      </c>
    </row>
    <row r="293" spans="1:47" s="177" customFormat="1" ht="12.95" customHeight="1" x14ac:dyDescent="0.2">
      <c r="A293" s="177" t="s">
        <v>174</v>
      </c>
      <c r="C293" s="196">
        <v>47996.381999999998</v>
      </c>
      <c r="D293" s="196"/>
      <c r="E293" s="199">
        <f>(C293-C$7)/C$8</f>
        <v>-12705.931958169876</v>
      </c>
      <c r="F293" s="199">
        <f>ROUND(2*E293,0)/2</f>
        <v>-12706</v>
      </c>
      <c r="G293" s="199">
        <f>C293-(C$7+C$8*F293)</f>
        <v>4.6770599990850314E-2</v>
      </c>
      <c r="H293" s="199"/>
      <c r="I293" s="177">
        <f>G293</f>
        <v>4.6770599990850314E-2</v>
      </c>
      <c r="O293" s="177">
        <f ca="1">+C$11+C$12*F293</f>
        <v>0.11817068244787042</v>
      </c>
      <c r="Q293" s="198">
        <f>C293-15018.5</f>
        <v>32977.881999999998</v>
      </c>
      <c r="S293" s="178">
        <f>S$16</f>
        <v>0.1</v>
      </c>
      <c r="Z293" s="177">
        <f>F293</f>
        <v>-12706</v>
      </c>
      <c r="AA293" s="177">
        <f>AB$3+AB$4*Z293+AB$5*Z293^2+AH293</f>
        <v>6.3616162898548614E-2</v>
      </c>
      <c r="AB293" s="177">
        <f>IF(S293&lt;&gt;0,G293-AH293,-9999)</f>
        <v>3.3989934435363259E-2</v>
      </c>
      <c r="AC293" s="177">
        <f>+G293-P293</f>
        <v>4.6770599990850314E-2</v>
      </c>
      <c r="AD293" s="177">
        <f>IF(S293&lt;&gt;0,G293-AA293,-9999)</f>
        <v>-1.68455629076983E-2</v>
      </c>
      <c r="AE293" s="177">
        <f>+(G293-AA293)^2*S293</f>
        <v>2.8377298967722082E-5</v>
      </c>
      <c r="AF293" s="177">
        <f>IF(S293&lt;&gt;0,G293-P293,-9999)</f>
        <v>4.6770599990850314E-2</v>
      </c>
      <c r="AG293" s="178"/>
      <c r="AH293" s="177">
        <f>$AB$6*($AB$11/AI293*AJ293+$AB$12)</f>
        <v>1.2780665555487057E-2</v>
      </c>
      <c r="AI293" s="177">
        <f>1+$AB$7*COS(AL293)</f>
        <v>0.86388625781271589</v>
      </c>
      <c r="AJ293" s="177">
        <f>SIN(AL293+RADIANS($AB$9))</f>
        <v>0.99965840883988999</v>
      </c>
      <c r="AK293" s="177">
        <f>$AB$7*SIN(AL293)</f>
        <v>-0.13822750351898472</v>
      </c>
      <c r="AL293" s="177">
        <f>2*ATAN(AM293)</f>
        <v>-2.3484897810443974</v>
      </c>
      <c r="AM293" s="177">
        <f>SQRT((1+$AB$7)/(1-$AB$7))*TAN(AN293/2)</f>
        <v>-2.3881503098217571</v>
      </c>
      <c r="AN293" s="177">
        <f>$AU293+$AB$7*SIN(AO293)</f>
        <v>16.650635813663417</v>
      </c>
      <c r="AO293" s="177">
        <f>$AU293+$AB$7*SIN(AP293)</f>
        <v>16.650636157770222</v>
      </c>
      <c r="AP293" s="177">
        <f>$AU293+$AB$7*SIN(AQ293)</f>
        <v>16.65063313919979</v>
      </c>
      <c r="AQ293" s="177">
        <f>$AU293+$AB$7*SIN(AR293)</f>
        <v>16.650659619102409</v>
      </c>
      <c r="AR293" s="177">
        <f>$AU293+$AB$7*SIN(AS293)</f>
        <v>16.650427361503123</v>
      </c>
      <c r="AS293" s="177">
        <f>$AU293+$AB$7*SIN(AT293)</f>
        <v>16.652467052540516</v>
      </c>
      <c r="AT293" s="177">
        <f>$AU293+$AB$7*SIN(AU293)</f>
        <v>16.634745327879966</v>
      </c>
      <c r="AU293" s="177">
        <f>RADIANS($AB$9)+$AB$18*(F293-AB$15)</f>
        <v>16.807602752794736</v>
      </c>
    </row>
    <row r="294" spans="1:47" s="177" customFormat="1" ht="12.95" customHeight="1" x14ac:dyDescent="0.2">
      <c r="A294" s="177" t="s">
        <v>174</v>
      </c>
      <c r="C294" s="196">
        <v>48042.446000000004</v>
      </c>
      <c r="D294" s="196"/>
      <c r="E294" s="199">
        <f>(C294-C$7)/C$8</f>
        <v>-12638.918089132925</v>
      </c>
      <c r="F294" s="199">
        <f>ROUND(2*E294,0)/2</f>
        <v>-12639</v>
      </c>
      <c r="G294" s="199">
        <f>C294-(C$7+C$8*F294)</f>
        <v>5.6303900004422758E-2</v>
      </c>
      <c r="H294" s="199"/>
      <c r="I294" s="177">
        <f>G294</f>
        <v>5.6303900004422758E-2</v>
      </c>
      <c r="O294" s="177">
        <f ca="1">+C$11+C$12*F294</f>
        <v>0.11754524687895805</v>
      </c>
      <c r="Q294" s="198">
        <f>C294-15018.5</f>
        <v>33023.946000000004</v>
      </c>
      <c r="S294" s="178">
        <f>S$16</f>
        <v>0.1</v>
      </c>
      <c r="Z294" s="177">
        <f>F294</f>
        <v>-12639</v>
      </c>
      <c r="AA294" s="177">
        <f>AB$3+AB$4*Z294+AB$5*Z294^2+AH294</f>
        <v>6.3215234113138105E-2</v>
      </c>
      <c r="AB294" s="177">
        <f>IF(S294&lt;&gt;0,G294-AH294,-9999)</f>
        <v>4.3604660908207152E-2</v>
      </c>
      <c r="AC294" s="177">
        <f>+G294-P294</f>
        <v>5.6303900004422758E-2</v>
      </c>
      <c r="AD294" s="177">
        <f>IF(S294&lt;&gt;0,G294-AA294,-9999)</f>
        <v>-6.9113341087153474E-3</v>
      </c>
      <c r="AE294" s="177">
        <f>+(G294-AA294)^2*S294</f>
        <v>4.7766539162292169E-6</v>
      </c>
      <c r="AF294" s="177">
        <f>IF(S294&lt;&gt;0,G294-P294,-9999)</f>
        <v>5.6303900004422758E-2</v>
      </c>
      <c r="AG294" s="178"/>
      <c r="AH294" s="177">
        <f>$AB$6*($AB$11/AI294*AJ294+$AB$12)</f>
        <v>1.2699239096215608E-2</v>
      </c>
      <c r="AI294" s="177">
        <f>1+$AB$7*COS(AL294)</f>
        <v>0.86776504937481258</v>
      </c>
      <c r="AJ294" s="177">
        <f>SIN(AL294+RADIANS($AB$9))</f>
        <v>0.99855175418455089</v>
      </c>
      <c r="AK294" s="177">
        <f>$AB$7*SIN(AL294)</f>
        <v>-0.14194263409727051</v>
      </c>
      <c r="AL294" s="177">
        <f>2*ATAN(AM294)</f>
        <v>-2.3208027205288126</v>
      </c>
      <c r="AM294" s="177">
        <f>SQRT((1+$AB$7)/(1-$AB$7))*TAN(AN294/2)</f>
        <v>-2.2983176680312698</v>
      </c>
      <c r="AN294" s="177">
        <f>$AU294+$AB$7*SIN(AO294)</f>
        <v>16.682006325793555</v>
      </c>
      <c r="AO294" s="177">
        <f>$AU294+$AB$7*SIN(AP294)</f>
        <v>16.682006590698904</v>
      </c>
      <c r="AP294" s="177">
        <f>$AU294+$AB$7*SIN(AQ294)</f>
        <v>16.682004160757362</v>
      </c>
      <c r="AQ294" s="177">
        <f>$AU294+$AB$7*SIN(AR294)</f>
        <v>16.68202645061384</v>
      </c>
      <c r="AR294" s="177">
        <f>$AU294+$AB$7*SIN(AS294)</f>
        <v>16.681822013140529</v>
      </c>
      <c r="AS294" s="177">
        <f>$AU294+$AB$7*SIN(AT294)</f>
        <v>16.683699378920299</v>
      </c>
      <c r="AT294" s="177">
        <f>$AU294+$AB$7*SIN(AU294)</f>
        <v>16.666649377447651</v>
      </c>
      <c r="AU294" s="177">
        <f>RADIANS($AB$9)+$AB$18*(F294-AB$15)</f>
        <v>16.842471564483986</v>
      </c>
    </row>
    <row r="295" spans="1:47" s="177" customFormat="1" ht="12.95" customHeight="1" x14ac:dyDescent="0.2">
      <c r="A295" s="177" t="s">
        <v>132</v>
      </c>
      <c r="C295" s="196">
        <v>48212.913999999997</v>
      </c>
      <c r="D295" s="196" t="s">
        <v>52</v>
      </c>
      <c r="E295" s="199">
        <f>(C295-C$7)/C$8</f>
        <v>-12390.921383962099</v>
      </c>
      <c r="F295" s="199">
        <f>ROUND(2*E295,0)/2</f>
        <v>-12391</v>
      </c>
      <c r="G295" s="199">
        <f>C295-(C$7+C$8*F295)</f>
        <v>5.4039099995861761E-2</v>
      </c>
      <c r="H295" s="199"/>
      <c r="I295" s="177">
        <f>G295</f>
        <v>5.4039099995861761E-2</v>
      </c>
      <c r="O295" s="177">
        <f ca="1">+C$11+C$12*F295</f>
        <v>0.11523020178805848</v>
      </c>
      <c r="Q295" s="198">
        <f>C295-15018.5</f>
        <v>33194.413999999997</v>
      </c>
      <c r="S295" s="178">
        <f>S$16</f>
        <v>0.1</v>
      </c>
      <c r="Z295" s="177">
        <f>F295</f>
        <v>-12391</v>
      </c>
      <c r="AA295" s="177">
        <f>AB$3+AB$4*Z295+AB$5*Z295^2+AH295</f>
        <v>6.1619429012487445E-2</v>
      </c>
      <c r="AB295" s="177">
        <f>IF(S295&lt;&gt;0,G295-AH295,-9999)</f>
        <v>4.1754694929357683E-2</v>
      </c>
      <c r="AC295" s="177">
        <f>+G295-P295</f>
        <v>5.4039099995861761E-2</v>
      </c>
      <c r="AD295" s="177">
        <f>IF(S295&lt;&gt;0,G295-AA295,-9999)</f>
        <v>-7.5803290166256837E-3</v>
      </c>
      <c r="AE295" s="177">
        <f>+(G295-AA295)^2*S295</f>
        <v>5.7461388000297309E-6</v>
      </c>
      <c r="AF295" s="177">
        <f>IF(S295&lt;&gt;0,G295-P295,-9999)</f>
        <v>5.4039099995861761E-2</v>
      </c>
      <c r="AG295" s="178"/>
      <c r="AH295" s="177">
        <f>$AB$6*($AB$11/AI295*AJ295+$AB$12)</f>
        <v>1.2284405066504075E-2</v>
      </c>
      <c r="AI295" s="177">
        <f>1+$AB$7*COS(AL295)</f>
        <v>0.88333354677236886</v>
      </c>
      <c r="AJ295" s="177">
        <f>SIN(AL295+RADIANS($AB$9))</f>
        <v>0.98745080860017365</v>
      </c>
      <c r="AK295" s="177">
        <f>$AB$7*SIN(AL295)</f>
        <v>-0.15499268444866146</v>
      </c>
      <c r="AL295" s="177">
        <f>2*ATAN(AM295)</f>
        <v>-2.2160374457860437</v>
      </c>
      <c r="AM295" s="177">
        <f>SQRT((1+$AB$7)/(1-$AB$7))*TAN(AN295/2)</f>
        <v>-2.0043576088779802</v>
      </c>
      <c r="AN295" s="177">
        <f>$AU295+$AB$7*SIN(AO295)</f>
        <v>16.79940816804146</v>
      </c>
      <c r="AO295" s="177">
        <f>$AU295+$AB$7*SIN(AP295)</f>
        <v>16.799408248772426</v>
      </c>
      <c r="AP295" s="177">
        <f>$AU295+$AB$7*SIN(AQ295)</f>
        <v>16.799407346457873</v>
      </c>
      <c r="AQ295" s="177">
        <f>$AU295+$AB$7*SIN(AR295)</f>
        <v>16.799417431544086</v>
      </c>
      <c r="AR295" s="177">
        <f>$AU295+$AB$7*SIN(AS295)</f>
        <v>16.799304722595444</v>
      </c>
      <c r="AS295" s="177">
        <f>$AU295+$AB$7*SIN(AT295)</f>
        <v>16.800565728753263</v>
      </c>
      <c r="AT295" s="177">
        <f>$AU295+$AB$7*SIN(AU295)</f>
        <v>16.786627189845458</v>
      </c>
      <c r="AU295" s="177">
        <f>RADIANS($AB$9)+$AB$18*(F295-AB$15)</f>
        <v>16.971538210736732</v>
      </c>
    </row>
    <row r="296" spans="1:47" s="177" customFormat="1" ht="12.95" customHeight="1" x14ac:dyDescent="0.2">
      <c r="A296" s="177" t="s">
        <v>132</v>
      </c>
      <c r="C296" s="196">
        <v>48219.783000000003</v>
      </c>
      <c r="D296" s="196" t="s">
        <v>52</v>
      </c>
      <c r="E296" s="199">
        <f>(C296-C$7)/C$8</f>
        <v>-12380.928368452913</v>
      </c>
      <c r="F296" s="199">
        <f>ROUND(2*E296,0)/2</f>
        <v>-12381</v>
      </c>
      <c r="G296" s="199">
        <f>C296-(C$7+C$8*F296)</f>
        <v>4.9238100000366103E-2</v>
      </c>
      <c r="H296" s="199"/>
      <c r="I296" s="177">
        <f>G296</f>
        <v>4.9238100000366103E-2</v>
      </c>
      <c r="O296" s="177">
        <f ca="1">+C$11+C$12*F296</f>
        <v>0.11513685319568351</v>
      </c>
      <c r="Q296" s="198">
        <f>C296-15018.5</f>
        <v>33201.283000000003</v>
      </c>
      <c r="S296" s="178">
        <f>S$16</f>
        <v>0.1</v>
      </c>
      <c r="Z296" s="177">
        <f>F296</f>
        <v>-12381</v>
      </c>
      <c r="AA296" s="177">
        <f>AB$3+AB$4*Z296+AB$5*Z296^2+AH296</f>
        <v>6.1551349861784274E-2</v>
      </c>
      <c r="AB296" s="177">
        <f>IF(S296&lt;&gt;0,G296-AH296,-9999)</f>
        <v>3.6974209252143703E-2</v>
      </c>
      <c r="AC296" s="177">
        <f>+G296-P296</f>
        <v>4.9238100000366103E-2</v>
      </c>
      <c r="AD296" s="177">
        <f>IF(S296&lt;&gt;0,G296-AA296,-9999)</f>
        <v>-1.2313249861418171E-2</v>
      </c>
      <c r="AE296" s="177">
        <f>+(G296-AA296)^2*S296</f>
        <v>1.5161612214971462E-5</v>
      </c>
      <c r="AF296" s="177">
        <f>IF(S296&lt;&gt;0,G296-P296,-9999)</f>
        <v>4.9238100000366103E-2</v>
      </c>
      <c r="AG296" s="178"/>
      <c r="AH296" s="177">
        <f>$AB$6*($AB$11/AI296*AJ296+$AB$12)</f>
        <v>1.22638907482224E-2</v>
      </c>
      <c r="AI296" s="177">
        <f>1+$AB$7*COS(AL296)</f>
        <v>0.88400180207477208</v>
      </c>
      <c r="AJ296" s="177">
        <f>SIN(AL296+RADIANS($AB$9))</f>
        <v>0.98676185537684413</v>
      </c>
      <c r="AK296" s="177">
        <f>$AB$7*SIN(AL296)</f>
        <v>-0.15549344558346187</v>
      </c>
      <c r="AL296" s="177">
        <f>2*ATAN(AM296)</f>
        <v>-2.2117328781683212</v>
      </c>
      <c r="AM296" s="177">
        <f>SQRT((1+$AB$7)/(1-$AB$7))*TAN(AN296/2)</f>
        <v>-1.9936050032816675</v>
      </c>
      <c r="AN296" s="177">
        <f>$AU296+$AB$7*SIN(AO296)</f>
        <v>16.804186880036532</v>
      </c>
      <c r="AO296" s="177">
        <f>$AU296+$AB$7*SIN(AP296)</f>
        <v>16.804186956323896</v>
      </c>
      <c r="AP296" s="177">
        <f>$AU296+$AB$7*SIN(AQ296)</f>
        <v>16.804186095753067</v>
      </c>
      <c r="AQ296" s="177">
        <f>$AU296+$AB$7*SIN(AR296)</f>
        <v>16.804195803632528</v>
      </c>
      <c r="AR296" s="177">
        <f>$AU296+$AB$7*SIN(AS296)</f>
        <v>16.804086302162396</v>
      </c>
      <c r="AS296" s="177">
        <f>$AU296+$AB$7*SIN(AT296)</f>
        <v>16.805322796673458</v>
      </c>
      <c r="AT296" s="177">
        <f>$AU296+$AB$7*SIN(AU296)</f>
        <v>16.791528679755292</v>
      </c>
      <c r="AU296" s="177">
        <f>RADIANS($AB$9)+$AB$18*(F296-AB$15)</f>
        <v>16.97674251098886</v>
      </c>
    </row>
    <row r="297" spans="1:47" s="177" customFormat="1" ht="12.95" customHeight="1" x14ac:dyDescent="0.2">
      <c r="A297" s="177" t="s">
        <v>173</v>
      </c>
      <c r="C297" s="196">
        <v>48220.46</v>
      </c>
      <c r="D297" s="196"/>
      <c r="E297" s="199">
        <f>(C297-C$7)/C$8</f>
        <v>-12379.943469413798</v>
      </c>
      <c r="F297" s="199">
        <f>ROUND(2*E297,0)/2</f>
        <v>-12380</v>
      </c>
      <c r="G297" s="199">
        <f>C297-(C$7+C$8*F297)</f>
        <v>3.8857999992615078E-2</v>
      </c>
      <c r="H297" s="199"/>
      <c r="I297" s="177">
        <f>G297</f>
        <v>3.8857999992615078E-2</v>
      </c>
      <c r="O297" s="177">
        <f ca="1">+C$11+C$12*F297</f>
        <v>0.11512751833644601</v>
      </c>
      <c r="Q297" s="198">
        <f>C297-15018.5</f>
        <v>33201.96</v>
      </c>
      <c r="S297" s="178">
        <f>S$16</f>
        <v>0.1</v>
      </c>
      <c r="Z297" s="177">
        <f>F297</f>
        <v>-12380</v>
      </c>
      <c r="AA297" s="177">
        <f>AB$3+AB$4*Z297+AB$5*Z297^2+AH297</f>
        <v>6.1544525909013631E-2</v>
      </c>
      <c r="AB297" s="177">
        <f>IF(S297&lt;&gt;0,G297-AH297,-9999)</f>
        <v>2.6596176948284388E-2</v>
      </c>
      <c r="AC297" s="177">
        <f>+G297-P297</f>
        <v>3.8857999992615078E-2</v>
      </c>
      <c r="AD297" s="177">
        <f>IF(S297&lt;&gt;0,G297-AA297,-9999)</f>
        <v>-2.2686525916398553E-2</v>
      </c>
      <c r="AE297" s="177">
        <f>+(G297-AA297)^2*S297</f>
        <v>5.1467845815542321E-5</v>
      </c>
      <c r="AF297" s="177">
        <f>IF(S297&lt;&gt;0,G297-P297,-9999)</f>
        <v>3.8857999992615078E-2</v>
      </c>
      <c r="AG297" s="178"/>
      <c r="AH297" s="177">
        <f>$AB$6*($AB$11/AI297*AJ297+$AB$12)</f>
        <v>1.2261823044330688E-2</v>
      </c>
      <c r="AI297" s="177">
        <f>1+$AB$7*COS(AL297)</f>
        <v>0.88406880178207881</v>
      </c>
      <c r="AJ297" s="177">
        <f>SIN(AL297+RADIANS($AB$9))</f>
        <v>0.98669189593463402</v>
      </c>
      <c r="AK297" s="177">
        <f>$AB$7*SIN(AL297)</f>
        <v>-0.15554340494239688</v>
      </c>
      <c r="AL297" s="177">
        <f>2*ATAN(AM297)</f>
        <v>-2.2113020629375391</v>
      </c>
      <c r="AM297" s="177">
        <f>SQRT((1+$AB$7)/(1-$AB$7))*TAN(AN297/2)</f>
        <v>-1.9925339264635782</v>
      </c>
      <c r="AN297" s="177">
        <f>$AU297+$AB$7*SIN(AO297)</f>
        <v>16.804664950182335</v>
      </c>
      <c r="AO297" s="177">
        <f>$AU297+$AB$7*SIN(AP297)</f>
        <v>16.804665026035735</v>
      </c>
      <c r="AP297" s="177">
        <f>$AU297+$AB$7*SIN(AQ297)</f>
        <v>16.804664169563182</v>
      </c>
      <c r="AQ297" s="177">
        <f>$AU297+$AB$7*SIN(AR297)</f>
        <v>16.804673840211287</v>
      </c>
      <c r="AR297" s="177">
        <f>$AU297+$AB$7*SIN(AS297)</f>
        <v>16.804564657066077</v>
      </c>
      <c r="AS297" s="177">
        <f>$AU297+$AB$7*SIN(AT297)</f>
        <v>16.805798704771018</v>
      </c>
      <c r="AT297" s="177">
        <f>$AU297+$AB$7*SIN(AU297)</f>
        <v>16.79201910451728</v>
      </c>
      <c r="AU297" s="177">
        <f>RADIANS($AB$9)+$AB$18*(F297-AB$15)</f>
        <v>16.977262941014072</v>
      </c>
    </row>
    <row r="298" spans="1:47" s="177" customFormat="1" ht="12.95" customHeight="1" x14ac:dyDescent="0.2">
      <c r="A298" s="177" t="s">
        <v>132</v>
      </c>
      <c r="C298" s="196">
        <v>48237.663</v>
      </c>
      <c r="D298" s="196" t="s">
        <v>52</v>
      </c>
      <c r="E298" s="199">
        <f>(C298-C$7)/C$8</f>
        <v>-12354.916559266121</v>
      </c>
      <c r="F298" s="199">
        <f>ROUND(2*E298,0)/2</f>
        <v>-12355</v>
      </c>
      <c r="G298" s="199">
        <f>C298-(C$7+C$8*F298)</f>
        <v>5.7355500000994653E-2</v>
      </c>
      <c r="H298" s="199"/>
      <c r="I298" s="177">
        <f>G298</f>
        <v>5.7355500000994653E-2</v>
      </c>
      <c r="O298" s="177">
        <f ca="1">+C$11+C$12*F298</f>
        <v>0.11489414685550856</v>
      </c>
      <c r="Q298" s="198">
        <f>C298-15018.5</f>
        <v>33219.163</v>
      </c>
      <c r="S298" s="178">
        <f>S$16</f>
        <v>0.1</v>
      </c>
      <c r="Z298" s="177">
        <f>F298</f>
        <v>-12355</v>
      </c>
      <c r="AA298" s="177">
        <f>AB$3+AB$4*Z298+AB$5*Z298^2+AH298</f>
        <v>6.1372978482192114E-2</v>
      </c>
      <c r="AB298" s="177">
        <f>IF(S298&lt;&gt;0,G298-AH298,-9999)</f>
        <v>4.5146332010247273E-2</v>
      </c>
      <c r="AC298" s="177">
        <f>+G298-P298</f>
        <v>5.7355500000994653E-2</v>
      </c>
      <c r="AD298" s="177">
        <f>IF(S298&lt;&gt;0,G298-AA298,-9999)</f>
        <v>-4.0174784811974618E-3</v>
      </c>
      <c r="AE298" s="177">
        <f>+(G298-AA298)^2*S298</f>
        <v>1.6140133346884663E-6</v>
      </c>
      <c r="AF298" s="177">
        <f>IF(S298&lt;&gt;0,G298-P298,-9999)</f>
        <v>5.7355500000994653E-2</v>
      </c>
      <c r="AG298" s="178"/>
      <c r="AH298" s="177">
        <f>$AB$6*($AB$11/AI298*AJ298+$AB$12)</f>
        <v>1.2209167990747383E-2</v>
      </c>
      <c r="AI298" s="177">
        <f>1+$AB$7*COS(AL298)</f>
        <v>0.88575409807159589</v>
      </c>
      <c r="AJ298" s="177">
        <f>SIN(AL298+RADIANS($AB$9))</f>
        <v>0.98487973280649821</v>
      </c>
      <c r="AK298" s="177">
        <f>$AB$7*SIN(AL298)</f>
        <v>-0.15678541843514285</v>
      </c>
      <c r="AL298" s="177">
        <f>2*ATAN(AM298)</f>
        <v>-2.2005103600435154</v>
      </c>
      <c r="AM298" s="177">
        <f>SQRT((1+$AB$7)/(1-$AB$7))*TAN(AN298/2)</f>
        <v>-1.9660005258931685</v>
      </c>
      <c r="AN298" s="177">
        <f>$AU298+$AB$7*SIN(AO298)</f>
        <v>16.816628526583038</v>
      </c>
      <c r="AO298" s="177">
        <f>$AU298+$AB$7*SIN(AP298)</f>
        <v>16.816628592182091</v>
      </c>
      <c r="AP298" s="177">
        <f>$AU298+$AB$7*SIN(AQ298)</f>
        <v>16.816627833756392</v>
      </c>
      <c r="AQ298" s="177">
        <f>$AU298+$AB$7*SIN(AR298)</f>
        <v>16.816636602391831</v>
      </c>
      <c r="AR298" s="177">
        <f>$AU298+$AB$7*SIN(AS298)</f>
        <v>16.816535232117523</v>
      </c>
      <c r="AS298" s="177">
        <f>$AU298+$AB$7*SIN(AT298)</f>
        <v>16.817708390801492</v>
      </c>
      <c r="AT298" s="177">
        <f>$AU298+$AB$7*SIN(AU298)</f>
        <v>16.804296050622167</v>
      </c>
      <c r="AU298" s="177">
        <f>RADIANS($AB$9)+$AB$18*(F298-AB$15)</f>
        <v>16.99027369164439</v>
      </c>
    </row>
    <row r="299" spans="1:47" s="177" customFormat="1" ht="12.95" customHeight="1" x14ac:dyDescent="0.2">
      <c r="A299" s="177" t="s">
        <v>175</v>
      </c>
      <c r="C299" s="196">
        <v>48321.519</v>
      </c>
      <c r="D299" s="196"/>
      <c r="E299" s="199">
        <f>(C299-C$7)/C$8</f>
        <v>-12232.922919939059</v>
      </c>
      <c r="F299" s="199">
        <f>ROUND(2*E299,0)/2</f>
        <v>-12233</v>
      </c>
      <c r="G299" s="199">
        <f>C299-(C$7+C$8*F299)</f>
        <v>5.2983299996412825E-2</v>
      </c>
      <c r="H299" s="199"/>
      <c r="I299" s="177">
        <f>G299</f>
        <v>5.2983299996412825E-2</v>
      </c>
      <c r="O299" s="177">
        <f ca="1">+C$11+C$12*F299</f>
        <v>0.11375529402853377</v>
      </c>
      <c r="Q299" s="198">
        <f>C299-15018.5</f>
        <v>33303.019</v>
      </c>
      <c r="S299" s="178">
        <f>S$16</f>
        <v>0.1</v>
      </c>
      <c r="Z299" s="177">
        <f>F299</f>
        <v>-12233</v>
      </c>
      <c r="AA299" s="177">
        <f>AB$3+AB$4*Z299+AB$5*Z299^2+AH299</f>
        <v>6.0509556519208904E-2</v>
      </c>
      <c r="AB299" s="177">
        <f>IF(S299&lt;&gt;0,G299-AH299,-9999)</f>
        <v>4.1057741284504456E-2</v>
      </c>
      <c r="AC299" s="177">
        <f>+G299-P299</f>
        <v>5.2983299996412825E-2</v>
      </c>
      <c r="AD299" s="177">
        <f>IF(S299&lt;&gt;0,G299-AA299,-9999)</f>
        <v>-7.5262565227960793E-3</v>
      </c>
      <c r="AE299" s="177">
        <f>+(G299-AA299)^2*S299</f>
        <v>5.6644537246930534E-6</v>
      </c>
      <c r="AF299" s="177">
        <f>IF(S299&lt;&gt;0,G299-P299,-9999)</f>
        <v>5.2983299996412825E-2</v>
      </c>
      <c r="AG299" s="178"/>
      <c r="AH299" s="177">
        <f>$AB$6*($AB$11/AI299*AJ299+$AB$12)</f>
        <v>1.192555871190837E-2</v>
      </c>
      <c r="AI299" s="177">
        <f>1+$AB$7*COS(AL299)</f>
        <v>0.89426381563393831</v>
      </c>
      <c r="AJ299" s="177">
        <f>SIN(AL299+RADIANS($AB$9))</f>
        <v>0.97425905468082918</v>
      </c>
      <c r="AK299" s="177">
        <f>$AB$7*SIN(AL299)</f>
        <v>-0.16264578954594425</v>
      </c>
      <c r="AL299" s="177">
        <f>2*ATAN(AM299)</f>
        <v>-2.1472425196613258</v>
      </c>
      <c r="AM299" s="177">
        <f>SQRT((1+$AB$7)/(1-$AB$7))*TAN(AN299/2)</f>
        <v>-1.842842033416801</v>
      </c>
      <c r="AN299" s="177">
        <f>$AU299+$AB$7*SIN(AO299)</f>
        <v>16.875344585617263</v>
      </c>
      <c r="AO299" s="177">
        <f>$AU299+$AB$7*SIN(AP299)</f>
        <v>16.875344615406835</v>
      </c>
      <c r="AP299" s="177">
        <f>$AU299+$AB$7*SIN(AQ299)</f>
        <v>16.875344224235175</v>
      </c>
      <c r="AQ299" s="177">
        <f>$AU299+$AB$7*SIN(AR299)</f>
        <v>16.875349360801824</v>
      </c>
      <c r="AR299" s="177">
        <f>$AU299+$AB$7*SIN(AS299)</f>
        <v>16.875281916265237</v>
      </c>
      <c r="AS299" s="177">
        <f>$AU299+$AB$7*SIN(AT299)</f>
        <v>16.876168332071234</v>
      </c>
      <c r="AT299" s="177">
        <f>$AU299+$AB$7*SIN(AU299)</f>
        <v>16.864661357519136</v>
      </c>
      <c r="AU299" s="177">
        <f>RADIANS($AB$9)+$AB$18*(F299-AB$15)</f>
        <v>17.053766154720339</v>
      </c>
    </row>
    <row r="300" spans="1:47" s="177" customFormat="1" ht="12.95" customHeight="1" x14ac:dyDescent="0.2">
      <c r="A300" s="177" t="s">
        <v>175</v>
      </c>
      <c r="C300" s="196">
        <v>48348.324999999997</v>
      </c>
      <c r="D300" s="196"/>
      <c r="E300" s="199">
        <f>(C300-C$7)/C$8</f>
        <v>-12193.925573347273</v>
      </c>
      <c r="F300" s="199">
        <f>ROUND(2*E300,0)/2</f>
        <v>-12194</v>
      </c>
      <c r="G300" s="199">
        <f>C300-(C$7+C$8*F300)</f>
        <v>5.1159399998141453E-2</v>
      </c>
      <c r="H300" s="199"/>
      <c r="I300" s="177">
        <f>+G300</f>
        <v>5.1159399998141453E-2</v>
      </c>
      <c r="O300" s="177">
        <f ca="1">+C$11+C$12*F300</f>
        <v>0.11339123451827134</v>
      </c>
      <c r="Q300" s="198">
        <f>C300-15018.5</f>
        <v>33329.824999999997</v>
      </c>
      <c r="S300" s="178">
        <f>S$16</f>
        <v>0.1</v>
      </c>
      <c r="Z300" s="177">
        <f>F300</f>
        <v>-12194</v>
      </c>
      <c r="AA300" s="177">
        <f>AB$3+AB$4*Z300+AB$5*Z300^2+AH300</f>
        <v>6.0224307784168811E-2</v>
      </c>
      <c r="AB300" s="177">
        <f>IF(S300&lt;&gt;0,G300-AH300,-9999)</f>
        <v>3.9333873843648885E-2</v>
      </c>
      <c r="AC300" s="177">
        <f>+G300-P300</f>
        <v>5.1159399998141453E-2</v>
      </c>
      <c r="AD300" s="177">
        <f>IF(S300&lt;&gt;0,G300-AA300,-9999)</f>
        <v>-9.0649077860273583E-3</v>
      </c>
      <c r="AE300" s="177">
        <f>+(G300-AA300)^2*S300</f>
        <v>8.2172553169179417E-6</v>
      </c>
      <c r="AF300" s="177">
        <f>IF(S300&lt;&gt;0,G300-P300,-9999)</f>
        <v>5.1159399998141453E-2</v>
      </c>
      <c r="AG300" s="178"/>
      <c r="AH300" s="177">
        <f>$AB$6*($AB$11/AI300*AJ300+$AB$12)</f>
        <v>1.1825526154492566E-2</v>
      </c>
      <c r="AI300" s="177">
        <f>1+$AB$7*COS(AL300)</f>
        <v>0.8970845501689042</v>
      </c>
      <c r="AJ300" s="177">
        <f>SIN(AL300+RADIANS($AB$9))</f>
        <v>0.97022634136896502</v>
      </c>
      <c r="AK300" s="177">
        <f>$AB$7*SIN(AL300)</f>
        <v>-0.16444513895941276</v>
      </c>
      <c r="AL300" s="177">
        <f>2*ATAN(AM300)</f>
        <v>-2.1299955441696361</v>
      </c>
      <c r="AM300" s="177">
        <f>SQRT((1+$AB$7)/(1-$AB$7))*TAN(AN300/2)</f>
        <v>-1.8055247171024278</v>
      </c>
      <c r="AN300" s="177">
        <f>$AU300+$AB$7*SIN(AO300)</f>
        <v>16.89423470423845</v>
      </c>
      <c r="AO300" s="177">
        <f>$AU300+$AB$7*SIN(AP300)</f>
        <v>16.894234726642139</v>
      </c>
      <c r="AP300" s="177">
        <f>$AU300+$AB$7*SIN(AQ300)</f>
        <v>16.894234418776222</v>
      </c>
      <c r="AQ300" s="177">
        <f>$AU300+$AB$7*SIN(AR300)</f>
        <v>16.89423864941346</v>
      </c>
      <c r="AR300" s="177">
        <f>$AU300+$AB$7*SIN(AS300)</f>
        <v>16.89418051664029</v>
      </c>
      <c r="AS300" s="177">
        <f>$AU300+$AB$7*SIN(AT300)</f>
        <v>16.894980045834043</v>
      </c>
      <c r="AT300" s="177">
        <f>$AU300+$AB$7*SIN(AU300)</f>
        <v>16.884118692396779</v>
      </c>
      <c r="AU300" s="177">
        <f>RADIANS($AB$9)+$AB$18*(F300-AB$15)</f>
        <v>17.074062925703632</v>
      </c>
    </row>
    <row r="301" spans="1:47" s="177" customFormat="1" ht="12.95" customHeight="1" x14ac:dyDescent="0.2">
      <c r="A301" s="177" t="s">
        <v>175</v>
      </c>
      <c r="C301" s="196">
        <v>48361.38</v>
      </c>
      <c r="D301" s="196"/>
      <c r="E301" s="199">
        <f>(C301-C$7)/C$8</f>
        <v>-12174.933170163067</v>
      </c>
      <c r="F301" s="199">
        <f>ROUND(2*E301,0)/2</f>
        <v>-12175</v>
      </c>
      <c r="G301" s="199">
        <f>C301-(C$7+C$8*F301)</f>
        <v>4.5937499991850927E-2</v>
      </c>
      <c r="H301" s="199"/>
      <c r="I301" s="177">
        <f>+G301</f>
        <v>4.5937499991850927E-2</v>
      </c>
      <c r="O301" s="177">
        <f ca="1">+C$11+C$12*F301</f>
        <v>0.11321387219275887</v>
      </c>
      <c r="Q301" s="198">
        <f>C301-15018.5</f>
        <v>33342.879999999997</v>
      </c>
      <c r="S301" s="178">
        <f>S$16</f>
        <v>0.1</v>
      </c>
      <c r="Z301" s="177">
        <f>F301</f>
        <v>-12175</v>
      </c>
      <c r="AA301" s="177">
        <f>AB$3+AB$4*Z301+AB$5*Z301^2+AH301</f>
        <v>6.0083713484801682E-2</v>
      </c>
      <c r="AB301" s="177">
        <f>IF(S301&lt;&gt;0,G301-AH301,-9999)</f>
        <v>3.416235809322582E-2</v>
      </c>
      <c r="AC301" s="177">
        <f>+G301-P301</f>
        <v>4.5937499991850927E-2</v>
      </c>
      <c r="AD301" s="177">
        <f>IF(S301&lt;&gt;0,G301-AA301,-9999)</f>
        <v>-1.4146213492950754E-2</v>
      </c>
      <c r="AE301" s="177">
        <f>+(G301-AA301)^2*S301</f>
        <v>2.0011535618814199E-5</v>
      </c>
      <c r="AF301" s="177">
        <f>IF(S301&lt;&gt;0,G301-P301,-9999)</f>
        <v>4.5937499991850927E-2</v>
      </c>
      <c r="AG301" s="178"/>
      <c r="AH301" s="177">
        <f>$AB$6*($AB$11/AI301*AJ301+$AB$12)</f>
        <v>1.1775141898625111E-2</v>
      </c>
      <c r="AI301" s="177">
        <f>1+$AB$7*COS(AL301)</f>
        <v>0.89847644532496118</v>
      </c>
      <c r="AJ301" s="177">
        <f>SIN(AL301+RADIANS($AB$9))</f>
        <v>0.96814714280962999</v>
      </c>
      <c r="AK301" s="177">
        <f>$AB$7*SIN(AL301)</f>
        <v>-0.16530808022435498</v>
      </c>
      <c r="AL301" s="177">
        <f>2*ATAN(AM301)</f>
        <v>-2.1215535529550049</v>
      </c>
      <c r="AM301" s="177">
        <f>SQRT((1+$AB$7)/(1-$AB$7))*TAN(AN301/2)</f>
        <v>-1.787679509927351</v>
      </c>
      <c r="AN301" s="177">
        <f>$AU301+$AB$7*SIN(AO301)</f>
        <v>16.903459256412699</v>
      </c>
      <c r="AO301" s="177">
        <f>$AU301+$AB$7*SIN(AP301)</f>
        <v>16.90345927578398</v>
      </c>
      <c r="AP301" s="177">
        <f>$AU301+$AB$7*SIN(AQ301)</f>
        <v>16.903459003367331</v>
      </c>
      <c r="AQ301" s="177">
        <f>$AU301+$AB$7*SIN(AR301)</f>
        <v>16.903462834356372</v>
      </c>
      <c r="AR301" s="177">
        <f>$AU301+$AB$7*SIN(AS301)</f>
        <v>16.903408962667172</v>
      </c>
      <c r="AS301" s="177">
        <f>$AU301+$AB$7*SIN(AT301)</f>
        <v>16.904167188684411</v>
      </c>
      <c r="AT301" s="177">
        <f>$AU301+$AB$7*SIN(AU301)</f>
        <v>16.893626232370039</v>
      </c>
      <c r="AU301" s="177">
        <f>RADIANS($AB$9)+$AB$18*(F301-AB$15)</f>
        <v>17.083951096182677</v>
      </c>
    </row>
    <row r="302" spans="1:47" s="177" customFormat="1" ht="12.95" customHeight="1" x14ac:dyDescent="0.2">
      <c r="A302" s="177" t="s">
        <v>176</v>
      </c>
      <c r="C302" s="196">
        <v>48385.436999999998</v>
      </c>
      <c r="D302" s="196">
        <v>4.0000000000000001E-3</v>
      </c>
      <c r="E302" s="199">
        <f>(C302-C$7)/C$8</f>
        <v>-12139.935066493785</v>
      </c>
      <c r="F302" s="199">
        <f>ROUND(2*E302,0)/2</f>
        <v>-12140</v>
      </c>
      <c r="G302" s="199">
        <f>C302-(C$7+C$8*F302)</f>
        <v>4.4633999998040963E-2</v>
      </c>
      <c r="H302" s="199"/>
      <c r="I302" s="177">
        <f>+G302</f>
        <v>4.4633999998040963E-2</v>
      </c>
      <c r="O302" s="177">
        <f ca="1">+C$11+C$12*F302</f>
        <v>0.11288715211944644</v>
      </c>
      <c r="Q302" s="198">
        <f>C302-15018.5</f>
        <v>33366.936999999998</v>
      </c>
      <c r="S302" s="178">
        <f>S$16</f>
        <v>0.1</v>
      </c>
      <c r="Z302" s="177">
        <f>F302</f>
        <v>-12140</v>
      </c>
      <c r="AA302" s="177">
        <f>AB$3+AB$4*Z302+AB$5*Z302^2+AH302</f>
        <v>5.9821929204987259E-2</v>
      </c>
      <c r="AB302" s="177">
        <f>IF(S302&lt;&gt;0,G302-AH302,-9999)</f>
        <v>3.2954506251170773E-2</v>
      </c>
      <c r="AC302" s="177">
        <f>+G302-P302</f>
        <v>4.4633999998040963E-2</v>
      </c>
      <c r="AD302" s="177">
        <f>IF(S302&lt;&gt;0,G302-AA302,-9999)</f>
        <v>-1.5187929206946296E-2</v>
      </c>
      <c r="AE302" s="177">
        <f>+(G302-AA302)^2*S302</f>
        <v>2.3067319359521238E-5</v>
      </c>
      <c r="AF302" s="177">
        <f>IF(S302&lt;&gt;0,G302-P302,-9999)</f>
        <v>4.4633999998040963E-2</v>
      </c>
      <c r="AG302" s="178"/>
      <c r="AH302" s="177">
        <f>$AB$6*($AB$11/AI302*AJ302+$AB$12)</f>
        <v>1.1679493746870188E-2</v>
      </c>
      <c r="AI302" s="177">
        <f>1+$AB$7*COS(AL302)</f>
        <v>0.90107085232693851</v>
      </c>
      <c r="AJ302" s="177">
        <f>SIN(AL302+RADIANS($AB$9))</f>
        <v>0.96411820833529793</v>
      </c>
      <c r="AK302" s="177">
        <f>$AB$7*SIN(AL302)</f>
        <v>-0.16687365664477713</v>
      </c>
      <c r="AL302" s="177">
        <f>2*ATAN(AM302)</f>
        <v>-2.1059334633255147</v>
      </c>
      <c r="AM302" s="177">
        <f>SQRT((1+$AB$7)/(1-$AB$7))*TAN(AN302/2)</f>
        <v>-1.7553607125903226</v>
      </c>
      <c r="AN302" s="177">
        <f>$AU302+$AB$7*SIN(AO302)</f>
        <v>16.920489533659637</v>
      </c>
      <c r="AO302" s="177">
        <f>$AU302+$AB$7*SIN(AP302)</f>
        <v>16.920489548296409</v>
      </c>
      <c r="AP302" s="177">
        <f>$AU302+$AB$7*SIN(AQ302)</f>
        <v>16.920489333128963</v>
      </c>
      <c r="AQ302" s="177">
        <f>$AU302+$AB$7*SIN(AR302)</f>
        <v>16.92049249620441</v>
      </c>
      <c r="AR302" s="177">
        <f>$AU302+$AB$7*SIN(AS302)</f>
        <v>16.920446000010262</v>
      </c>
      <c r="AS302" s="177">
        <f>$AU302+$AB$7*SIN(AT302)</f>
        <v>16.921130061555459</v>
      </c>
      <c r="AT302" s="177">
        <f>$AU302+$AB$7*SIN(AU302)</f>
        <v>16.911188861261746</v>
      </c>
      <c r="AU302" s="177">
        <f>RADIANS($AB$9)+$AB$18*(F302-AB$15)</f>
        <v>17.10216614706512</v>
      </c>
    </row>
    <row r="303" spans="1:47" s="177" customFormat="1" ht="12.95" customHeight="1" x14ac:dyDescent="0.2">
      <c r="A303" s="177" t="s">
        <v>173</v>
      </c>
      <c r="C303" s="196">
        <v>48385.438999999998</v>
      </c>
      <c r="D303" s="196"/>
      <c r="E303" s="199">
        <f>(C303-C$7)/C$8</f>
        <v>-12139.932156895442</v>
      </c>
      <c r="F303" s="199">
        <f>ROUND(2*E303,0)/2</f>
        <v>-12140</v>
      </c>
      <c r="G303" s="199">
        <f>C303-(C$7+C$8*F303)</f>
        <v>4.6633999998448417E-2</v>
      </c>
      <c r="H303" s="199"/>
      <c r="I303" s="177">
        <f>G303</f>
        <v>4.6633999998448417E-2</v>
      </c>
      <c r="O303" s="177">
        <f ca="1">+C$11+C$12*F303</f>
        <v>0.11288715211944644</v>
      </c>
      <c r="Q303" s="198">
        <f>C303-15018.5</f>
        <v>33366.938999999998</v>
      </c>
      <c r="S303" s="178">
        <f>S$16</f>
        <v>0.1</v>
      </c>
      <c r="Z303" s="177">
        <f>F303</f>
        <v>-12140</v>
      </c>
      <c r="AA303" s="177">
        <f>AB$3+AB$4*Z303+AB$5*Z303^2+AH303</f>
        <v>5.9821929204987259E-2</v>
      </c>
      <c r="AB303" s="177">
        <f>IF(S303&lt;&gt;0,G303-AH303,-9999)</f>
        <v>3.4954506251578227E-2</v>
      </c>
      <c r="AC303" s="177">
        <f>+G303-P303</f>
        <v>4.6633999998448417E-2</v>
      </c>
      <c r="AD303" s="177">
        <f>IF(S303&lt;&gt;0,G303-AA303,-9999)</f>
        <v>-1.3187929206538843E-2</v>
      </c>
      <c r="AE303" s="177">
        <f>+(G303-AA303)^2*S303</f>
        <v>1.7392147675668022E-5</v>
      </c>
      <c r="AF303" s="177">
        <f>IF(S303&lt;&gt;0,G303-P303,-9999)</f>
        <v>4.6633999998448417E-2</v>
      </c>
      <c r="AG303" s="178"/>
      <c r="AH303" s="177">
        <f>$AB$6*($AB$11/AI303*AJ303+$AB$12)</f>
        <v>1.1679493746870188E-2</v>
      </c>
      <c r="AI303" s="177">
        <f>1+$AB$7*COS(AL303)</f>
        <v>0.90107085232693851</v>
      </c>
      <c r="AJ303" s="177">
        <f>SIN(AL303+RADIANS($AB$9))</f>
        <v>0.96411820833529793</v>
      </c>
      <c r="AK303" s="177">
        <f>$AB$7*SIN(AL303)</f>
        <v>-0.16687365664477713</v>
      </c>
      <c r="AL303" s="177">
        <f>2*ATAN(AM303)</f>
        <v>-2.1059334633255147</v>
      </c>
      <c r="AM303" s="177">
        <f>SQRT((1+$AB$7)/(1-$AB$7))*TAN(AN303/2)</f>
        <v>-1.7553607125903226</v>
      </c>
      <c r="AN303" s="177">
        <f>$AU303+$AB$7*SIN(AO303)</f>
        <v>16.920489533659637</v>
      </c>
      <c r="AO303" s="177">
        <f>$AU303+$AB$7*SIN(AP303)</f>
        <v>16.920489548296409</v>
      </c>
      <c r="AP303" s="177">
        <f>$AU303+$AB$7*SIN(AQ303)</f>
        <v>16.920489333128963</v>
      </c>
      <c r="AQ303" s="177">
        <f>$AU303+$AB$7*SIN(AR303)</f>
        <v>16.92049249620441</v>
      </c>
      <c r="AR303" s="177">
        <f>$AU303+$AB$7*SIN(AS303)</f>
        <v>16.920446000010262</v>
      </c>
      <c r="AS303" s="177">
        <f>$AU303+$AB$7*SIN(AT303)</f>
        <v>16.921130061555459</v>
      </c>
      <c r="AT303" s="177">
        <f>$AU303+$AB$7*SIN(AU303)</f>
        <v>16.911188861261746</v>
      </c>
      <c r="AU303" s="177">
        <f>RADIANS($AB$9)+$AB$18*(F303-AB$15)</f>
        <v>17.10216614706512</v>
      </c>
    </row>
    <row r="304" spans="1:47" s="177" customFormat="1" ht="12.95" customHeight="1" x14ac:dyDescent="0.2">
      <c r="A304" s="177" t="s">
        <v>173</v>
      </c>
      <c r="C304" s="196">
        <v>48385.451999999997</v>
      </c>
      <c r="D304" s="196"/>
      <c r="E304" s="199">
        <f>(C304-C$7)/C$8</f>
        <v>-12139.913244506213</v>
      </c>
      <c r="F304" s="199">
        <f>ROUND(2*E304,0)/2</f>
        <v>-12140</v>
      </c>
      <c r="G304" s="199">
        <f>C304-(C$7+C$8*F304)</f>
        <v>5.9633999997458886E-2</v>
      </c>
      <c r="H304" s="199"/>
      <c r="I304" s="177">
        <f>G304</f>
        <v>5.9633999997458886E-2</v>
      </c>
      <c r="O304" s="177">
        <f ca="1">+C$11+C$12*F304</f>
        <v>0.11288715211944644</v>
      </c>
      <c r="Q304" s="198">
        <f>C304-15018.5</f>
        <v>33366.951999999997</v>
      </c>
      <c r="S304" s="178">
        <f>S$16</f>
        <v>0.1</v>
      </c>
      <c r="Z304" s="177">
        <f>F304</f>
        <v>-12140</v>
      </c>
      <c r="AA304" s="177">
        <f>AB$3+AB$4*Z304+AB$5*Z304^2+AH304</f>
        <v>5.9821929204987259E-2</v>
      </c>
      <c r="AB304" s="177">
        <f>IF(S304&lt;&gt;0,G304-AH304,-9999)</f>
        <v>4.7954506250588697E-2</v>
      </c>
      <c r="AC304" s="177">
        <f>+G304-P304</f>
        <v>5.9633999997458886E-2</v>
      </c>
      <c r="AD304" s="177">
        <f>IF(S304&lt;&gt;0,G304-AA304,-9999)</f>
        <v>-1.8792920752837283E-4</v>
      </c>
      <c r="AE304" s="177">
        <f>+(G304-AA304)^2*S304</f>
        <v>3.5317387042242228E-9</v>
      </c>
      <c r="AF304" s="177">
        <f>IF(S304&lt;&gt;0,G304-P304,-9999)</f>
        <v>5.9633999997458886E-2</v>
      </c>
      <c r="AG304" s="178"/>
      <c r="AH304" s="177">
        <f>$AB$6*($AB$11/AI304*AJ304+$AB$12)</f>
        <v>1.1679493746870188E-2</v>
      </c>
      <c r="AI304" s="177">
        <f>1+$AB$7*COS(AL304)</f>
        <v>0.90107085232693851</v>
      </c>
      <c r="AJ304" s="177">
        <f>SIN(AL304+RADIANS($AB$9))</f>
        <v>0.96411820833529793</v>
      </c>
      <c r="AK304" s="177">
        <f>$AB$7*SIN(AL304)</f>
        <v>-0.16687365664477713</v>
      </c>
      <c r="AL304" s="177">
        <f>2*ATAN(AM304)</f>
        <v>-2.1059334633255147</v>
      </c>
      <c r="AM304" s="177">
        <f>SQRT((1+$AB$7)/(1-$AB$7))*TAN(AN304/2)</f>
        <v>-1.7553607125903226</v>
      </c>
      <c r="AN304" s="177">
        <f>$AU304+$AB$7*SIN(AO304)</f>
        <v>16.920489533659637</v>
      </c>
      <c r="AO304" s="177">
        <f>$AU304+$AB$7*SIN(AP304)</f>
        <v>16.920489548296409</v>
      </c>
      <c r="AP304" s="177">
        <f>$AU304+$AB$7*SIN(AQ304)</f>
        <v>16.920489333128963</v>
      </c>
      <c r="AQ304" s="177">
        <f>$AU304+$AB$7*SIN(AR304)</f>
        <v>16.92049249620441</v>
      </c>
      <c r="AR304" s="177">
        <f>$AU304+$AB$7*SIN(AS304)</f>
        <v>16.920446000010262</v>
      </c>
      <c r="AS304" s="177">
        <f>$AU304+$AB$7*SIN(AT304)</f>
        <v>16.921130061555459</v>
      </c>
      <c r="AT304" s="177">
        <f>$AU304+$AB$7*SIN(AU304)</f>
        <v>16.911188861261746</v>
      </c>
      <c r="AU304" s="177">
        <f>RADIANS($AB$9)+$AB$18*(F304-AB$15)</f>
        <v>17.10216614706512</v>
      </c>
    </row>
    <row r="305" spans="1:47" s="177" customFormat="1" ht="12.95" customHeight="1" x14ac:dyDescent="0.2">
      <c r="A305" s="177" t="s">
        <v>176</v>
      </c>
      <c r="C305" s="196">
        <v>48407.442999999999</v>
      </c>
      <c r="D305" s="196">
        <v>3.0000000000000001E-3</v>
      </c>
      <c r="E305" s="199">
        <f>(C305-C$7)/C$8</f>
        <v>-12107.920755925294</v>
      </c>
      <c r="F305" s="199">
        <f>ROUND(2*E305,0)/2</f>
        <v>-12108</v>
      </c>
      <c r="G305" s="199">
        <f>C305-(C$7+C$8*F305)</f>
        <v>5.4470799994305708E-2</v>
      </c>
      <c r="H305" s="199"/>
      <c r="I305" s="177">
        <f>+G305</f>
        <v>5.4470799994305708E-2</v>
      </c>
      <c r="O305" s="177">
        <f ca="1">+C$11+C$12*F305</f>
        <v>0.11258843662384649</v>
      </c>
      <c r="Q305" s="198">
        <f>C305-15018.5</f>
        <v>33388.942999999999</v>
      </c>
      <c r="S305" s="178">
        <f>S$16</f>
        <v>0.1</v>
      </c>
      <c r="Z305" s="177">
        <f>F305</f>
        <v>-12108</v>
      </c>
      <c r="AA305" s="177">
        <f>AB$3+AB$4*Z305+AB$5*Z305^2+AH305</f>
        <v>5.9579409046842141E-2</v>
      </c>
      <c r="AB305" s="177">
        <f>IF(S305&lt;&gt;0,G305-AH305,-9999)</f>
        <v>4.288197619658965E-2</v>
      </c>
      <c r="AC305" s="177">
        <f>+G305-P305</f>
        <v>5.4470799994305708E-2</v>
      </c>
      <c r="AD305" s="177">
        <f>IF(S305&lt;&gt;0,G305-AA305,-9999)</f>
        <v>-5.1086090525364336E-3</v>
      </c>
      <c r="AE305" s="177">
        <f>+(G305-AA305)^2*S305</f>
        <v>2.6097886451657196E-6</v>
      </c>
      <c r="AF305" s="177">
        <f>IF(S305&lt;&gt;0,G305-P305,-9999)</f>
        <v>5.4470799994305708E-2</v>
      </c>
      <c r="AG305" s="178"/>
      <c r="AH305" s="177">
        <f>$AB$6*($AB$11/AI305*AJ305+$AB$12)</f>
        <v>1.1588823797716055E-2</v>
      </c>
      <c r="AI305" s="177">
        <f>1+$AB$7*COS(AL305)</f>
        <v>0.9034773977671251</v>
      </c>
      <c r="AJ305" s="177">
        <f>SIN(AL305+RADIANS($AB$9))</f>
        <v>0.96020653625605146</v>
      </c>
      <c r="AK305" s="177">
        <f>$AB$7*SIN(AL305)</f>
        <v>-0.16827709529080773</v>
      </c>
      <c r="AL305" s="177">
        <f>2*ATAN(AM305)</f>
        <v>-2.0915727371891948</v>
      </c>
      <c r="AM305" s="177">
        <f>SQRT((1+$AB$7)/(1-$AB$7))*TAN(AN305/2)</f>
        <v>-1.7264198368666031</v>
      </c>
      <c r="AN305" s="177">
        <f>$AU305+$AB$7*SIN(AO305)</f>
        <v>16.936103352822524</v>
      </c>
      <c r="AO305" s="177">
        <f>$AU305+$AB$7*SIN(AP305)</f>
        <v>16.936103363979814</v>
      </c>
      <c r="AP305" s="177">
        <f>$AU305+$AB$7*SIN(AQ305)</f>
        <v>16.936103192803696</v>
      </c>
      <c r="AQ305" s="177">
        <f>$AU305+$AB$7*SIN(AR305)</f>
        <v>16.936105819011619</v>
      </c>
      <c r="AR305" s="177">
        <f>$AU305+$AB$7*SIN(AS305)</f>
        <v>16.936065529490175</v>
      </c>
      <c r="AS305" s="177">
        <f>$AU305+$AB$7*SIN(AT305)</f>
        <v>16.936684125742921</v>
      </c>
      <c r="AT305" s="177">
        <f>$AU305+$AB$7*SIN(AU305)</f>
        <v>16.927301565354266</v>
      </c>
      <c r="AU305" s="177">
        <f>RADIANS($AB$9)+$AB$18*(F305-AB$15)</f>
        <v>17.118819907871927</v>
      </c>
    </row>
    <row r="306" spans="1:47" s="177" customFormat="1" ht="12.95" customHeight="1" x14ac:dyDescent="0.2">
      <c r="A306" s="177" t="s">
        <v>177</v>
      </c>
      <c r="C306" s="196">
        <v>48661.756999999998</v>
      </c>
      <c r="D306" s="196"/>
      <c r="E306" s="199">
        <f>(C306-C$7)/C$8</f>
        <v>-11737.944959419112</v>
      </c>
      <c r="F306" s="199">
        <f>ROUND(2*E306,0)/2</f>
        <v>-11738</v>
      </c>
      <c r="G306" s="199">
        <f>C306-(C$7+C$8*F306)</f>
        <v>3.783379999367753E-2</v>
      </c>
      <c r="H306" s="199"/>
      <c r="I306" s="177">
        <f>+G306</f>
        <v>3.783379999367753E-2</v>
      </c>
      <c r="O306" s="177">
        <f ca="1">+C$11+C$12*F306</f>
        <v>0.10913453870597216</v>
      </c>
      <c r="Q306" s="198">
        <f>C306-15018.5</f>
        <v>33643.256999999998</v>
      </c>
      <c r="S306" s="178">
        <f>S$16</f>
        <v>0.1</v>
      </c>
      <c r="Z306" s="177">
        <f>F306</f>
        <v>-11738</v>
      </c>
      <c r="AA306" s="177">
        <f>AB$3+AB$4*Z306+AB$5*Z306^2+AH306</f>
        <v>5.6554283070947051E-2</v>
      </c>
      <c r="AB306" s="177">
        <f>IF(S306&lt;&gt;0,G306-AH306,-9999)</f>
        <v>2.7517503147137065E-2</v>
      </c>
      <c r="AC306" s="177">
        <f>+G306-P306</f>
        <v>3.783379999367753E-2</v>
      </c>
      <c r="AD306" s="177">
        <f>IF(S306&lt;&gt;0,G306-AA306,-9999)</f>
        <v>-1.872048307726952E-2</v>
      </c>
      <c r="AE306" s="177">
        <f>+(G306-AA306)^2*S306</f>
        <v>3.5045648664633448E-5</v>
      </c>
      <c r="AF306" s="177">
        <f>IF(S306&lt;&gt;0,G306-P306,-9999)</f>
        <v>3.783379999367753E-2</v>
      </c>
      <c r="AG306" s="178"/>
      <c r="AH306" s="177">
        <f>$AB$6*($AB$11/AI306*AJ306+$AB$12)</f>
        <v>1.0316296846540467E-2</v>
      </c>
      <c r="AI306" s="177">
        <f>1+$AB$7*COS(AL306)</f>
        <v>0.93369985714279524</v>
      </c>
      <c r="AJ306" s="177">
        <f>SIN(AL306+RADIANS($AB$9))</f>
        <v>0.89824371975845907</v>
      </c>
      <c r="AK306" s="177">
        <f>$AB$7*SIN(AL306)</f>
        <v>-0.18231314982313157</v>
      </c>
      <c r="AL306" s="177">
        <f>2*ATAN(AM306)</f>
        <v>-1.9195888978770186</v>
      </c>
      <c r="AM306" s="177">
        <f>SQRT((1+$AB$7)/(1-$AB$7))*TAN(AN306/2)</f>
        <v>-1.4277327569470051</v>
      </c>
      <c r="AN306" s="177">
        <f>$AU306+$AB$7*SIN(AO306)</f>
        <v>17.119829578261989</v>
      </c>
      <c r="AO306" s="177">
        <f>$AU306+$AB$7*SIN(AP306)</f>
        <v>17.119829578328293</v>
      </c>
      <c r="AP306" s="177">
        <f>$AU306+$AB$7*SIN(AQ306)</f>
        <v>17.119829576168634</v>
      </c>
      <c r="AQ306" s="177">
        <f>$AU306+$AB$7*SIN(AR306)</f>
        <v>17.11982964651158</v>
      </c>
      <c r="AR306" s="177">
        <f>$AU306+$AB$7*SIN(AS306)</f>
        <v>17.119827355366766</v>
      </c>
      <c r="AS306" s="177">
        <f>$AU306+$AB$7*SIN(AT306)</f>
        <v>17.119901997244295</v>
      </c>
      <c r="AT306" s="177">
        <f>$AU306+$AB$7*SIN(AU306)</f>
        <v>17.117487902448683</v>
      </c>
      <c r="AU306" s="177">
        <f>RADIANS($AB$9)+$AB$18*(F306-AB$15)</f>
        <v>17.311379017200622</v>
      </c>
    </row>
    <row r="307" spans="1:47" s="177" customFormat="1" ht="12.95" customHeight="1" x14ac:dyDescent="0.2">
      <c r="A307" s="177" t="s">
        <v>178</v>
      </c>
      <c r="C307" s="196">
        <v>48737.381000000001</v>
      </c>
      <c r="D307" s="196">
        <v>5.0000000000000001E-3</v>
      </c>
      <c r="E307" s="199">
        <f>(C307-C$7)/C$8</f>
        <v>-11627.927226872005</v>
      </c>
      <c r="F307" s="199">
        <f>ROUND(2*E307,0)/2</f>
        <v>-11628</v>
      </c>
      <c r="G307" s="199">
        <f>C307-(C$7+C$8*F307)</f>
        <v>5.0022799994621892E-2</v>
      </c>
      <c r="H307" s="199"/>
      <c r="I307" s="177">
        <f>+G307</f>
        <v>5.0022799994621892E-2</v>
      </c>
      <c r="O307" s="177">
        <f ca="1">+C$11+C$12*F307</f>
        <v>0.10810770418984736</v>
      </c>
      <c r="Q307" s="198">
        <f>C307-15018.5</f>
        <v>33718.881000000001</v>
      </c>
      <c r="S307" s="178">
        <f>S$16</f>
        <v>0.1</v>
      </c>
      <c r="Z307" s="177">
        <f>F307</f>
        <v>-11628</v>
      </c>
      <c r="AA307" s="177">
        <f>AB$3+AB$4*Z307+AB$5*Z307^2+AH307</f>
        <v>5.5576566380696489E-2</v>
      </c>
      <c r="AB307" s="177">
        <f>IF(S307&lt;&gt;0,G307-AH307,-9999)</f>
        <v>4.0164301828453756E-2</v>
      </c>
      <c r="AC307" s="177">
        <f>+G307-P307</f>
        <v>5.0022799994621892E-2</v>
      </c>
      <c r="AD307" s="177">
        <f>IF(S307&lt;&gt;0,G307-AA307,-9999)</f>
        <v>-5.5537663860745975E-3</v>
      </c>
      <c r="AE307" s="177">
        <f>+(G307-AA307)^2*S307</f>
        <v>3.0844321071092098E-6</v>
      </c>
      <c r="AF307" s="177">
        <f>IF(S307&lt;&gt;0,G307-P307,-9999)</f>
        <v>5.0022799994621892E-2</v>
      </c>
      <c r="AG307" s="178"/>
      <c r="AH307" s="177">
        <f>$AB$6*($AB$11/AI307*AJ307+$AB$12)</f>
        <v>9.8584981661681333E-3</v>
      </c>
      <c r="AI307" s="177">
        <f>1+$AB$7*COS(AL307)</f>
        <v>0.94352873239387736</v>
      </c>
      <c r="AJ307" s="177">
        <f>SIN(AL307+RADIANS($AB$9))</f>
        <v>0.87349619363433562</v>
      </c>
      <c r="AK307" s="177">
        <f>$AB$7*SIN(AL307)</f>
        <v>-0.18559307496853175</v>
      </c>
      <c r="AL307" s="177">
        <f>2*ATAN(AM307)</f>
        <v>-1.8661701884060433</v>
      </c>
      <c r="AM307" s="177">
        <f>SQRT((1+$AB$7)/(1-$AB$7))*TAN(AN307/2)</f>
        <v>-1.3495416292663811</v>
      </c>
      <c r="AN307" s="177">
        <f>$AU307+$AB$7*SIN(AO307)</f>
        <v>17.175662086038756</v>
      </c>
      <c r="AO307" s="177">
        <f>$AU307+$AB$7*SIN(AP307)</f>
        <v>17.175662086039559</v>
      </c>
      <c r="AP307" s="177">
        <f>$AU307+$AB$7*SIN(AQ307)</f>
        <v>17.175662085999441</v>
      </c>
      <c r="AQ307" s="177">
        <f>$AU307+$AB$7*SIN(AR307)</f>
        <v>17.175662088008721</v>
      </c>
      <c r="AR307" s="177">
        <f>$AU307+$AB$7*SIN(AS307)</f>
        <v>17.175661987368226</v>
      </c>
      <c r="AS307" s="177">
        <f>$AU307+$AB$7*SIN(AT307)</f>
        <v>17.17566702835315</v>
      </c>
      <c r="AT307" s="177">
        <f>$AU307+$AB$7*SIN(AU307)</f>
        <v>17.175414831532795</v>
      </c>
      <c r="AU307" s="177">
        <f>RADIANS($AB$9)+$AB$18*(F307-AB$15)</f>
        <v>17.36862631997402</v>
      </c>
    </row>
    <row r="308" spans="1:47" s="177" customFormat="1" ht="12.95" customHeight="1" x14ac:dyDescent="0.2">
      <c r="A308" s="177" t="s">
        <v>178</v>
      </c>
      <c r="C308" s="196">
        <v>48770.366999999998</v>
      </c>
      <c r="D308" s="196">
        <v>4.0000000000000001E-3</v>
      </c>
      <c r="E308" s="199">
        <f>(C308-C$7)/C$8</f>
        <v>-11579.939221400218</v>
      </c>
      <c r="F308" s="199">
        <f>ROUND(2*E308,0)/2</f>
        <v>-11580</v>
      </c>
      <c r="G308" s="199">
        <f>C308-(C$7+C$8*F308)</f>
        <v>4.1777999998885207E-2</v>
      </c>
      <c r="H308" s="199"/>
      <c r="I308" s="177">
        <f>+G308</f>
        <v>4.1777999998885207E-2</v>
      </c>
      <c r="O308" s="177">
        <f ca="1">+C$11+C$12*F308</f>
        <v>0.10765963094644744</v>
      </c>
      <c r="Q308" s="198">
        <f>C308-15018.5</f>
        <v>33751.866999999998</v>
      </c>
      <c r="S308" s="178">
        <f>S$16</f>
        <v>0.1</v>
      </c>
      <c r="Z308" s="177">
        <f>F308</f>
        <v>-11580</v>
      </c>
      <c r="AA308" s="177">
        <f>AB$3+AB$4*Z308+AB$5*Z308^2+AH308</f>
        <v>5.5138755432921668E-2</v>
      </c>
      <c r="AB308" s="177">
        <f>IF(S308&lt;&gt;0,G308-AH308,-9999)</f>
        <v>3.2130601049872157E-2</v>
      </c>
      <c r="AC308" s="177">
        <f>+G308-P308</f>
        <v>4.1777999998885207E-2</v>
      </c>
      <c r="AD308" s="177">
        <f>IF(S308&lt;&gt;0,G308-AA308,-9999)</f>
        <v>-1.3360755434036461E-2</v>
      </c>
      <c r="AE308" s="177">
        <f>+(G308-AA308)^2*S308</f>
        <v>1.7850978576813485E-5</v>
      </c>
      <c r="AF308" s="177">
        <f>IF(S308&lt;&gt;0,G308-P308,-9999)</f>
        <v>4.1777999998885207E-2</v>
      </c>
      <c r="AG308" s="178"/>
      <c r="AH308" s="177">
        <f>$AB$6*($AB$11/AI308*AJ308+$AB$12)</f>
        <v>9.6473989490130467E-3</v>
      </c>
      <c r="AI308" s="177">
        <f>1+$AB$7*COS(AL308)</f>
        <v>0.94793638332154029</v>
      </c>
      <c r="AJ308" s="177">
        <f>SIN(AL308+RADIANS($AB$9))</f>
        <v>0.86173132019886423</v>
      </c>
      <c r="AK308" s="177">
        <f>$AB$7*SIN(AL308)</f>
        <v>-0.1868774287057583</v>
      </c>
      <c r="AL308" s="177">
        <f>2*ATAN(AM308)</f>
        <v>-1.8425041790844743</v>
      </c>
      <c r="AM308" s="177">
        <f>SQRT((1+$AB$7)/(1-$AB$7))*TAN(AN308/2)</f>
        <v>-1.3166808402171963</v>
      </c>
      <c r="AN308" s="177">
        <f>$AU308+$AB$7*SIN(AO308)</f>
        <v>17.200210804340522</v>
      </c>
      <c r="AO308" s="177">
        <f>$AU308+$AB$7*SIN(AP308)</f>
        <v>17.20021080433996</v>
      </c>
      <c r="AP308" s="177">
        <f>$AU308+$AB$7*SIN(AQ308)</f>
        <v>17.200210804376862</v>
      </c>
      <c r="AQ308" s="177">
        <f>$AU308+$AB$7*SIN(AR308)</f>
        <v>17.20021080195276</v>
      </c>
      <c r="AR308" s="177">
        <f>$AU308+$AB$7*SIN(AS308)</f>
        <v>17.200210961199005</v>
      </c>
      <c r="AS308" s="177">
        <f>$AU308+$AB$7*SIN(AT308)</f>
        <v>17.200200500531739</v>
      </c>
      <c r="AT308" s="177">
        <f>$AU308+$AB$7*SIN(AU308)</f>
        <v>17.200890626887549</v>
      </c>
      <c r="AU308" s="177">
        <f>RADIANS($AB$9)+$AB$18*(F308-AB$15)</f>
        <v>17.393606961184229</v>
      </c>
    </row>
    <row r="309" spans="1:47" s="177" customFormat="1" ht="12.95" customHeight="1" x14ac:dyDescent="0.2">
      <c r="A309" s="177" t="s">
        <v>178</v>
      </c>
      <c r="C309" s="196">
        <v>48783.423000000003</v>
      </c>
      <c r="D309" s="196">
        <v>5.0000000000000001E-3</v>
      </c>
      <c r="E309" s="199">
        <f>(C309-C$7)/C$8</f>
        <v>-11560.945363416835</v>
      </c>
      <c r="F309" s="199">
        <f>ROUND(2*E309,0)/2</f>
        <v>-11561</v>
      </c>
      <c r="G309" s="199">
        <f>C309-(C$7+C$8*F309)</f>
        <v>3.7556099996436387E-2</v>
      </c>
      <c r="H309" s="199"/>
      <c r="I309" s="177">
        <f>+G309</f>
        <v>3.7556099996436387E-2</v>
      </c>
      <c r="O309" s="177">
        <f ca="1">+C$11+C$12*F309</f>
        <v>0.10748226862093498</v>
      </c>
      <c r="Q309" s="198">
        <f>C309-15018.5</f>
        <v>33764.923000000003</v>
      </c>
      <c r="S309" s="178">
        <f>S$16</f>
        <v>0.1</v>
      </c>
      <c r="Z309" s="177">
        <f>F309</f>
        <v>-11561</v>
      </c>
      <c r="AA309" s="177">
        <f>AB$3+AB$4*Z309+AB$5*Z309^2+AH309</f>
        <v>5.4963589264180407E-2</v>
      </c>
      <c r="AB309" s="177">
        <f>IF(S309&lt;&gt;0,G309-AH309,-9999)</f>
        <v>2.799415427834297E-2</v>
      </c>
      <c r="AC309" s="177">
        <f>+G309-P309</f>
        <v>3.7556099996436387E-2</v>
      </c>
      <c r="AD309" s="177">
        <f>IF(S309&lt;&gt;0,G309-AA309,-9999)</f>
        <v>-1.740748926774402E-2</v>
      </c>
      <c r="AE309" s="177">
        <f>+(G309-AA309)^2*S309</f>
        <v>3.0302068260662323E-5</v>
      </c>
      <c r="AF309" s="177">
        <f>IF(S309&lt;&gt;0,G309-P309,-9999)</f>
        <v>3.7556099996436387E-2</v>
      </c>
      <c r="AG309" s="178"/>
      <c r="AH309" s="177">
        <f>$AB$6*($AB$11/AI309*AJ309+$AB$12)</f>
        <v>9.5619457180934168E-3</v>
      </c>
      <c r="AI309" s="177">
        <f>1+$AB$7*COS(AL309)</f>
        <v>0.94970076079848753</v>
      </c>
      <c r="AJ309" s="177">
        <f>SIN(AL309+RADIANS($AB$9))</f>
        <v>0.85690908088863915</v>
      </c>
      <c r="AK309" s="177">
        <f>$AB$7*SIN(AL309)</f>
        <v>-0.18736002795971823</v>
      </c>
      <c r="AL309" s="177">
        <f>2*ATAN(AM309)</f>
        <v>-1.833075061965417</v>
      </c>
      <c r="AM309" s="177">
        <f>SQRT((1+$AB$7)/(1-$AB$7))*TAN(AN309/2)</f>
        <v>-1.3038723095275269</v>
      </c>
      <c r="AN309" s="177">
        <f>$AU309+$AB$7*SIN(AO309)</f>
        <v>17.209959765364356</v>
      </c>
      <c r="AO309" s="177">
        <f>$AU309+$AB$7*SIN(AP309)</f>
        <v>17.209959765363909</v>
      </c>
      <c r="AP309" s="177">
        <f>$AU309+$AB$7*SIN(AQ309)</f>
        <v>17.209959765397258</v>
      </c>
      <c r="AQ309" s="177">
        <f>$AU309+$AB$7*SIN(AR309)</f>
        <v>17.209959762896595</v>
      </c>
      <c r="AR309" s="177">
        <f>$AU309+$AB$7*SIN(AS309)</f>
        <v>17.209959950405747</v>
      </c>
      <c r="AS309" s="177">
        <f>$AU309+$AB$7*SIN(AT309)</f>
        <v>17.209945891690175</v>
      </c>
      <c r="AT309" s="177">
        <f>$AU309+$AB$7*SIN(AU309)</f>
        <v>17.211008037059823</v>
      </c>
      <c r="AU309" s="177">
        <f>RADIANS($AB$9)+$AB$18*(F309-AB$15)</f>
        <v>17.40349513166327</v>
      </c>
    </row>
    <row r="310" spans="1:47" s="177" customFormat="1" ht="12.95" customHeight="1" x14ac:dyDescent="0.2">
      <c r="A310" s="177" t="s">
        <v>179</v>
      </c>
      <c r="C310" s="196">
        <v>49056.324000000001</v>
      </c>
      <c r="D310" s="196">
        <v>6.0000000000000001E-3</v>
      </c>
      <c r="E310" s="199">
        <f>(C310-C$7)/C$8</f>
        <v>-11163.929214709595</v>
      </c>
      <c r="F310" s="199">
        <f>ROUND(2*E310,0)/2</f>
        <v>-11164</v>
      </c>
      <c r="G310" s="199">
        <f>C310-(C$7+C$8*F310)</f>
        <v>4.8656399994797539E-2</v>
      </c>
      <c r="H310" s="199"/>
      <c r="I310" s="177">
        <f>+G310</f>
        <v>4.8656399994797539E-2</v>
      </c>
      <c r="O310" s="177">
        <f ca="1">+C$11+C$12*F310</f>
        <v>0.10377632950364818</v>
      </c>
      <c r="Q310" s="198">
        <f>C310-15018.5</f>
        <v>34037.824000000001</v>
      </c>
      <c r="S310" s="178">
        <f>S$16</f>
        <v>0.1</v>
      </c>
      <c r="Z310" s="177">
        <f>F310</f>
        <v>-11164</v>
      </c>
      <c r="AA310" s="177">
        <f>AB$3+AB$4*Z310+AB$5*Z310^2+AH310</f>
        <v>5.1066440759723317E-2</v>
      </c>
      <c r="AB310" s="177">
        <f>IF(S310&lt;&gt;0,G310-AH310,-9999)</f>
        <v>4.1120593240696682E-2</v>
      </c>
      <c r="AC310" s="177">
        <f>+G310-P310</f>
        <v>4.8656399994797539E-2</v>
      </c>
      <c r="AD310" s="177">
        <f>IF(S310&lt;&gt;0,G310-AA310,-9999)</f>
        <v>-2.4100407649257777E-3</v>
      </c>
      <c r="AE310" s="177">
        <f>+(G310-AA310)^2*S310</f>
        <v>5.8082964886040282E-7</v>
      </c>
      <c r="AF310" s="177">
        <f>IF(S310&lt;&gt;0,G310-P310,-9999)</f>
        <v>4.8656399994797539E-2</v>
      </c>
      <c r="AG310" s="178"/>
      <c r="AH310" s="177">
        <f>$AB$6*($AB$11/AI310*AJ310+$AB$12)</f>
        <v>7.5358067541008537E-3</v>
      </c>
      <c r="AI310" s="177">
        <f>1+$AB$7*COS(AL310)</f>
        <v>0.98899234301968197</v>
      </c>
      <c r="AJ310" s="177">
        <f>SIN(AL310+RADIANS($AB$9))</f>
        <v>0.73369019805268054</v>
      </c>
      <c r="AK310" s="177">
        <f>$AB$7*SIN(AL310)</f>
        <v>-0.19368176225220854</v>
      </c>
      <c r="AL310" s="177">
        <f>2*ATAN(AM310)</f>
        <v>-1.6275689827449422</v>
      </c>
      <c r="AM310" s="177">
        <f>SQRT((1+$AB$7)/(1-$AB$7))*TAN(AN310/2)</f>
        <v>-1.058447464355657</v>
      </c>
      <c r="AN310" s="177">
        <f>$AU310+$AB$7*SIN(AO310)</f>
        <v>17.417988770008904</v>
      </c>
      <c r="AO310" s="177">
        <f>$AU310+$AB$7*SIN(AP310)</f>
        <v>17.417988770132105</v>
      </c>
      <c r="AP310" s="177">
        <f>$AU310+$AB$7*SIN(AQ310)</f>
        <v>17.417988774708213</v>
      </c>
      <c r="AQ310" s="177">
        <f>$AU310+$AB$7*SIN(AR310)</f>
        <v>17.417988944681586</v>
      </c>
      <c r="AR310" s="177">
        <f>$AU310+$AB$7*SIN(AS310)</f>
        <v>17.417995257965764</v>
      </c>
      <c r="AS310" s="177">
        <f>$AU310+$AB$7*SIN(AT310)</f>
        <v>17.418229549789398</v>
      </c>
      <c r="AT310" s="177">
        <f>$AU310+$AB$7*SIN(AU310)</f>
        <v>17.426663812382273</v>
      </c>
      <c r="AU310" s="177">
        <f>RADIANS($AB$9)+$AB$18*(F310-AB$15)</f>
        <v>17.61010585167271</v>
      </c>
    </row>
    <row r="311" spans="1:47" s="177" customFormat="1" ht="12.95" customHeight="1" x14ac:dyDescent="0.2">
      <c r="A311" s="177" t="s">
        <v>179</v>
      </c>
      <c r="C311" s="196">
        <v>49058.387999999999</v>
      </c>
      <c r="D311" s="196">
        <v>6.0000000000000001E-3</v>
      </c>
      <c r="E311" s="199">
        <f>(C311-C$7)/C$8</f>
        <v>-11160.926509219578</v>
      </c>
      <c r="F311" s="199">
        <f>ROUND(2*E311,0)/2</f>
        <v>-11161</v>
      </c>
      <c r="G311" s="199">
        <f>C311-(C$7+C$8*F311)</f>
        <v>5.0516099996457342E-2</v>
      </c>
      <c r="H311" s="199"/>
      <c r="I311" s="177">
        <f>+G311</f>
        <v>5.0516099996457342E-2</v>
      </c>
      <c r="O311" s="177">
        <f ca="1">+C$11+C$12*F311</f>
        <v>0.10374832492593569</v>
      </c>
      <c r="Q311" s="198">
        <f>C311-15018.5</f>
        <v>34039.887999999999</v>
      </c>
      <c r="S311" s="178">
        <f>S$16</f>
        <v>0.1</v>
      </c>
      <c r="Z311" s="177">
        <f>F311</f>
        <v>-11161</v>
      </c>
      <c r="AA311" s="177">
        <f>AB$3+AB$4*Z311+AB$5*Z311^2+AH311</f>
        <v>5.1035312623092417E-2</v>
      </c>
      <c r="AB311" s="177">
        <f>IF(S311&lt;&gt;0,G311-AH311,-9999)</f>
        <v>4.2997308334746208E-2</v>
      </c>
      <c r="AC311" s="177">
        <f>+G311-P311</f>
        <v>5.0516099996457342E-2</v>
      </c>
      <c r="AD311" s="177">
        <f>IF(S311&lt;&gt;0,G311-AA311,-9999)</f>
        <v>-5.1921262663507523E-4</v>
      </c>
      <c r="AE311" s="177">
        <f>+(G311-AA311)^2*S311</f>
        <v>2.6958175165729403E-8</v>
      </c>
      <c r="AF311" s="177">
        <f>IF(S311&lt;&gt;0,G311-P311,-9999)</f>
        <v>5.0516099996457342E-2</v>
      </c>
      <c r="AG311" s="178"/>
      <c r="AH311" s="177">
        <f>$AB$6*($AB$11/AI311*AJ311+$AB$12)</f>
        <v>7.518791661711135E-3</v>
      </c>
      <c r="AI311" s="177">
        <f>1+$AB$7*COS(AL311)</f>
        <v>0.98930574736887489</v>
      </c>
      <c r="AJ311" s="177">
        <f>SIN(AL311+RADIANS($AB$9))</f>
        <v>0.73258978719177958</v>
      </c>
      <c r="AK311" s="177">
        <f>$AB$7*SIN(AL311)</f>
        <v>-0.19369931982838517</v>
      </c>
      <c r="AL311" s="177">
        <f>2*ATAN(AM311)</f>
        <v>-1.6259509157028886</v>
      </c>
      <c r="AM311" s="177">
        <f>SQRT((1+$AB$7)/(1-$AB$7))*TAN(AN311/2)</f>
        <v>-1.0567335289558246</v>
      </c>
      <c r="AN311" s="177">
        <f>$AU311+$AB$7*SIN(AO311)</f>
        <v>17.41959351106064</v>
      </c>
      <c r="AO311" s="177">
        <f>$AU311+$AB$7*SIN(AP311)</f>
        <v>17.419593511191824</v>
      </c>
      <c r="AP311" s="177">
        <f>$AU311+$AB$7*SIN(AQ311)</f>
        <v>17.419593516009421</v>
      </c>
      <c r="AQ311" s="177">
        <f>$AU311+$AB$7*SIN(AR311)</f>
        <v>17.419593692926792</v>
      </c>
      <c r="AR311" s="177">
        <f>$AU311+$AB$7*SIN(AS311)</f>
        <v>17.419600189738894</v>
      </c>
      <c r="AS311" s="177">
        <f>$AU311+$AB$7*SIN(AT311)</f>
        <v>17.419838561749565</v>
      </c>
      <c r="AT311" s="177">
        <f>$AU311+$AB$7*SIN(AU311)</f>
        <v>17.42832385826976</v>
      </c>
      <c r="AU311" s="177">
        <f>RADIANS($AB$9)+$AB$18*(F311-AB$15)</f>
        <v>17.611667141748349</v>
      </c>
    </row>
    <row r="312" spans="1:47" s="177" customFormat="1" ht="12.95" customHeight="1" x14ac:dyDescent="0.2">
      <c r="A312" s="177" t="s">
        <v>177</v>
      </c>
      <c r="C312" s="196">
        <v>49064.572</v>
      </c>
      <c r="D312" s="196"/>
      <c r="E312" s="199">
        <f>(C312-C$7)/C$8</f>
        <v>-11151.930031142891</v>
      </c>
      <c r="F312" s="199">
        <f>ROUND(2*E312,0)/2</f>
        <v>-11152</v>
      </c>
      <c r="G312" s="199">
        <f>C312-(C$7+C$8*F312)</f>
        <v>4.8095199999806937E-2</v>
      </c>
      <c r="H312" s="199"/>
      <c r="I312" s="177">
        <f>+G312</f>
        <v>4.8095199999806937E-2</v>
      </c>
      <c r="O312" s="177">
        <f ca="1">+C$11+C$12*F312</f>
        <v>0.1036643111927982</v>
      </c>
      <c r="Q312" s="198">
        <f>C312-15018.5</f>
        <v>34046.072</v>
      </c>
      <c r="S312" s="178">
        <f>S$16</f>
        <v>0.1</v>
      </c>
      <c r="Z312" s="177">
        <f>F312</f>
        <v>-11152</v>
      </c>
      <c r="AA312" s="177">
        <f>AB$3+AB$4*Z312+AB$5*Z312^2+AH312</f>
        <v>5.0941782013180816E-2</v>
      </c>
      <c r="AB312" s="177">
        <f>IF(S312&lt;&gt;0,G312-AH312,-9999)</f>
        <v>4.06276021163045E-2</v>
      </c>
      <c r="AC312" s="177">
        <f>+G312-P312</f>
        <v>4.8095199999806937E-2</v>
      </c>
      <c r="AD312" s="177">
        <f>IF(S312&lt;&gt;0,G312-AA312,-9999)</f>
        <v>-2.8465820133738787E-3</v>
      </c>
      <c r="AE312" s="177">
        <f>+(G312-AA312)^2*S312</f>
        <v>8.103029158863685E-7</v>
      </c>
      <c r="AF312" s="177">
        <f>IF(S312&lt;&gt;0,G312-P312,-9999)</f>
        <v>4.8095199999806937E-2</v>
      </c>
      <c r="AG312" s="178"/>
      <c r="AH312" s="177">
        <f>$AB$6*($AB$11/AI312*AJ312+$AB$12)</f>
        <v>7.4675978835024373E-3</v>
      </c>
      <c r="AI312" s="177">
        <f>1+$AB$7*COS(AL312)</f>
        <v>0.99024731853154246</v>
      </c>
      <c r="AJ312" s="177">
        <f>SIN(AL312+RADIANS($AB$9))</f>
        <v>0.72927284354039557</v>
      </c>
      <c r="AK312" s="177">
        <f>$AB$7*SIN(AL312)</f>
        <v>-0.19374900966325526</v>
      </c>
      <c r="AL312" s="177">
        <f>2*ATAN(AM312)</f>
        <v>-1.6210905550435324</v>
      </c>
      <c r="AM312" s="177">
        <f>SQRT((1+$AB$7)/(1-$AB$7))*TAN(AN312/2)</f>
        <v>-1.0516027668479264</v>
      </c>
      <c r="AN312" s="177">
        <f>$AU312+$AB$7*SIN(AO312)</f>
        <v>17.424410787488497</v>
      </c>
      <c r="AO312" s="177">
        <f>$AU312+$AB$7*SIN(AP312)</f>
        <v>17.424410787646252</v>
      </c>
      <c r="AP312" s="177">
        <f>$AU312+$AB$7*SIN(AQ312)</f>
        <v>17.424410793249137</v>
      </c>
      <c r="AQ312" s="177">
        <f>$AU312+$AB$7*SIN(AR312)</f>
        <v>17.424410992245555</v>
      </c>
      <c r="AR312" s="177">
        <f>$AU312+$AB$7*SIN(AS312)</f>
        <v>17.42441805977731</v>
      </c>
      <c r="AS312" s="177">
        <f>$AU312+$AB$7*SIN(AT312)</f>
        <v>17.424668848934871</v>
      </c>
      <c r="AT312" s="177">
        <f>$AU312+$AB$7*SIN(AU312)</f>
        <v>17.433306676498205</v>
      </c>
      <c r="AU312" s="177">
        <f>RADIANS($AB$9)+$AB$18*(F312-AB$15)</f>
        <v>17.616351011975262</v>
      </c>
    </row>
    <row r="313" spans="1:47" s="177" customFormat="1" ht="12.95" customHeight="1" x14ac:dyDescent="0.2">
      <c r="A313" s="177" t="s">
        <v>173</v>
      </c>
      <c r="C313" s="196">
        <v>49073.502</v>
      </c>
      <c r="D313" s="196"/>
      <c r="E313" s="199">
        <f>(C313-C$7)/C$8</f>
        <v>-11138.938674541207</v>
      </c>
      <c r="F313" s="199">
        <f>ROUND(2*E313,0)/2</f>
        <v>-11139</v>
      </c>
      <c r="G313" s="199">
        <f>C313-(C$7+C$8*F313)</f>
        <v>4.2153899994445965E-2</v>
      </c>
      <c r="H313" s="199"/>
      <c r="I313" s="177">
        <f>G313</f>
        <v>4.2153899994445965E-2</v>
      </c>
      <c r="O313" s="177">
        <f ca="1">+C$11+C$12*F313</f>
        <v>0.10354295802271073</v>
      </c>
      <c r="Q313" s="198">
        <f>C313-15018.5</f>
        <v>34055.002</v>
      </c>
      <c r="S313" s="178">
        <f>S$16</f>
        <v>0.1</v>
      </c>
      <c r="Z313" s="177">
        <f>F313</f>
        <v>-11139</v>
      </c>
      <c r="AA313" s="177">
        <f>AB$3+AB$4*Z313+AB$5*Z313^2+AH313</f>
        <v>5.0806296047318809E-2</v>
      </c>
      <c r="AB313" s="177">
        <f>IF(S313&lt;&gt;0,G313-AH313,-9999)</f>
        <v>3.4760640968900407E-2</v>
      </c>
      <c r="AC313" s="177">
        <f>+G313-P313</f>
        <v>4.2153899994445965E-2</v>
      </c>
      <c r="AD313" s="177">
        <f>IF(S313&lt;&gt;0,G313-AA313,-9999)</f>
        <v>-8.6523960528728447E-3</v>
      </c>
      <c r="AE313" s="177">
        <f>+(G313-AA313)^2*S313</f>
        <v>7.4863957455769583E-6</v>
      </c>
      <c r="AF313" s="177">
        <f>IF(S313&lt;&gt;0,G313-P313,-9999)</f>
        <v>4.2153899994445965E-2</v>
      </c>
      <c r="AG313" s="178"/>
      <c r="AH313" s="177">
        <f>$AB$6*($AB$11/AI313*AJ313+$AB$12)</f>
        <v>7.3932590255455554E-3</v>
      </c>
      <c r="AI313" s="177">
        <f>1+$AB$7*COS(AL313)</f>
        <v>0.99161093713585358</v>
      </c>
      <c r="AJ313" s="177">
        <f>SIN(AL313+RADIANS($AB$9))</f>
        <v>0.72444003272073698</v>
      </c>
      <c r="AK313" s="177">
        <f>$AB$7*SIN(AL313)</f>
        <v>-0.19381284055907846</v>
      </c>
      <c r="AL313" s="177">
        <f>2*ATAN(AM313)</f>
        <v>-1.6140536757604473</v>
      </c>
      <c r="AM313" s="177">
        <f>SQRT((1+$AB$7)/(1-$AB$7))*TAN(AN313/2)</f>
        <v>-1.0442206793307007</v>
      </c>
      <c r="AN313" s="177">
        <f>$AU313+$AB$7*SIN(AO313)</f>
        <v>17.431377177320325</v>
      </c>
      <c r="AO313" s="177">
        <f>$AU313+$AB$7*SIN(AP313)</f>
        <v>17.431377177524169</v>
      </c>
      <c r="AP313" s="177">
        <f>$AU313+$AB$7*SIN(AQ313)</f>
        <v>17.431377184435942</v>
      </c>
      <c r="AQ313" s="177">
        <f>$AU313+$AB$7*SIN(AR313)</f>
        <v>17.431377418795581</v>
      </c>
      <c r="AR313" s="177">
        <f>$AU313+$AB$7*SIN(AS313)</f>
        <v>17.431385365089156</v>
      </c>
      <c r="AS313" s="177">
        <f>$AU313+$AB$7*SIN(AT313)</f>
        <v>17.431654552865627</v>
      </c>
      <c r="AT313" s="177">
        <f>$AU313+$AB$7*SIN(AU313)</f>
        <v>17.440511168380873</v>
      </c>
      <c r="AU313" s="177">
        <f>RADIANS($AB$9)+$AB$18*(F313-AB$15)</f>
        <v>17.623116602303025</v>
      </c>
    </row>
    <row r="314" spans="1:47" s="177" customFormat="1" ht="12.95" customHeight="1" x14ac:dyDescent="0.2">
      <c r="A314" s="177" t="s">
        <v>173</v>
      </c>
      <c r="C314" s="196">
        <v>49073.506000000001</v>
      </c>
      <c r="D314" s="196"/>
      <c r="E314" s="199">
        <f>(C314-C$7)/C$8</f>
        <v>-11138.932855344521</v>
      </c>
      <c r="F314" s="199">
        <f>ROUND(2*E314,0)/2</f>
        <v>-11139</v>
      </c>
      <c r="G314" s="199">
        <f>C314-(C$7+C$8*F314)</f>
        <v>4.6153899995260872E-2</v>
      </c>
      <c r="H314" s="199"/>
      <c r="I314" s="177">
        <f>G314</f>
        <v>4.6153899995260872E-2</v>
      </c>
      <c r="O314" s="177">
        <f ca="1">+C$11+C$12*F314</f>
        <v>0.10354295802271073</v>
      </c>
      <c r="Q314" s="198">
        <f>C314-15018.5</f>
        <v>34055.006000000001</v>
      </c>
      <c r="S314" s="178">
        <f>S$16</f>
        <v>0.1</v>
      </c>
      <c r="Z314" s="177">
        <f>F314</f>
        <v>-11139</v>
      </c>
      <c r="AA314" s="177">
        <f>AB$3+AB$4*Z314+AB$5*Z314^2+AH314</f>
        <v>5.0806296047318809E-2</v>
      </c>
      <c r="AB314" s="177">
        <f>IF(S314&lt;&gt;0,G314-AH314,-9999)</f>
        <v>3.8760640969715314E-2</v>
      </c>
      <c r="AC314" s="177">
        <f>+G314-P314</f>
        <v>4.6153899995260872E-2</v>
      </c>
      <c r="AD314" s="177">
        <f>IF(S314&lt;&gt;0,G314-AA314,-9999)</f>
        <v>-4.6523960520579374E-3</v>
      </c>
      <c r="AE314" s="177">
        <f>+(G314-AA314)^2*S314</f>
        <v>2.1644789025204282E-6</v>
      </c>
      <c r="AF314" s="177">
        <f>IF(S314&lt;&gt;0,G314-P314,-9999)</f>
        <v>4.6153899995260872E-2</v>
      </c>
      <c r="AG314" s="178"/>
      <c r="AH314" s="177">
        <f>$AB$6*($AB$11/AI314*AJ314+$AB$12)</f>
        <v>7.3932590255455554E-3</v>
      </c>
      <c r="AI314" s="177">
        <f>1+$AB$7*COS(AL314)</f>
        <v>0.99161093713585358</v>
      </c>
      <c r="AJ314" s="177">
        <f>SIN(AL314+RADIANS($AB$9))</f>
        <v>0.72444003272073698</v>
      </c>
      <c r="AK314" s="177">
        <f>$AB$7*SIN(AL314)</f>
        <v>-0.19381284055907846</v>
      </c>
      <c r="AL314" s="177">
        <f>2*ATAN(AM314)</f>
        <v>-1.6140536757604473</v>
      </c>
      <c r="AM314" s="177">
        <f>SQRT((1+$AB$7)/(1-$AB$7))*TAN(AN314/2)</f>
        <v>-1.0442206793307007</v>
      </c>
      <c r="AN314" s="177">
        <f>$AU314+$AB$7*SIN(AO314)</f>
        <v>17.431377177320325</v>
      </c>
      <c r="AO314" s="177">
        <f>$AU314+$AB$7*SIN(AP314)</f>
        <v>17.431377177524169</v>
      </c>
      <c r="AP314" s="177">
        <f>$AU314+$AB$7*SIN(AQ314)</f>
        <v>17.431377184435942</v>
      </c>
      <c r="AQ314" s="177">
        <f>$AU314+$AB$7*SIN(AR314)</f>
        <v>17.431377418795581</v>
      </c>
      <c r="AR314" s="177">
        <f>$AU314+$AB$7*SIN(AS314)</f>
        <v>17.431385365089156</v>
      </c>
      <c r="AS314" s="177">
        <f>$AU314+$AB$7*SIN(AT314)</f>
        <v>17.431654552865627</v>
      </c>
      <c r="AT314" s="177">
        <f>$AU314+$AB$7*SIN(AU314)</f>
        <v>17.440511168380873</v>
      </c>
      <c r="AU314" s="177">
        <f>RADIANS($AB$9)+$AB$18*(F314-AB$15)</f>
        <v>17.623116602303025</v>
      </c>
    </row>
    <row r="315" spans="1:47" s="177" customFormat="1" ht="12.95" customHeight="1" x14ac:dyDescent="0.2">
      <c r="A315" s="177" t="s">
        <v>173</v>
      </c>
      <c r="C315" s="196">
        <v>49073.508000000002</v>
      </c>
      <c r="D315" s="196"/>
      <c r="E315" s="199">
        <f>(C315-C$7)/C$8</f>
        <v>-11138.929945746177</v>
      </c>
      <c r="F315" s="199">
        <f>ROUND(2*E315,0)/2</f>
        <v>-11139</v>
      </c>
      <c r="G315" s="199">
        <f>C315-(C$7+C$8*F315)</f>
        <v>4.8153899995668326E-2</v>
      </c>
      <c r="H315" s="199"/>
      <c r="I315" s="177">
        <f>G315</f>
        <v>4.8153899995668326E-2</v>
      </c>
      <c r="O315" s="177">
        <f ca="1">+C$11+C$12*F315</f>
        <v>0.10354295802271073</v>
      </c>
      <c r="Q315" s="198">
        <f>C315-15018.5</f>
        <v>34055.008000000002</v>
      </c>
      <c r="S315" s="178">
        <f>S$16</f>
        <v>0.1</v>
      </c>
      <c r="Z315" s="177">
        <f>F315</f>
        <v>-11139</v>
      </c>
      <c r="AA315" s="177">
        <f>AB$3+AB$4*Z315+AB$5*Z315^2+AH315</f>
        <v>5.0806296047318809E-2</v>
      </c>
      <c r="AB315" s="177">
        <f>IF(S315&lt;&gt;0,G315-AH315,-9999)</f>
        <v>4.0760640970122768E-2</v>
      </c>
      <c r="AC315" s="177">
        <f>+G315-P315</f>
        <v>4.8153899995668326E-2</v>
      </c>
      <c r="AD315" s="177">
        <f>IF(S315&lt;&gt;0,G315-AA315,-9999)</f>
        <v>-2.6523960516504838E-3</v>
      </c>
      <c r="AE315" s="177">
        <f>+(G315-AA315)^2*S315</f>
        <v>7.0352048148110771E-7</v>
      </c>
      <c r="AF315" s="177">
        <f>IF(S315&lt;&gt;0,G315-P315,-9999)</f>
        <v>4.8153899995668326E-2</v>
      </c>
      <c r="AG315" s="178"/>
      <c r="AH315" s="177">
        <f>$AB$6*($AB$11/AI315*AJ315+$AB$12)</f>
        <v>7.3932590255455554E-3</v>
      </c>
      <c r="AI315" s="177">
        <f>1+$AB$7*COS(AL315)</f>
        <v>0.99161093713585358</v>
      </c>
      <c r="AJ315" s="177">
        <f>SIN(AL315+RADIANS($AB$9))</f>
        <v>0.72444003272073698</v>
      </c>
      <c r="AK315" s="177">
        <f>$AB$7*SIN(AL315)</f>
        <v>-0.19381284055907846</v>
      </c>
      <c r="AL315" s="177">
        <f>2*ATAN(AM315)</f>
        <v>-1.6140536757604473</v>
      </c>
      <c r="AM315" s="177">
        <f>SQRT((1+$AB$7)/(1-$AB$7))*TAN(AN315/2)</f>
        <v>-1.0442206793307007</v>
      </c>
      <c r="AN315" s="177">
        <f>$AU315+$AB$7*SIN(AO315)</f>
        <v>17.431377177320325</v>
      </c>
      <c r="AO315" s="177">
        <f>$AU315+$AB$7*SIN(AP315)</f>
        <v>17.431377177524169</v>
      </c>
      <c r="AP315" s="177">
        <f>$AU315+$AB$7*SIN(AQ315)</f>
        <v>17.431377184435942</v>
      </c>
      <c r="AQ315" s="177">
        <f>$AU315+$AB$7*SIN(AR315)</f>
        <v>17.431377418795581</v>
      </c>
      <c r="AR315" s="177">
        <f>$AU315+$AB$7*SIN(AS315)</f>
        <v>17.431385365089156</v>
      </c>
      <c r="AS315" s="177">
        <f>$AU315+$AB$7*SIN(AT315)</f>
        <v>17.431654552865627</v>
      </c>
      <c r="AT315" s="177">
        <f>$AU315+$AB$7*SIN(AU315)</f>
        <v>17.440511168380873</v>
      </c>
      <c r="AU315" s="177">
        <f>RADIANS($AB$9)+$AB$18*(F315-AB$15)</f>
        <v>17.623116602303025</v>
      </c>
    </row>
    <row r="316" spans="1:47" s="177" customFormat="1" ht="12.95" customHeight="1" x14ac:dyDescent="0.2">
      <c r="A316" s="144" t="s">
        <v>180</v>
      </c>
      <c r="B316" s="145" t="s">
        <v>95</v>
      </c>
      <c r="C316" s="146">
        <v>49073.512000000002</v>
      </c>
      <c r="D316" s="196"/>
      <c r="E316" s="105">
        <f>(C316-C$7)/C$8</f>
        <v>-11138.924126549489</v>
      </c>
      <c r="F316" s="199">
        <f>ROUND(2*E316,0)/2</f>
        <v>-11139</v>
      </c>
      <c r="G316" s="201">
        <f>C316-(C$7+C$8*F316)</f>
        <v>5.2153899996483233E-2</v>
      </c>
      <c r="H316" s="199"/>
      <c r="I316" s="177">
        <f>G316</f>
        <v>5.2153899996483233E-2</v>
      </c>
      <c r="O316" s="177">
        <f ca="1">+C$11+C$12*F316</f>
        <v>0.10354295802271073</v>
      </c>
      <c r="Q316" s="198">
        <f>C316-15018.5</f>
        <v>34055.012000000002</v>
      </c>
      <c r="S316" s="178">
        <f>S$16</f>
        <v>0.1</v>
      </c>
      <c r="Z316" s="177">
        <f>F316</f>
        <v>-11139</v>
      </c>
      <c r="AA316" s="177">
        <f>AB$3+AB$4*Z316+AB$5*Z316^2+AH316</f>
        <v>5.0806296047318809E-2</v>
      </c>
      <c r="AB316" s="177">
        <f>IF(S316&lt;&gt;0,G316-AH316,-9999)</f>
        <v>4.4760640970937675E-2</v>
      </c>
      <c r="AC316" s="177">
        <f>+G316-P316</f>
        <v>5.2153899996483233E-2</v>
      </c>
      <c r="AD316" s="177">
        <f>IF(S316&lt;&gt;0,G316-AA316,-9999)</f>
        <v>1.3476039491644234E-3</v>
      </c>
      <c r="AE316" s="177">
        <f>+(G316-AA316)^2*S316</f>
        <v>1.8160364038035502E-7</v>
      </c>
      <c r="AF316" s="177">
        <f>IF(S316&lt;&gt;0,G316-P316,-9999)</f>
        <v>5.2153899996483233E-2</v>
      </c>
      <c r="AG316" s="178"/>
      <c r="AH316" s="177">
        <f>$AB$6*($AB$11/AI316*AJ316+$AB$12)</f>
        <v>7.3932590255455554E-3</v>
      </c>
      <c r="AI316" s="177">
        <f>1+$AB$7*COS(AL316)</f>
        <v>0.99161093713585358</v>
      </c>
      <c r="AJ316" s="177">
        <f>SIN(AL316+RADIANS($AB$9))</f>
        <v>0.72444003272073698</v>
      </c>
      <c r="AK316" s="177">
        <f>$AB$7*SIN(AL316)</f>
        <v>-0.19381284055907846</v>
      </c>
      <c r="AL316" s="177">
        <f>2*ATAN(AM316)</f>
        <v>-1.6140536757604473</v>
      </c>
      <c r="AM316" s="177">
        <f>SQRT((1+$AB$7)/(1-$AB$7))*TAN(AN316/2)</f>
        <v>-1.0442206793307007</v>
      </c>
      <c r="AN316" s="177">
        <f>$AU316+$AB$7*SIN(AO316)</f>
        <v>17.431377177320325</v>
      </c>
      <c r="AO316" s="177">
        <f>$AU316+$AB$7*SIN(AP316)</f>
        <v>17.431377177524169</v>
      </c>
      <c r="AP316" s="177">
        <f>$AU316+$AB$7*SIN(AQ316)</f>
        <v>17.431377184435942</v>
      </c>
      <c r="AQ316" s="177">
        <f>$AU316+$AB$7*SIN(AR316)</f>
        <v>17.431377418795581</v>
      </c>
      <c r="AR316" s="177">
        <f>$AU316+$AB$7*SIN(AS316)</f>
        <v>17.431385365089156</v>
      </c>
      <c r="AS316" s="177">
        <f>$AU316+$AB$7*SIN(AT316)</f>
        <v>17.431654552865627</v>
      </c>
      <c r="AT316" s="177">
        <f>$AU316+$AB$7*SIN(AU316)</f>
        <v>17.440511168380873</v>
      </c>
      <c r="AU316" s="177">
        <f>RADIANS($AB$9)+$AB$18*(F316-AB$15)</f>
        <v>17.623116602303025</v>
      </c>
    </row>
    <row r="317" spans="1:47" s="177" customFormat="1" ht="12.95" customHeight="1" x14ac:dyDescent="0.2">
      <c r="A317" s="177" t="s">
        <v>181</v>
      </c>
      <c r="C317" s="196">
        <v>49078.311999999998</v>
      </c>
      <c r="D317" s="196">
        <v>4.0000000000000001E-3</v>
      </c>
      <c r="E317" s="199">
        <f>(C317-C$7)/C$8</f>
        <v>-11131.941090526196</v>
      </c>
      <c r="F317" s="199">
        <f>ROUND(2*E317,0)/2</f>
        <v>-11132</v>
      </c>
      <c r="G317" s="199">
        <f>C317-(C$7+C$8*F317)</f>
        <v>4.0493199994671158E-2</v>
      </c>
      <c r="H317" s="199"/>
      <c r="I317" s="177">
        <f>+G317</f>
        <v>4.0493199994671158E-2</v>
      </c>
      <c r="O317" s="177">
        <f ca="1">+C$11+C$12*F317</f>
        <v>0.10347761400804824</v>
      </c>
      <c r="Q317" s="198">
        <f>C317-15018.5</f>
        <v>34059.811999999998</v>
      </c>
      <c r="S317" s="178">
        <f>S$16</f>
        <v>0.1</v>
      </c>
      <c r="Z317" s="177">
        <f>F317</f>
        <v>-11132</v>
      </c>
      <c r="AA317" s="177">
        <f>AB$3+AB$4*Z317+AB$5*Z317^2+AH317</f>
        <v>5.0733153573773081E-2</v>
      </c>
      <c r="AB317" s="177">
        <f>IF(S317&lt;&gt;0,G317-AH317,-9999)</f>
        <v>3.3140161059680769E-2</v>
      </c>
      <c r="AC317" s="177">
        <f>+G317-P317</f>
        <v>4.0493199994671158E-2</v>
      </c>
      <c r="AD317" s="177">
        <f>IF(S317&lt;&gt;0,G317-AA317,-9999)</f>
        <v>-1.0239953579101922E-2</v>
      </c>
      <c r="AE317" s="177">
        <f>+(G317-AA317)^2*S317</f>
        <v>1.0485664930216226E-5</v>
      </c>
      <c r="AF317" s="177">
        <f>IF(S317&lt;&gt;0,G317-P317,-9999)</f>
        <v>4.0493199994671158E-2</v>
      </c>
      <c r="AG317" s="178"/>
      <c r="AH317" s="177">
        <f>$AB$6*($AB$11/AI317*AJ317+$AB$12)</f>
        <v>7.3530389349903908E-3</v>
      </c>
      <c r="AI317" s="177">
        <f>1+$AB$7*COS(AL317)</f>
        <v>0.99234692704193495</v>
      </c>
      <c r="AJ317" s="177">
        <f>SIN(AL317+RADIANS($AB$9))</f>
        <v>0.72181731595171705</v>
      </c>
      <c r="AK317" s="177">
        <f>$AB$7*SIN(AL317)</f>
        <v>-0.19384329757723351</v>
      </c>
      <c r="AL317" s="177">
        <f>2*ATAN(AM317)</f>
        <v>-1.6102565527466404</v>
      </c>
      <c r="AM317" s="177">
        <f>SQRT((1+$AB$7)/(1-$AB$7))*TAN(AN317/2)</f>
        <v>-1.0402597801721229</v>
      </c>
      <c r="AN317" s="177">
        <f>$AU317+$AB$7*SIN(AO317)</f>
        <v>17.435132285255918</v>
      </c>
      <c r="AO317" s="177">
        <f>$AU317+$AB$7*SIN(AP317)</f>
        <v>17.435132285488852</v>
      </c>
      <c r="AP317" s="177">
        <f>$AU317+$AB$7*SIN(AQ317)</f>
        <v>17.43513229319889</v>
      </c>
      <c r="AQ317" s="177">
        <f>$AU317+$AB$7*SIN(AR317)</f>
        <v>17.435132548397025</v>
      </c>
      <c r="AR317" s="177">
        <f>$AU317+$AB$7*SIN(AS317)</f>
        <v>17.435140995087963</v>
      </c>
      <c r="AS317" s="177">
        <f>$AU317+$AB$7*SIN(AT317)</f>
        <v>17.435420313498845</v>
      </c>
      <c r="AT317" s="177">
        <f>$AU317+$AB$7*SIN(AU317)</f>
        <v>17.444393973520953</v>
      </c>
      <c r="AU317" s="177">
        <f>RADIANS($AB$9)+$AB$18*(F317-AB$15)</f>
        <v>17.626759612479514</v>
      </c>
    </row>
    <row r="318" spans="1:47" s="177" customFormat="1" ht="12.95" customHeight="1" x14ac:dyDescent="0.2">
      <c r="A318" s="177" t="s">
        <v>177</v>
      </c>
      <c r="C318" s="196">
        <v>49134.677000000003</v>
      </c>
      <c r="D318" s="196"/>
      <c r="E318" s="199">
        <f>(C318-C$7)/C$8</f>
        <v>-11049.941335223408</v>
      </c>
      <c r="F318" s="199">
        <f>ROUND(2*E318,0)/2</f>
        <v>-11050</v>
      </c>
      <c r="G318" s="199">
        <f>C318-(C$7+C$8*F318)</f>
        <v>4.0325000001757871E-2</v>
      </c>
      <c r="H318" s="199"/>
      <c r="I318" s="177">
        <f>+G318</f>
        <v>4.0325000001757871E-2</v>
      </c>
      <c r="O318" s="177">
        <f ca="1">+C$11+C$12*F318</f>
        <v>0.10271215555057339</v>
      </c>
      <c r="Q318" s="198">
        <f>C318-15018.5</f>
        <v>34116.177000000003</v>
      </c>
      <c r="S318" s="178">
        <f>S$16</f>
        <v>0.1</v>
      </c>
      <c r="Z318" s="177">
        <f>F318</f>
        <v>-11050</v>
      </c>
      <c r="AA318" s="177">
        <f>AB$3+AB$4*Z318+AB$5*Z318^2+AH318</f>
        <v>4.9866622919861658E-2</v>
      </c>
      <c r="AB318" s="177">
        <f>IF(S318&lt;&gt;0,G318-AH318,-9999)</f>
        <v>3.3452985009270568E-2</v>
      </c>
      <c r="AC318" s="177">
        <f>+G318-P318</f>
        <v>4.0325000001757871E-2</v>
      </c>
      <c r="AD318" s="177">
        <f>IF(S318&lt;&gt;0,G318-AA318,-9999)</f>
        <v>-9.541622918103787E-3</v>
      </c>
      <c r="AE318" s="177">
        <f>+(G318-AA318)^2*S318</f>
        <v>9.104256791128344E-6</v>
      </c>
      <c r="AF318" s="177">
        <f>IF(S318&lt;&gt;0,G318-P318,-9999)</f>
        <v>4.0325000001757871E-2</v>
      </c>
      <c r="AG318" s="178"/>
      <c r="AH318" s="177">
        <f>$AB$6*($AB$11/AI318*AJ318+$AB$12)</f>
        <v>6.872014992487306E-3</v>
      </c>
      <c r="AI318" s="177">
        <f>1+$AB$7*COS(AL318)</f>
        <v>1.0010560977575793</v>
      </c>
      <c r="AJ318" s="177">
        <f>SIN(AL318+RADIANS($AB$9))</f>
        <v>0.69002267643200788</v>
      </c>
      <c r="AK318" s="177">
        <f>$AB$7*SIN(AL318)</f>
        <v>-0.19399143846789685</v>
      </c>
      <c r="AL318" s="177">
        <f>2*ATAN(AM318)</f>
        <v>-1.5653523374482394</v>
      </c>
      <c r="AM318" s="177">
        <f>SQRT((1+$AB$7)/(1-$AB$7))*TAN(AN318/2)</f>
        <v>-0.9945707755644938</v>
      </c>
      <c r="AN318" s="177">
        <f>$AU318+$AB$7*SIN(AO318)</f>
        <v>17.479329528490553</v>
      </c>
      <c r="AO318" s="177">
        <f>$AU318+$AB$7*SIN(AP318)</f>
        <v>17.479329529404403</v>
      </c>
      <c r="AP318" s="177">
        <f>$AU318+$AB$7*SIN(AQ318)</f>
        <v>17.479329553049183</v>
      </c>
      <c r="AQ318" s="177">
        <f>$AU318+$AB$7*SIN(AR318)</f>
        <v>17.479330164829477</v>
      </c>
      <c r="AR318" s="177">
        <f>$AU318+$AB$7*SIN(AS318)</f>
        <v>17.479345993269909</v>
      </c>
      <c r="AS318" s="177">
        <f>$AU318+$AB$7*SIN(AT318)</f>
        <v>17.479755091099303</v>
      </c>
      <c r="AT318" s="177">
        <f>$AU318+$AB$7*SIN(AU318)</f>
        <v>17.490057622493683</v>
      </c>
      <c r="AU318" s="177">
        <f>RADIANS($AB$9)+$AB$18*(F318-AB$15)</f>
        <v>17.669434874546955</v>
      </c>
    </row>
    <row r="319" spans="1:47" s="177" customFormat="1" ht="12.95" customHeight="1" x14ac:dyDescent="0.2">
      <c r="A319" s="177" t="s">
        <v>181</v>
      </c>
      <c r="C319" s="196">
        <v>49137.421000000002</v>
      </c>
      <c r="D319" s="196">
        <v>4.0000000000000001E-3</v>
      </c>
      <c r="E319" s="199">
        <f>(C319-C$7)/C$8</f>
        <v>-11045.949366296756</v>
      </c>
      <c r="F319" s="199">
        <f>ROUND(2*E319,0)/2</f>
        <v>-11046</v>
      </c>
      <c r="G319" s="199">
        <f>C319-(C$7+C$8*F319)</f>
        <v>3.4804599999915808E-2</v>
      </c>
      <c r="H319" s="199"/>
      <c r="I319" s="177">
        <f>+G319</f>
        <v>3.4804599999915808E-2</v>
      </c>
      <c r="O319" s="177">
        <f ca="1">+C$11+C$12*F319</f>
        <v>0.10267481611362339</v>
      </c>
      <c r="Q319" s="198">
        <f>C319-15018.5</f>
        <v>34118.921000000002</v>
      </c>
      <c r="S319" s="178">
        <f>S$16</f>
        <v>0.1</v>
      </c>
      <c r="Z319" s="177">
        <f>F319</f>
        <v>-11046</v>
      </c>
      <c r="AA319" s="177">
        <f>AB$3+AB$4*Z319+AB$5*Z319^2+AH319</f>
        <v>4.9823899840452837E-2</v>
      </c>
      <c r="AB319" s="177">
        <f>IF(S319&lt;&gt;0,G319-AH319,-9999)</f>
        <v>2.7956510210579582E-2</v>
      </c>
      <c r="AC319" s="177">
        <f>+G319-P319</f>
        <v>3.4804599999915808E-2</v>
      </c>
      <c r="AD319" s="177">
        <f>IF(S319&lt;&gt;0,G319-AA319,-9999)</f>
        <v>-1.5019299840537029E-2</v>
      </c>
      <c r="AE319" s="177">
        <f>+(G319-AA319)^2*S319</f>
        <v>2.2557936769995563E-5</v>
      </c>
      <c r="AF319" s="177">
        <f>IF(S319&lt;&gt;0,G319-P319,-9999)</f>
        <v>3.4804599999915808E-2</v>
      </c>
      <c r="AG319" s="178"/>
      <c r="AH319" s="177">
        <f>$AB$6*($AB$11/AI319*AJ319+$AB$12)</f>
        <v>6.8480897893362274E-3</v>
      </c>
      <c r="AI319" s="177">
        <f>1+$AB$7*COS(AL319)</f>
        <v>1.0014849367070557</v>
      </c>
      <c r="AJ319" s="177">
        <f>SIN(AL319+RADIANS($AB$9))</f>
        <v>0.68842097008111125</v>
      </c>
      <c r="AK319" s="177">
        <f>$AB$7*SIN(AL319)</f>
        <v>-0.19398862983250698</v>
      </c>
      <c r="AL319" s="177">
        <f>2*ATAN(AM319)</f>
        <v>-1.5631417147391109</v>
      </c>
      <c r="AM319" s="177">
        <f>SQRT((1+$AB$7)/(1-$AB$7))*TAN(AN319/2)</f>
        <v>-0.99237453569638234</v>
      </c>
      <c r="AN319" s="177">
        <f>$AU319+$AB$7*SIN(AO319)</f>
        <v>17.481495403484942</v>
      </c>
      <c r="AO319" s="177">
        <f>$AU319+$AB$7*SIN(AP319)</f>
        <v>17.481495404454275</v>
      </c>
      <c r="AP319" s="177">
        <f>$AU319+$AB$7*SIN(AQ319)</f>
        <v>17.481495429270289</v>
      </c>
      <c r="AQ319" s="177">
        <f>$AU319+$AB$7*SIN(AR319)</f>
        <v>17.481496064588061</v>
      </c>
      <c r="AR319" s="177">
        <f>$AU319+$AB$7*SIN(AS319)</f>
        <v>17.481512328765341</v>
      </c>
      <c r="AS319" s="177">
        <f>$AU319+$AB$7*SIN(AT319)</f>
        <v>17.481928255573973</v>
      </c>
      <c r="AT319" s="177">
        <f>$AU319+$AB$7*SIN(AU319)</f>
        <v>17.492293519344852</v>
      </c>
      <c r="AU319" s="177">
        <f>RADIANS($AB$9)+$AB$18*(F319-AB$15)</f>
        <v>17.671516594647809</v>
      </c>
    </row>
    <row r="320" spans="1:47" s="177" customFormat="1" ht="12.95" customHeight="1" x14ac:dyDescent="0.2">
      <c r="A320" s="177" t="s">
        <v>177</v>
      </c>
      <c r="C320" s="196">
        <v>49283.828000000001</v>
      </c>
      <c r="D320" s="196"/>
      <c r="E320" s="199">
        <f>(C320-C$7)/C$8</f>
        <v>-10832.956583991887</v>
      </c>
      <c r="F320" s="199">
        <f>ROUND(2*E320,0)/2</f>
        <v>-10833</v>
      </c>
      <c r="G320" s="199">
        <f>C320-(C$7+C$8*F320)</f>
        <v>2.9843299998901784E-2</v>
      </c>
      <c r="H320" s="199"/>
      <c r="I320" s="177">
        <f>+G320</f>
        <v>2.9843299998901784E-2</v>
      </c>
      <c r="O320" s="177">
        <f ca="1">+C$11+C$12*F320</f>
        <v>0.10068649109603628</v>
      </c>
      <c r="Q320" s="198">
        <f>C320-15018.5</f>
        <v>34265.328000000001</v>
      </c>
      <c r="S320" s="178">
        <f>S$16</f>
        <v>0.1</v>
      </c>
      <c r="Z320" s="177">
        <f>F320</f>
        <v>-10833</v>
      </c>
      <c r="AA320" s="177">
        <f>AB$3+AB$4*Z320+AB$5*Z320^2+AH320</f>
        <v>4.7490358093444547E-2</v>
      </c>
      <c r="AB320" s="177">
        <f>IF(S320&lt;&gt;0,G320-AH320,-9999)</f>
        <v>2.4328749818759165E-2</v>
      </c>
      <c r="AC320" s="177">
        <f>+G320-P320</f>
        <v>2.9843299998901784E-2</v>
      </c>
      <c r="AD320" s="177">
        <f>IF(S320&lt;&gt;0,G320-AA320,-9999)</f>
        <v>-1.7647058094542763E-2</v>
      </c>
      <c r="AE320" s="177">
        <f>+(G320-AA320)^2*S320</f>
        <v>3.114186593921672E-5</v>
      </c>
      <c r="AF320" s="177">
        <f>IF(S320&lt;&gt;0,G320-P320,-9999)</f>
        <v>2.9843299998901784E-2</v>
      </c>
      <c r="AG320" s="178"/>
      <c r="AH320" s="177">
        <f>$AB$6*($AB$11/AI320*AJ320+$AB$12)</f>
        <v>5.5145501801426204E-3</v>
      </c>
      <c r="AI320" s="177">
        <f>1+$AB$7*COS(AL320)</f>
        <v>1.0247953820861455</v>
      </c>
      <c r="AJ320" s="177">
        <f>SIN(AL320+RADIANS($AB$9))</f>
        <v>0.59623151867068447</v>
      </c>
      <c r="AK320" s="177">
        <f>$AB$7*SIN(AL320)</f>
        <v>-0.19240317712688484</v>
      </c>
      <c r="AL320" s="177">
        <f>2*ATAN(AM320)</f>
        <v>-1.4426307366866242</v>
      </c>
      <c r="AM320" s="177">
        <f>SQRT((1+$AB$7)/(1-$AB$7))*TAN(AN320/2)</f>
        <v>-0.87939780209419049</v>
      </c>
      <c r="AN320" s="177">
        <f>$AU320+$AB$7*SIN(AO320)</f>
        <v>17.59818700623012</v>
      </c>
      <c r="AO320" s="177">
        <f>$AU320+$AB$7*SIN(AP320)</f>
        <v>17.598187017733167</v>
      </c>
      <c r="AP320" s="177">
        <f>$AU320+$AB$7*SIN(AQ320)</f>
        <v>17.598187206559381</v>
      </c>
      <c r="AQ320" s="177">
        <f>$AU320+$AB$7*SIN(AR320)</f>
        <v>17.598190306187142</v>
      </c>
      <c r="AR320" s="177">
        <f>$AU320+$AB$7*SIN(AS320)</f>
        <v>17.598241183172338</v>
      </c>
      <c r="AS320" s="177">
        <f>$AU320+$AB$7*SIN(AT320)</f>
        <v>17.599075157669184</v>
      </c>
      <c r="AT320" s="177">
        <f>$AU320+$AB$7*SIN(AU320)</f>
        <v>17.61245889180697</v>
      </c>
      <c r="AU320" s="177">
        <f>RADIANS($AB$9)+$AB$18*(F320-AB$15)</f>
        <v>17.782368190018111</v>
      </c>
    </row>
    <row r="321" spans="1:47" s="177" customFormat="1" ht="12.95" customHeight="1" x14ac:dyDescent="0.2">
      <c r="A321" s="144" t="s">
        <v>182</v>
      </c>
      <c r="B321" s="145" t="s">
        <v>95</v>
      </c>
      <c r="C321" s="146">
        <v>49291.3897</v>
      </c>
      <c r="D321" s="196"/>
      <c r="E321" s="105">
        <f>(C321-C$7)/C$8</f>
        <v>-10821.9558290966</v>
      </c>
      <c r="F321" s="199">
        <f>ROUND(2*E321,0)/2</f>
        <v>-10822</v>
      </c>
      <c r="G321" s="201">
        <f>C321-(C$7+C$8*F321)</f>
        <v>3.036219999921741E-2</v>
      </c>
      <c r="H321" s="199"/>
      <c r="J321" s="177">
        <f>G321</f>
        <v>3.036219999921741E-2</v>
      </c>
      <c r="O321" s="177">
        <f ca="1">+C$11+C$12*F321</f>
        <v>0.10058380764442379</v>
      </c>
      <c r="Q321" s="198">
        <f>C321-15018.5</f>
        <v>34272.8897</v>
      </c>
      <c r="S321" s="178">
        <f>S$17</f>
        <v>1</v>
      </c>
      <c r="Z321" s="177">
        <f>F321</f>
        <v>-10822</v>
      </c>
      <c r="AA321" s="177">
        <f>AB$3+AB$4*Z321+AB$5*Z321^2+AH321</f>
        <v>4.7366834634435598E-2</v>
      </c>
      <c r="AB321" s="177">
        <f>IF(S321&lt;&gt;0,G321-AH321,-9999)</f>
        <v>2.4919582472551348E-2</v>
      </c>
      <c r="AC321" s="177">
        <f>+G321-P321</f>
        <v>3.036219999921741E-2</v>
      </c>
      <c r="AD321" s="177">
        <f>IF(S321&lt;&gt;0,G321-AA321,-9999)</f>
        <v>-1.7004634635218188E-2</v>
      </c>
      <c r="AE321" s="177">
        <f>+(G321-AA321)^2*S321</f>
        <v>2.8915759907726198E-4</v>
      </c>
      <c r="AF321" s="177">
        <f>IF(S321&lt;&gt;0,G321-P321,-9999)</f>
        <v>3.036219999921741E-2</v>
      </c>
      <c r="AG321" s="178"/>
      <c r="AH321" s="177">
        <f>$AB$6*($AB$11/AI321*AJ321+$AB$12)</f>
        <v>5.4426175266660617E-3</v>
      </c>
      <c r="AI321" s="177">
        <f>1+$AB$7*COS(AL321)</f>
        <v>1.0260216039748336</v>
      </c>
      <c r="AJ321" s="177">
        <f>SIN(AL321+RADIANS($AB$9))</f>
        <v>0.59110082059088498</v>
      </c>
      <c r="AK321" s="177">
        <f>$AB$7*SIN(AL321)</f>
        <v>-0.19224117578680772</v>
      </c>
      <c r="AL321" s="177">
        <f>2*ATAN(AM321)</f>
        <v>-1.4362548846798666</v>
      </c>
      <c r="AM321" s="177">
        <f>SQRT((1+$AB$7)/(1-$AB$7))*TAN(AN321/2)</f>
        <v>-0.87376030918013492</v>
      </c>
      <c r="AN321" s="177">
        <f>$AU321+$AB$7*SIN(AO321)</f>
        <v>17.604286748918742</v>
      </c>
      <c r="AO321" s="177">
        <f>$AU321+$AB$7*SIN(AP321)</f>
        <v>17.604286761648304</v>
      </c>
      <c r="AP321" s="177">
        <f>$AU321+$AB$7*SIN(AQ321)</f>
        <v>17.604286966828088</v>
      </c>
      <c r="AQ321" s="177">
        <f>$AU321+$AB$7*SIN(AR321)</f>
        <v>17.604290273974556</v>
      </c>
      <c r="AR321" s="177">
        <f>$AU321+$AB$7*SIN(AS321)</f>
        <v>17.604343575038289</v>
      </c>
      <c r="AS321" s="177">
        <f>$AU321+$AB$7*SIN(AT321)</f>
        <v>17.60520146707147</v>
      </c>
      <c r="AT321" s="177">
        <f>$AU321+$AB$7*SIN(AU321)</f>
        <v>17.618722350116702</v>
      </c>
      <c r="AU321" s="177">
        <f>RADIANS($AB$9)+$AB$18*(F321-AB$15)</f>
        <v>17.788092920295451</v>
      </c>
    </row>
    <row r="322" spans="1:47" s="177" customFormat="1" ht="12.95" customHeight="1" x14ac:dyDescent="0.2">
      <c r="A322" s="177" t="s">
        <v>173</v>
      </c>
      <c r="C322" s="196">
        <v>49416.51</v>
      </c>
      <c r="D322" s="196"/>
      <c r="E322" s="199">
        <f>(C322-C$7)/C$8</f>
        <v>-10639.930920316141</v>
      </c>
      <c r="F322" s="199">
        <f>ROUND(2*E322,0)/2</f>
        <v>-10640</v>
      </c>
      <c r="G322" s="199"/>
      <c r="H322" s="199"/>
      <c r="O322" s="177">
        <f ca="1">+C$11+C$12*F322</f>
        <v>9.8884863263199119E-2</v>
      </c>
      <c r="Q322" s="198">
        <f>C322-15018.5</f>
        <v>34398.01</v>
      </c>
      <c r="S322" s="178"/>
      <c r="U322" s="129">
        <v>-1.0319999993953388E-2</v>
      </c>
      <c r="Z322" s="177">
        <f>F322</f>
        <v>-10640</v>
      </c>
      <c r="AA322" s="177">
        <f>AB$3+AB$4*Z322+AB$5*Z322^2+AH322</f>
        <v>4.5283352627790187E-2</v>
      </c>
      <c r="AB322" s="177">
        <f>IF(S322&lt;&gt;0,G322-AH322,-9999)</f>
        <v>-9999</v>
      </c>
      <c r="AC322" s="177">
        <f>+G322-P322</f>
        <v>0</v>
      </c>
      <c r="AD322" s="177">
        <f>IF(S322&lt;&gt;0,G322-AA322,-9999)</f>
        <v>-9999</v>
      </c>
      <c r="AE322" s="177">
        <f>+(G322-AA322)^2*S322</f>
        <v>0</v>
      </c>
      <c r="AF322" s="177">
        <f>IF(S322&lt;&gt;0,G322-P322,-9999)</f>
        <v>-9999</v>
      </c>
      <c r="AG322" s="178"/>
      <c r="AH322" s="177">
        <f>$AB$6*($AB$11/AI322*AJ322+$AB$12)</f>
        <v>4.2119804622675842E-3</v>
      </c>
      <c r="AI322" s="177">
        <f>1+$AB$7*COS(AL322)</f>
        <v>1.0465422212228286</v>
      </c>
      <c r="AJ322" s="177">
        <f>SIN(AL322+RADIANS($AB$9))</f>
        <v>0.50094098926125963</v>
      </c>
      <c r="AK322" s="177">
        <f>$AB$7*SIN(AL322)</f>
        <v>-0.18832847682961454</v>
      </c>
      <c r="AL322" s="177">
        <f>2*ATAN(AM322)</f>
        <v>-1.3285176325918795</v>
      </c>
      <c r="AM322" s="177">
        <f>SQRT((1+$AB$7)/(1-$AB$7))*TAN(AN322/2)</f>
        <v>-0.78295165142785228</v>
      </c>
      <c r="AN322" s="177">
        <f>$AU322+$AB$7*SIN(AO322)</f>
        <v>17.706276758182558</v>
      </c>
      <c r="AO322" s="177">
        <f>$AU322+$AB$7*SIN(AP322)</f>
        <v>17.706276811454163</v>
      </c>
      <c r="AP322" s="177">
        <f>$AU322+$AB$7*SIN(AQ322)</f>
        <v>17.706277473767965</v>
      </c>
      <c r="AQ322" s="177">
        <f>$AU322+$AB$7*SIN(AR322)</f>
        <v>17.706285708085179</v>
      </c>
      <c r="AR322" s="177">
        <f>$AU322+$AB$7*SIN(AS322)</f>
        <v>17.706388070064513</v>
      </c>
      <c r="AS322" s="177">
        <f>$AU322+$AB$7*SIN(AT322)</f>
        <v>17.707658632910253</v>
      </c>
      <c r="AT322" s="177">
        <f>$AU322+$AB$7*SIN(AU322)</f>
        <v>17.723145882824557</v>
      </c>
      <c r="AU322" s="177">
        <f>RADIANS($AB$9)+$AB$18*(F322-AB$15)</f>
        <v>17.882811184884162</v>
      </c>
    </row>
    <row r="323" spans="1:47" s="177" customFormat="1" ht="12.95" customHeight="1" x14ac:dyDescent="0.2">
      <c r="A323" s="177" t="s">
        <v>173</v>
      </c>
      <c r="C323" s="196">
        <v>49416.51</v>
      </c>
      <c r="D323" s="196"/>
      <c r="E323" s="199">
        <f>(C323-C$7)/C$8</f>
        <v>-10639.930920316141</v>
      </c>
      <c r="F323" s="199">
        <f>ROUND(2*E323,0)/2</f>
        <v>-10640</v>
      </c>
      <c r="G323" s="199"/>
      <c r="H323" s="199"/>
      <c r="O323" s="177">
        <f ca="1">+C$11+C$12*F323</f>
        <v>9.8884863263199119E-2</v>
      </c>
      <c r="Q323" s="198">
        <f>C323-15018.5</f>
        <v>34398.01</v>
      </c>
      <c r="S323" s="178"/>
      <c r="U323" s="129">
        <v>-1.0319999993953388E-2</v>
      </c>
      <c r="Z323" s="177">
        <f>F323</f>
        <v>-10640</v>
      </c>
      <c r="AA323" s="177">
        <f>AB$3+AB$4*Z323+AB$5*Z323^2+AH323</f>
        <v>4.5283352627790187E-2</v>
      </c>
      <c r="AB323" s="177">
        <f>IF(S323&lt;&gt;0,G323-AH323,-9999)</f>
        <v>-9999</v>
      </c>
      <c r="AC323" s="177">
        <f>+G323-P323</f>
        <v>0</v>
      </c>
      <c r="AD323" s="177">
        <f>IF(S323&lt;&gt;0,G323-AA323,-9999)</f>
        <v>-9999</v>
      </c>
      <c r="AE323" s="177">
        <f>+(G323-AA323)^2*S323</f>
        <v>0</v>
      </c>
      <c r="AF323" s="177">
        <f>IF(S323&lt;&gt;0,G323-P323,-9999)</f>
        <v>-9999</v>
      </c>
      <c r="AG323" s="178"/>
      <c r="AH323" s="177">
        <f>$AB$6*($AB$11/AI323*AJ323+$AB$12)</f>
        <v>4.2119804622675842E-3</v>
      </c>
      <c r="AI323" s="177">
        <f>1+$AB$7*COS(AL323)</f>
        <v>1.0465422212228286</v>
      </c>
      <c r="AJ323" s="177">
        <f>SIN(AL323+RADIANS($AB$9))</f>
        <v>0.50094098926125963</v>
      </c>
      <c r="AK323" s="177">
        <f>$AB$7*SIN(AL323)</f>
        <v>-0.18832847682961454</v>
      </c>
      <c r="AL323" s="177">
        <f>2*ATAN(AM323)</f>
        <v>-1.3285176325918795</v>
      </c>
      <c r="AM323" s="177">
        <f>SQRT((1+$AB$7)/(1-$AB$7))*TAN(AN323/2)</f>
        <v>-0.78295165142785228</v>
      </c>
      <c r="AN323" s="177">
        <f>$AU323+$AB$7*SIN(AO323)</f>
        <v>17.706276758182558</v>
      </c>
      <c r="AO323" s="177">
        <f>$AU323+$AB$7*SIN(AP323)</f>
        <v>17.706276811454163</v>
      </c>
      <c r="AP323" s="177">
        <f>$AU323+$AB$7*SIN(AQ323)</f>
        <v>17.706277473767965</v>
      </c>
      <c r="AQ323" s="177">
        <f>$AU323+$AB$7*SIN(AR323)</f>
        <v>17.706285708085179</v>
      </c>
      <c r="AR323" s="177">
        <f>$AU323+$AB$7*SIN(AS323)</f>
        <v>17.706388070064513</v>
      </c>
      <c r="AS323" s="177">
        <f>$AU323+$AB$7*SIN(AT323)</f>
        <v>17.707658632910253</v>
      </c>
      <c r="AT323" s="177">
        <f>$AU323+$AB$7*SIN(AU323)</f>
        <v>17.723145882824557</v>
      </c>
      <c r="AU323" s="177">
        <f>RADIANS($AB$9)+$AB$18*(F323-AB$15)</f>
        <v>17.882811184884162</v>
      </c>
    </row>
    <row r="324" spans="1:47" s="177" customFormat="1" ht="12.95" customHeight="1" x14ac:dyDescent="0.2">
      <c r="A324" s="177" t="s">
        <v>173</v>
      </c>
      <c r="C324" s="196">
        <v>49416.517</v>
      </c>
      <c r="D324" s="196"/>
      <c r="E324" s="199">
        <f>(C324-C$7)/C$8</f>
        <v>-10639.920736721944</v>
      </c>
      <c r="F324" s="199">
        <f>ROUND(2*E324,0)/2</f>
        <v>-10640</v>
      </c>
      <c r="G324" s="199"/>
      <c r="H324" s="199"/>
      <c r="O324" s="177">
        <f ca="1">+C$11+C$12*F324</f>
        <v>9.8884863263199119E-2</v>
      </c>
      <c r="Q324" s="198">
        <f>C324-15018.5</f>
        <v>34398.017</v>
      </c>
      <c r="S324" s="178"/>
      <c r="U324" s="129">
        <v>-3.3199999961652793E-3</v>
      </c>
      <c r="Z324" s="177">
        <f>F324</f>
        <v>-10640</v>
      </c>
      <c r="AA324" s="177">
        <f>AB$3+AB$4*Z324+AB$5*Z324^2+AH324</f>
        <v>4.5283352627790187E-2</v>
      </c>
      <c r="AB324" s="177">
        <f>IF(S324&lt;&gt;0,G324-AH324,-9999)</f>
        <v>-9999</v>
      </c>
      <c r="AC324" s="177">
        <f>+G324-P324</f>
        <v>0</v>
      </c>
      <c r="AD324" s="177">
        <f>IF(S324&lt;&gt;0,G324-AA324,-9999)</f>
        <v>-9999</v>
      </c>
      <c r="AE324" s="177">
        <f>+(G324-AA324)^2*S324</f>
        <v>0</v>
      </c>
      <c r="AF324" s="177">
        <f>IF(S324&lt;&gt;0,G324-P324,-9999)</f>
        <v>-9999</v>
      </c>
      <c r="AG324" s="178"/>
      <c r="AH324" s="177">
        <f>$AB$6*($AB$11/AI324*AJ324+$AB$12)</f>
        <v>4.2119804622675842E-3</v>
      </c>
      <c r="AI324" s="177">
        <f>1+$AB$7*COS(AL324)</f>
        <v>1.0465422212228286</v>
      </c>
      <c r="AJ324" s="177">
        <f>SIN(AL324+RADIANS($AB$9))</f>
        <v>0.50094098926125963</v>
      </c>
      <c r="AK324" s="177">
        <f>$AB$7*SIN(AL324)</f>
        <v>-0.18832847682961454</v>
      </c>
      <c r="AL324" s="177">
        <f>2*ATAN(AM324)</f>
        <v>-1.3285176325918795</v>
      </c>
      <c r="AM324" s="177">
        <f>SQRT((1+$AB$7)/(1-$AB$7))*TAN(AN324/2)</f>
        <v>-0.78295165142785228</v>
      </c>
      <c r="AN324" s="177">
        <f>$AU324+$AB$7*SIN(AO324)</f>
        <v>17.706276758182558</v>
      </c>
      <c r="AO324" s="177">
        <f>$AU324+$AB$7*SIN(AP324)</f>
        <v>17.706276811454163</v>
      </c>
      <c r="AP324" s="177">
        <f>$AU324+$AB$7*SIN(AQ324)</f>
        <v>17.706277473767965</v>
      </c>
      <c r="AQ324" s="177">
        <f>$AU324+$AB$7*SIN(AR324)</f>
        <v>17.706285708085179</v>
      </c>
      <c r="AR324" s="177">
        <f>$AU324+$AB$7*SIN(AS324)</f>
        <v>17.706388070064513</v>
      </c>
      <c r="AS324" s="177">
        <f>$AU324+$AB$7*SIN(AT324)</f>
        <v>17.707658632910253</v>
      </c>
      <c r="AT324" s="177">
        <f>$AU324+$AB$7*SIN(AU324)</f>
        <v>17.723145882824557</v>
      </c>
      <c r="AU324" s="177">
        <f>RADIANS($AB$9)+$AB$18*(F324-AB$15)</f>
        <v>17.882811184884162</v>
      </c>
    </row>
    <row r="325" spans="1:47" s="177" customFormat="1" ht="12.95" customHeight="1" x14ac:dyDescent="0.2">
      <c r="A325" s="177" t="s">
        <v>173</v>
      </c>
      <c r="C325" s="196">
        <v>49416.521000000001</v>
      </c>
      <c r="D325" s="196"/>
      <c r="E325" s="199">
        <f>(C325-C$7)/C$8</f>
        <v>-10639.914917525257</v>
      </c>
      <c r="F325" s="199">
        <f>ROUND(2*E325,0)/2</f>
        <v>-10640</v>
      </c>
      <c r="G325" s="199"/>
      <c r="H325" s="199"/>
      <c r="O325" s="177">
        <f ca="1">+C$11+C$12*F325</f>
        <v>9.8884863263199119E-2</v>
      </c>
      <c r="Q325" s="198">
        <f>C325-15018.5</f>
        <v>34398.021000000001</v>
      </c>
      <c r="S325" s="178"/>
      <c r="U325" s="129">
        <v>6.8000000464962795E-4</v>
      </c>
      <c r="Z325" s="177">
        <f>F325</f>
        <v>-10640</v>
      </c>
      <c r="AA325" s="177">
        <f>AB$3+AB$4*Z325+AB$5*Z325^2+AH325</f>
        <v>4.5283352627790187E-2</v>
      </c>
      <c r="AB325" s="177">
        <f>IF(S325&lt;&gt;0,G325-AH325,-9999)</f>
        <v>-9999</v>
      </c>
      <c r="AC325" s="177">
        <f>+G325-P325</f>
        <v>0</v>
      </c>
      <c r="AD325" s="177">
        <f>IF(S325&lt;&gt;0,G325-AA325,-9999)</f>
        <v>-9999</v>
      </c>
      <c r="AE325" s="177">
        <f>+(G325-AA325)^2*S325</f>
        <v>0</v>
      </c>
      <c r="AF325" s="177">
        <f>IF(S325&lt;&gt;0,G325-P325,-9999)</f>
        <v>-9999</v>
      </c>
      <c r="AG325" s="178"/>
      <c r="AH325" s="177">
        <f>$AB$6*($AB$11/AI325*AJ325+$AB$12)</f>
        <v>4.2119804622675842E-3</v>
      </c>
      <c r="AI325" s="177">
        <f>1+$AB$7*COS(AL325)</f>
        <v>1.0465422212228286</v>
      </c>
      <c r="AJ325" s="177">
        <f>SIN(AL325+RADIANS($AB$9))</f>
        <v>0.50094098926125963</v>
      </c>
      <c r="AK325" s="177">
        <f>$AB$7*SIN(AL325)</f>
        <v>-0.18832847682961454</v>
      </c>
      <c r="AL325" s="177">
        <f>2*ATAN(AM325)</f>
        <v>-1.3285176325918795</v>
      </c>
      <c r="AM325" s="177">
        <f>SQRT((1+$AB$7)/(1-$AB$7))*TAN(AN325/2)</f>
        <v>-0.78295165142785228</v>
      </c>
      <c r="AN325" s="177">
        <f>$AU325+$AB$7*SIN(AO325)</f>
        <v>17.706276758182558</v>
      </c>
      <c r="AO325" s="177">
        <f>$AU325+$AB$7*SIN(AP325)</f>
        <v>17.706276811454163</v>
      </c>
      <c r="AP325" s="177">
        <f>$AU325+$AB$7*SIN(AQ325)</f>
        <v>17.706277473767965</v>
      </c>
      <c r="AQ325" s="177">
        <f>$AU325+$AB$7*SIN(AR325)</f>
        <v>17.706285708085179</v>
      </c>
      <c r="AR325" s="177">
        <f>$AU325+$AB$7*SIN(AS325)</f>
        <v>17.706388070064513</v>
      </c>
      <c r="AS325" s="177">
        <f>$AU325+$AB$7*SIN(AT325)</f>
        <v>17.707658632910253</v>
      </c>
      <c r="AT325" s="177">
        <f>$AU325+$AB$7*SIN(AU325)</f>
        <v>17.723145882824557</v>
      </c>
      <c r="AU325" s="177">
        <f>RADIANS($AB$9)+$AB$18*(F325-AB$15)</f>
        <v>17.882811184884162</v>
      </c>
    </row>
    <row r="326" spans="1:47" s="177" customFormat="1" ht="12.95" customHeight="1" x14ac:dyDescent="0.2">
      <c r="A326" s="177" t="s">
        <v>173</v>
      </c>
      <c r="C326" s="196">
        <v>49416.531999999999</v>
      </c>
      <c r="D326" s="196"/>
      <c r="E326" s="199">
        <f>(C326-C$7)/C$8</f>
        <v>-10639.898914734371</v>
      </c>
      <c r="F326" s="199">
        <f>ROUND(2*E326,0)/2</f>
        <v>-10640</v>
      </c>
      <c r="G326" s="199"/>
      <c r="H326" s="199"/>
      <c r="O326" s="177">
        <f ca="1">+C$11+C$12*F326</f>
        <v>9.8884863263199119E-2</v>
      </c>
      <c r="Q326" s="198">
        <f>C326-15018.5</f>
        <v>34398.031999999999</v>
      </c>
      <c r="S326" s="178"/>
      <c r="U326" s="129">
        <v>1.1680000003252644E-2</v>
      </c>
      <c r="Z326" s="177">
        <f>F326</f>
        <v>-10640</v>
      </c>
      <c r="AA326" s="177">
        <f>AB$3+AB$4*Z326+AB$5*Z326^2+AH326</f>
        <v>4.5283352627790187E-2</v>
      </c>
      <c r="AB326" s="177">
        <f>IF(S326&lt;&gt;0,G326-AH326,-9999)</f>
        <v>-9999</v>
      </c>
      <c r="AC326" s="177">
        <f>+G326-P326</f>
        <v>0</v>
      </c>
      <c r="AD326" s="177">
        <f>IF(S326&lt;&gt;0,G326-AA326,-9999)</f>
        <v>-9999</v>
      </c>
      <c r="AE326" s="177">
        <f>+(G326-AA326)^2*S326</f>
        <v>0</v>
      </c>
      <c r="AF326" s="177">
        <f>IF(S326&lt;&gt;0,G326-P326,-9999)</f>
        <v>-9999</v>
      </c>
      <c r="AG326" s="178"/>
      <c r="AH326" s="177">
        <f>$AB$6*($AB$11/AI326*AJ326+$AB$12)</f>
        <v>4.2119804622675842E-3</v>
      </c>
      <c r="AI326" s="177">
        <f>1+$AB$7*COS(AL326)</f>
        <v>1.0465422212228286</v>
      </c>
      <c r="AJ326" s="177">
        <f>SIN(AL326+RADIANS($AB$9))</f>
        <v>0.50094098926125963</v>
      </c>
      <c r="AK326" s="177">
        <f>$AB$7*SIN(AL326)</f>
        <v>-0.18832847682961454</v>
      </c>
      <c r="AL326" s="177">
        <f>2*ATAN(AM326)</f>
        <v>-1.3285176325918795</v>
      </c>
      <c r="AM326" s="177">
        <f>SQRT((1+$AB$7)/(1-$AB$7))*TAN(AN326/2)</f>
        <v>-0.78295165142785228</v>
      </c>
      <c r="AN326" s="177">
        <f>$AU326+$AB$7*SIN(AO326)</f>
        <v>17.706276758182558</v>
      </c>
      <c r="AO326" s="177">
        <f>$AU326+$AB$7*SIN(AP326)</f>
        <v>17.706276811454163</v>
      </c>
      <c r="AP326" s="177">
        <f>$AU326+$AB$7*SIN(AQ326)</f>
        <v>17.706277473767965</v>
      </c>
      <c r="AQ326" s="177">
        <f>$AU326+$AB$7*SIN(AR326)</f>
        <v>17.706285708085179</v>
      </c>
      <c r="AR326" s="177">
        <f>$AU326+$AB$7*SIN(AS326)</f>
        <v>17.706388070064513</v>
      </c>
      <c r="AS326" s="177">
        <f>$AU326+$AB$7*SIN(AT326)</f>
        <v>17.707658632910253</v>
      </c>
      <c r="AT326" s="177">
        <f>$AU326+$AB$7*SIN(AU326)</f>
        <v>17.723145882824557</v>
      </c>
      <c r="AU326" s="177">
        <f>RADIANS($AB$9)+$AB$18*(F326-AB$15)</f>
        <v>17.882811184884162</v>
      </c>
    </row>
    <row r="327" spans="1:47" s="177" customFormat="1" ht="12.95" customHeight="1" x14ac:dyDescent="0.2">
      <c r="A327" s="177" t="s">
        <v>177</v>
      </c>
      <c r="C327" s="196">
        <v>49442.618000000002</v>
      </c>
      <c r="D327" s="196"/>
      <c r="E327" s="199">
        <f>(C327-C$7)/C$8</f>
        <v>-10601.949023546071</v>
      </c>
      <c r="F327" s="199">
        <f>ROUND(2*E327,0)/2</f>
        <v>-10602</v>
      </c>
      <c r="G327" s="199">
        <f>C327-(C$7+C$8*F327)</f>
        <v>3.5040199996728916E-2</v>
      </c>
      <c r="H327" s="199"/>
      <c r="I327" s="177">
        <f>+G327</f>
        <v>3.5040199996728916E-2</v>
      </c>
      <c r="O327" s="177">
        <f ca="1">+C$11+C$12*F327</f>
        <v>9.853013861217419E-2</v>
      </c>
      <c r="Q327" s="198">
        <f>C327-15018.5</f>
        <v>34424.118000000002</v>
      </c>
      <c r="S327" s="178">
        <f>S$16</f>
        <v>0.1</v>
      </c>
      <c r="Z327" s="177">
        <f>F327</f>
        <v>-10602</v>
      </c>
      <c r="AA327" s="177">
        <f>AB$3+AB$4*Z327+AB$5*Z327^2+AH327</f>
        <v>4.4839387929686766E-2</v>
      </c>
      <c r="AB327" s="177">
        <f>IF(S327&lt;&gt;0,G327-AH327,-9999)</f>
        <v>3.1094295822202533E-2</v>
      </c>
      <c r="AC327" s="177">
        <f>+G327-P327</f>
        <v>3.5040199996728916E-2</v>
      </c>
      <c r="AD327" s="177">
        <f>IF(S327&lt;&gt;0,G327-AA327,-9999)</f>
        <v>-9.7991879329578507E-3</v>
      </c>
      <c r="AE327" s="177">
        <f>+(G327-AA327)^2*S327</f>
        <v>9.6024084145426762E-6</v>
      </c>
      <c r="AF327" s="177">
        <f>IF(S327&lt;&gt;0,G327-P327,-9999)</f>
        <v>3.5040199996728916E-2</v>
      </c>
      <c r="AG327" s="178"/>
      <c r="AH327" s="177">
        <f>$AB$6*($AB$11/AI327*AJ327+$AB$12)</f>
        <v>3.9459041745263821E-3</v>
      </c>
      <c r="AI327" s="177">
        <f>1+$AB$7*COS(AL327)</f>
        <v>1.0508681727856746</v>
      </c>
      <c r="AJ327" s="177">
        <f>SIN(AL327+RADIANS($AB$9))</f>
        <v>0.48087097985818261</v>
      </c>
      <c r="AK327" s="177">
        <f>$AB$7*SIN(AL327)</f>
        <v>-0.1872063635103362</v>
      </c>
      <c r="AL327" s="177">
        <f>2*ATAN(AM327)</f>
        <v>-1.3054797689067439</v>
      </c>
      <c r="AM327" s="177">
        <f>SQRT((1+$AB$7)/(1-$AB$7))*TAN(AN327/2)</f>
        <v>-0.76453672673306516</v>
      </c>
      <c r="AN327" s="177">
        <f>$AU327+$AB$7*SIN(AO327)</f>
        <v>17.727827324629388</v>
      </c>
      <c r="AO327" s="177">
        <f>$AU327+$AB$7*SIN(AP327)</f>
        <v>17.727827393087445</v>
      </c>
      <c r="AP327" s="177">
        <f>$AU327+$AB$7*SIN(AQ327)</f>
        <v>17.72782820595441</v>
      </c>
      <c r="AQ327" s="177">
        <f>$AU327+$AB$7*SIN(AR327)</f>
        <v>17.727837857784067</v>
      </c>
      <c r="AR327" s="177">
        <f>$AU327+$AB$7*SIN(AS327)</f>
        <v>17.72795244702608</v>
      </c>
      <c r="AS327" s="177">
        <f>$AU327+$AB$7*SIN(AT327)</f>
        <v>17.729310807714196</v>
      </c>
      <c r="AT327" s="177">
        <f>$AU327+$AB$7*SIN(AU327)</f>
        <v>17.745132364242668</v>
      </c>
      <c r="AU327" s="177">
        <f>RADIANS($AB$9)+$AB$18*(F327-AB$15)</f>
        <v>17.902587525842243</v>
      </c>
    </row>
    <row r="328" spans="1:47" s="177" customFormat="1" ht="12.95" customHeight="1" x14ac:dyDescent="0.2">
      <c r="A328" s="144" t="s">
        <v>182</v>
      </c>
      <c r="B328" s="145" t="s">
        <v>95</v>
      </c>
      <c r="C328" s="146">
        <v>49640.576200000003</v>
      </c>
      <c r="D328" s="196"/>
      <c r="E328" s="105">
        <f>(C328-C$7)/C$8</f>
        <v>-10313.959598190288</v>
      </c>
      <c r="F328" s="199">
        <f>ROUND(2*E328,0)/2</f>
        <v>-10314</v>
      </c>
      <c r="G328" s="201">
        <f>C328-(C$7+C$8*F328)</f>
        <v>2.7771400003985036E-2</v>
      </c>
      <c r="H328" s="199"/>
      <c r="J328" s="177">
        <f>G328</f>
        <v>2.7771400003985036E-2</v>
      </c>
      <c r="O328" s="177">
        <f ca="1">+C$11+C$12*F328</f>
        <v>9.5841699151774706E-2</v>
      </c>
      <c r="Q328" s="198">
        <f>C328-15018.5</f>
        <v>34622.076200000003</v>
      </c>
      <c r="S328" s="178">
        <f>S$17</f>
        <v>1</v>
      </c>
      <c r="Z328" s="177">
        <f>F328</f>
        <v>-10314</v>
      </c>
      <c r="AA328" s="177">
        <f>AB$3+AB$4*Z328+AB$5*Z328^2+AH328</f>
        <v>4.1388687656562478E-2</v>
      </c>
      <c r="AB328" s="177">
        <f>IF(S328&lt;&gt;0,G328-AH328,-9999)</f>
        <v>2.592998955692577E-2</v>
      </c>
      <c r="AC328" s="177">
        <f>+G328-P328</f>
        <v>2.7771400003985036E-2</v>
      </c>
      <c r="AD328" s="177">
        <f>IF(S328&lt;&gt;0,G328-AA328,-9999)</f>
        <v>-1.3617287652577442E-2</v>
      </c>
      <c r="AE328" s="177">
        <f>+(G328-AA328)^2*S328</f>
        <v>1.8543052301303806E-4</v>
      </c>
      <c r="AF328" s="177">
        <f>IF(S328&lt;&gt;0,G328-P328,-9999)</f>
        <v>2.7771400003985036E-2</v>
      </c>
      <c r="AG328" s="178"/>
      <c r="AH328" s="177">
        <f>$AB$6*($AB$11/AI328*AJ328+$AB$12)</f>
        <v>1.8414104470592658E-3</v>
      </c>
      <c r="AI328" s="177">
        <f>1+$AB$7*COS(AL328)</f>
        <v>1.0837133722030599</v>
      </c>
      <c r="AJ328" s="177">
        <f>SIN(AL328+RADIANS($AB$9))</f>
        <v>0.31530868568244691</v>
      </c>
      <c r="AK328" s="177">
        <f>$AB$7*SIN(AL328)</f>
        <v>-0.17500247099886715</v>
      </c>
      <c r="AL328" s="177">
        <f>2*ATAN(AM328)</f>
        <v>-1.1246138698306971</v>
      </c>
      <c r="AM328" s="177">
        <f>SQRT((1+$AB$7)/(1-$AB$7))*TAN(AN328/2)</f>
        <v>-0.63016790754412444</v>
      </c>
      <c r="AN328" s="177">
        <f>$AU328+$AB$7*SIN(AO328)</f>
        <v>17.894055084261801</v>
      </c>
      <c r="AO328" s="177">
        <f>$AU328+$AB$7*SIN(AP328)</f>
        <v>17.894055396191586</v>
      </c>
      <c r="AP328" s="177">
        <f>$AU328+$AB$7*SIN(AQ328)</f>
        <v>17.894058181931644</v>
      </c>
      <c r="AQ328" s="177">
        <f>$AU328+$AB$7*SIN(AR328)</f>
        <v>17.894083059953143</v>
      </c>
      <c r="AR328" s="177">
        <f>$AU328+$AB$7*SIN(AS328)</f>
        <v>17.894305194044662</v>
      </c>
      <c r="AS328" s="177">
        <f>$AU328+$AB$7*SIN(AT328)</f>
        <v>17.896285530696392</v>
      </c>
      <c r="AT328" s="177">
        <f>$AU328+$AB$7*SIN(AU328)</f>
        <v>17.913703005921189</v>
      </c>
      <c r="AU328" s="177">
        <f>RADIANS($AB$9)+$AB$18*(F328-AB$15)</f>
        <v>18.052471373103501</v>
      </c>
    </row>
    <row r="329" spans="1:47" s="177" customFormat="1" ht="12.95" customHeight="1" x14ac:dyDescent="0.2">
      <c r="A329" s="144" t="s">
        <v>183</v>
      </c>
      <c r="B329" s="145" t="s">
        <v>95</v>
      </c>
      <c r="C329" s="146">
        <v>49747.122000000003</v>
      </c>
      <c r="D329" s="196"/>
      <c r="E329" s="105">
        <f>(C329-C$7)/C$8</f>
        <v>-10158.956856621249</v>
      </c>
      <c r="F329" s="199">
        <f>ROUND(2*E329,0)/2</f>
        <v>-10159</v>
      </c>
      <c r="G329" s="201">
        <f>C329-(C$7+C$8*F329)</f>
        <v>2.9655899998033419E-2</v>
      </c>
      <c r="H329" s="199"/>
      <c r="K329" s="177">
        <f>G329</f>
        <v>2.9655899998033419E-2</v>
      </c>
      <c r="O329" s="177">
        <f ca="1">+C$11+C$12*F329</f>
        <v>9.4394795969962475E-2</v>
      </c>
      <c r="Q329" s="198">
        <f>C329-15018.5</f>
        <v>34728.622000000003</v>
      </c>
      <c r="S329" s="178">
        <f>S$18</f>
        <v>1</v>
      </c>
      <c r="Z329" s="177">
        <f>F329</f>
        <v>-10159</v>
      </c>
      <c r="AA329" s="177">
        <f>AB$3+AB$4*Z329+AB$5*Z329^2+AH329</f>
        <v>3.948086229646685E-2</v>
      </c>
      <c r="AB329" s="177">
        <f>IF(S329&lt;&gt;0,G329-AH329,-9999)</f>
        <v>2.8999256986207807E-2</v>
      </c>
      <c r="AC329" s="177">
        <f>+G329-P329</f>
        <v>2.9655899998033419E-2</v>
      </c>
      <c r="AD329" s="177">
        <f>IF(S329&lt;&gt;0,G329-AA329,-9999)</f>
        <v>-9.8249622984334303E-3</v>
      </c>
      <c r="AE329" s="177">
        <f>+(G329-AA329)^2*S329</f>
        <v>9.6529884165638311E-5</v>
      </c>
      <c r="AF329" s="177">
        <f>IF(S329&lt;&gt;0,G329-P329,-9999)</f>
        <v>2.9655899998033419E-2</v>
      </c>
      <c r="AG329" s="178"/>
      <c r="AH329" s="177">
        <f>$AB$6*($AB$11/AI329*AJ329+$AB$12)</f>
        <v>6.5664301182561194E-4</v>
      </c>
      <c r="AI329" s="177">
        <f>1+$AB$7*COS(AL329)</f>
        <v>1.1010931455573942</v>
      </c>
      <c r="AJ329" s="177">
        <f>SIN(AL329+RADIANS($AB$9))</f>
        <v>0.21706692959076401</v>
      </c>
      <c r="AK329" s="177">
        <f>$AB$7*SIN(AL329)</f>
        <v>-0.16557164450058739</v>
      </c>
      <c r="AL329" s="177">
        <f>2*ATAN(AM329)</f>
        <v>-1.0226407038320799</v>
      </c>
      <c r="AM329" s="177">
        <f>SQRT((1+$AB$7)/(1-$AB$7))*TAN(AN329/2)</f>
        <v>-0.56109346434463625</v>
      </c>
      <c r="AN329" s="177">
        <f>$AU329+$AB$7*SIN(AO329)</f>
        <v>17.985624490310968</v>
      </c>
      <c r="AO329" s="177">
        <f>$AU329+$AB$7*SIN(AP329)</f>
        <v>17.985625056066844</v>
      </c>
      <c r="AP329" s="177">
        <f>$AU329+$AB$7*SIN(AQ329)</f>
        <v>17.985629546527555</v>
      </c>
      <c r="AQ329" s="177">
        <f>$AU329+$AB$7*SIN(AR329)</f>
        <v>17.985665186923811</v>
      </c>
      <c r="AR329" s="177">
        <f>$AU329+$AB$7*SIN(AS329)</f>
        <v>17.985948008929757</v>
      </c>
      <c r="AS329" s="177">
        <f>$AU329+$AB$7*SIN(AT329)</f>
        <v>17.988189016637186</v>
      </c>
      <c r="AT329" s="177">
        <f>$AU329+$AB$7*SIN(AU329)</f>
        <v>18.005744405906398</v>
      </c>
      <c r="AU329" s="177">
        <f>RADIANS($AB$9)+$AB$18*(F329-AB$15)</f>
        <v>18.133138027011466</v>
      </c>
    </row>
    <row r="330" spans="1:47" s="177" customFormat="1" ht="12.95" customHeight="1" x14ac:dyDescent="0.2">
      <c r="A330" s="177" t="s">
        <v>184</v>
      </c>
      <c r="C330" s="196">
        <v>49788.37</v>
      </c>
      <c r="D330" s="196">
        <v>6.0000000000000001E-3</v>
      </c>
      <c r="E330" s="199">
        <f>(C330-C$7)/C$8</f>
        <v>-10098.949300394353</v>
      </c>
      <c r="F330" s="199">
        <f>ROUND(2*E330,0)/2</f>
        <v>-10099</v>
      </c>
      <c r="G330" s="199">
        <f>C330-(C$7+C$8*F330)</f>
        <v>3.484990000288235E-2</v>
      </c>
      <c r="H330" s="199"/>
      <c r="I330" s="177">
        <f>+G330</f>
        <v>3.484990000288235E-2</v>
      </c>
      <c r="O330" s="177">
        <f ca="1">+C$11+C$12*F330</f>
        <v>9.383470441571258E-2</v>
      </c>
      <c r="Q330" s="198">
        <f>C330-15018.5</f>
        <v>34769.870000000003</v>
      </c>
      <c r="S330" s="178">
        <f>S$16</f>
        <v>0.1</v>
      </c>
      <c r="Z330" s="177">
        <f>F330</f>
        <v>-10099</v>
      </c>
      <c r="AA330" s="177">
        <f>AB$3+AB$4*Z330+AB$5*Z330^2+AH330</f>
        <v>3.8735553964091868E-2</v>
      </c>
      <c r="AB330" s="177">
        <f>IF(S330&lt;&gt;0,G330-AH330,-9999)</f>
        <v>3.4658946777292796E-2</v>
      </c>
      <c r="AC330" s="177">
        <f>+G330-P330</f>
        <v>3.484990000288235E-2</v>
      </c>
      <c r="AD330" s="177">
        <f>IF(S330&lt;&gt;0,G330-AA330,-9999)</f>
        <v>-3.8856539612095176E-3</v>
      </c>
      <c r="AE330" s="177">
        <f>+(G330-AA330)^2*S330</f>
        <v>1.5098306706263216E-6</v>
      </c>
      <c r="AF330" s="177">
        <f>IF(S330&lt;&gt;0,G330-P330,-9999)</f>
        <v>3.484990000288235E-2</v>
      </c>
      <c r="AG330" s="178"/>
      <c r="AH330" s="177">
        <f>$AB$6*($AB$11/AI330*AJ330+$AB$12)</f>
        <v>1.9095322558955203E-4</v>
      </c>
      <c r="AI330" s="177">
        <f>1+$AB$7*COS(AL330)</f>
        <v>1.1076885542705885</v>
      </c>
      <c r="AJ330" s="177">
        <f>SIN(AL330+RADIANS($AB$9))</f>
        <v>0.17752099821552081</v>
      </c>
      <c r="AK330" s="177">
        <f>$AB$7*SIN(AL330)</f>
        <v>-0.1613597496912656</v>
      </c>
      <c r="AL330" s="177">
        <f>2*ATAN(AM330)</f>
        <v>-0.98229881974519662</v>
      </c>
      <c r="AM330" s="177">
        <f>SQRT((1+$AB$7)/(1-$AB$7))*TAN(AN330/2)</f>
        <v>-0.53486547334146317</v>
      </c>
      <c r="AN330" s="177">
        <f>$AU330+$AB$7*SIN(AO330)</f>
        <v>18.021458819758461</v>
      </c>
      <c r="AO330" s="177">
        <f>$AU330+$AB$7*SIN(AP330)</f>
        <v>18.021459508440021</v>
      </c>
      <c r="AP330" s="177">
        <f>$AU330+$AB$7*SIN(AQ330)</f>
        <v>18.021464757749179</v>
      </c>
      <c r="AQ330" s="177">
        <f>$AU330+$AB$7*SIN(AR330)</f>
        <v>18.02150476835628</v>
      </c>
      <c r="AR330" s="177">
        <f>$AU330+$AB$7*SIN(AS330)</f>
        <v>18.021809674775632</v>
      </c>
      <c r="AS330" s="177">
        <f>$AU330+$AB$7*SIN(AT330)</f>
        <v>18.024129943148626</v>
      </c>
      <c r="AT330" s="177">
        <f>$AU330+$AB$7*SIN(AU330)</f>
        <v>18.04160000577119</v>
      </c>
      <c r="AU330" s="177">
        <f>RADIANS($AB$9)+$AB$18*(F330-AB$15)</f>
        <v>18.164363828524227</v>
      </c>
    </row>
    <row r="331" spans="1:47" s="177" customFormat="1" ht="12.95" customHeight="1" x14ac:dyDescent="0.2">
      <c r="A331" s="177" t="s">
        <v>185</v>
      </c>
      <c r="C331" s="196">
        <v>49799.366999999998</v>
      </c>
      <c r="D331" s="196">
        <v>5.0000000000000001E-3</v>
      </c>
      <c r="E331" s="199">
        <f>(C331-C$7)/C$8</f>
        <v>-10082.950873905143</v>
      </c>
      <c r="F331" s="199">
        <f>ROUND(2*E331,0)/2</f>
        <v>-10083</v>
      </c>
      <c r="G331" s="199">
        <f>C331-(C$7+C$8*F331)</f>
        <v>3.3768299996154383E-2</v>
      </c>
      <c r="H331" s="199"/>
      <c r="I331" s="177">
        <f>+G331</f>
        <v>3.3768299996154383E-2</v>
      </c>
      <c r="O331" s="177">
        <f ca="1">+C$11+C$12*F331</f>
        <v>9.3685346667912617E-2</v>
      </c>
      <c r="Q331" s="198">
        <f>C331-15018.5</f>
        <v>34780.866999999998</v>
      </c>
      <c r="S331" s="178">
        <f>S$16</f>
        <v>0.1</v>
      </c>
      <c r="Z331" s="177">
        <f>F331</f>
        <v>-10083</v>
      </c>
      <c r="AA331" s="177">
        <f>AB$3+AB$4*Z331+AB$5*Z331^2+AH331</f>
        <v>3.8536296603475732E-2</v>
      </c>
      <c r="AB331" s="177">
        <f>IF(S331&lt;&gt;0,G331-AH331,-9999)</f>
        <v>3.37020650933317E-2</v>
      </c>
      <c r="AC331" s="177">
        <f>+G331-P331</f>
        <v>3.3768299996154383E-2</v>
      </c>
      <c r="AD331" s="177">
        <f>IF(S331&lt;&gt;0,G331-AA331,-9999)</f>
        <v>-4.7679966073213495E-3</v>
      </c>
      <c r="AE331" s="177">
        <f>+(G331-AA331)^2*S331</f>
        <v>2.2733791647427902E-6</v>
      </c>
      <c r="AF331" s="177">
        <f>IF(S331&lt;&gt;0,G331-P331,-9999)</f>
        <v>3.3768299996154383E-2</v>
      </c>
      <c r="AG331" s="178"/>
      <c r="AH331" s="177">
        <f>$AB$6*($AB$11/AI331*AJ331+$AB$12)</f>
        <v>6.6234902822680822E-5</v>
      </c>
      <c r="AI331" s="177">
        <f>1+$AB$7*COS(AL331)</f>
        <v>1.1094311794639171</v>
      </c>
      <c r="AJ331" s="177">
        <f>SIN(AL331+RADIANS($AB$9))</f>
        <v>0.16684389255190915</v>
      </c>
      <c r="AK331" s="177">
        <f>$AB$7*SIN(AL331)</f>
        <v>-0.16018305310629249</v>
      </c>
      <c r="AL331" s="177">
        <f>2*ATAN(AM331)</f>
        <v>-0.97145977674918838</v>
      </c>
      <c r="AM331" s="177">
        <f>SQRT((1+$AB$7)/(1-$AB$7))*TAN(AN331/2)</f>
        <v>-0.52791560694898632</v>
      </c>
      <c r="AN331" s="177">
        <f>$AU331+$AB$7*SIN(AO331)</f>
        <v>18.031050653501268</v>
      </c>
      <c r="AO331" s="177">
        <f>$AU331+$AB$7*SIN(AP331)</f>
        <v>18.031051377094354</v>
      </c>
      <c r="AP331" s="177">
        <f>$AU331+$AB$7*SIN(AQ331)</f>
        <v>18.031056835727714</v>
      </c>
      <c r="AQ331" s="177">
        <f>$AU331+$AB$7*SIN(AR331)</f>
        <v>18.031098013478591</v>
      </c>
      <c r="AR331" s="177">
        <f>$AU331+$AB$7*SIN(AS331)</f>
        <v>18.031408583638328</v>
      </c>
      <c r="AS331" s="177">
        <f>$AU331+$AB$7*SIN(AT331)</f>
        <v>18.033747653604188</v>
      </c>
      <c r="AT331" s="177">
        <f>$AU331+$AB$7*SIN(AU331)</f>
        <v>18.051181902704837</v>
      </c>
      <c r="AU331" s="177">
        <f>RADIANS($AB$9)+$AB$18*(F331-AB$15)</f>
        <v>18.172690708927632</v>
      </c>
    </row>
    <row r="332" spans="1:47" s="177" customFormat="1" ht="12.95" customHeight="1" x14ac:dyDescent="0.2">
      <c r="A332" s="147" t="s">
        <v>273</v>
      </c>
      <c r="B332" s="147" t="s">
        <v>52</v>
      </c>
      <c r="C332" s="148">
        <v>49799.37023</v>
      </c>
      <c r="D332" s="149">
        <v>1E-4</v>
      </c>
      <c r="E332" s="105">
        <f>(C332-C$7)/C$8</f>
        <v>-10082.946174903816</v>
      </c>
      <c r="F332" s="199">
        <f>ROUND(2*E332,0)/2</f>
        <v>-10083</v>
      </c>
      <c r="G332" s="201">
        <f>C332-(C$7+C$8*F332)</f>
        <v>3.6998299998231232E-2</v>
      </c>
      <c r="H332" s="199"/>
      <c r="K332" s="177">
        <f>G332</f>
        <v>3.6998299998231232E-2</v>
      </c>
      <c r="O332" s="177">
        <f ca="1">+C$11+C$12*F332</f>
        <v>9.3685346667912617E-2</v>
      </c>
      <c r="Q332" s="198">
        <f>C332-15018.5</f>
        <v>34780.87023</v>
      </c>
      <c r="S332" s="178">
        <f>S$18</f>
        <v>1</v>
      </c>
      <c r="Z332" s="177">
        <f>F332</f>
        <v>-10083</v>
      </c>
      <c r="AA332" s="177">
        <f>AB$3+AB$4*Z332+AB$5*Z332^2+AH332</f>
        <v>3.8536296603475732E-2</v>
      </c>
      <c r="AB332" s="177">
        <f>IF(S332&lt;&gt;0,G332-AH332,-9999)</f>
        <v>3.6932065095408549E-2</v>
      </c>
      <c r="AC332" s="177">
        <f>+G332-P332</f>
        <v>3.6998299998231232E-2</v>
      </c>
      <c r="AD332" s="177">
        <f>IF(S332&lt;&gt;0,G332-AA332,-9999)</f>
        <v>-1.5379966052445002E-3</v>
      </c>
      <c r="AE332" s="177">
        <f>+(G332-AA332)^2*S332</f>
        <v>2.3654335577436067E-6</v>
      </c>
      <c r="AF332" s="177">
        <f>IF(S332&lt;&gt;0,G332-P332,-9999)</f>
        <v>3.6998299998231232E-2</v>
      </c>
      <c r="AG332" s="178"/>
      <c r="AH332" s="177">
        <f>$AB$6*($AB$11/AI332*AJ332+$AB$12)</f>
        <v>6.6234902822680822E-5</v>
      </c>
      <c r="AI332" s="177">
        <f>1+$AB$7*COS(AL332)</f>
        <v>1.1094311794639171</v>
      </c>
      <c r="AJ332" s="177">
        <f>SIN(AL332+RADIANS($AB$9))</f>
        <v>0.16684389255190915</v>
      </c>
      <c r="AK332" s="177">
        <f>$AB$7*SIN(AL332)</f>
        <v>-0.16018305310629249</v>
      </c>
      <c r="AL332" s="177">
        <f>2*ATAN(AM332)</f>
        <v>-0.97145977674918838</v>
      </c>
      <c r="AM332" s="177">
        <f>SQRT((1+$AB$7)/(1-$AB$7))*TAN(AN332/2)</f>
        <v>-0.52791560694898632</v>
      </c>
      <c r="AN332" s="177">
        <f>$AU332+$AB$7*SIN(AO332)</f>
        <v>18.031050653501268</v>
      </c>
      <c r="AO332" s="177">
        <f>$AU332+$AB$7*SIN(AP332)</f>
        <v>18.031051377094354</v>
      </c>
      <c r="AP332" s="177">
        <f>$AU332+$AB$7*SIN(AQ332)</f>
        <v>18.031056835727714</v>
      </c>
      <c r="AQ332" s="177">
        <f>$AU332+$AB$7*SIN(AR332)</f>
        <v>18.031098013478591</v>
      </c>
      <c r="AR332" s="177">
        <f>$AU332+$AB$7*SIN(AS332)</f>
        <v>18.031408583638328</v>
      </c>
      <c r="AS332" s="177">
        <f>$AU332+$AB$7*SIN(AT332)</f>
        <v>18.033747653604188</v>
      </c>
      <c r="AT332" s="177">
        <f>$AU332+$AB$7*SIN(AU332)</f>
        <v>18.051181902704837</v>
      </c>
      <c r="AU332" s="177">
        <f>RADIANS($AB$9)+$AB$18*(F332-AB$15)</f>
        <v>18.172690708927632</v>
      </c>
    </row>
    <row r="333" spans="1:47" s="177" customFormat="1" ht="12.95" customHeight="1" x14ac:dyDescent="0.2">
      <c r="A333" s="177" t="s">
        <v>184</v>
      </c>
      <c r="C333" s="196">
        <v>49801.421999999999</v>
      </c>
      <c r="D333" s="196">
        <v>5.0000000000000001E-3</v>
      </c>
      <c r="E333" s="199">
        <f>(C333-C$7)/C$8</f>
        <v>-10079.961261607667</v>
      </c>
      <c r="F333" s="199">
        <f>ROUND(2*E333,0)/2</f>
        <v>-10080</v>
      </c>
      <c r="G333" s="199">
        <f>C333-(C$7+C$8*F333)</f>
        <v>2.6627999992342666E-2</v>
      </c>
      <c r="H333" s="199"/>
      <c r="I333" s="177">
        <f>+G333</f>
        <v>2.6627999992342666E-2</v>
      </c>
      <c r="O333" s="177">
        <f ca="1">+C$11+C$12*F333</f>
        <v>9.3657342090200116E-2</v>
      </c>
      <c r="Q333" s="198">
        <f>C333-15018.5</f>
        <v>34782.921999999999</v>
      </c>
      <c r="S333" s="178">
        <f>S$16</f>
        <v>0.1</v>
      </c>
      <c r="Z333" s="177">
        <f>F333</f>
        <v>-10080</v>
      </c>
      <c r="AA333" s="177">
        <f>AB$3+AB$4*Z333+AB$5*Z333^2+AH333</f>
        <v>3.8498914231707794E-2</v>
      </c>
      <c r="AB333" s="177">
        <f>IF(S333&lt;&gt;0,G333-AH333,-9999)</f>
        <v>2.6585172606118739E-2</v>
      </c>
      <c r="AC333" s="177">
        <f>+G333-P333</f>
        <v>2.6627999992342666E-2</v>
      </c>
      <c r="AD333" s="177">
        <f>IF(S333&lt;&gt;0,G333-AA333,-9999)</f>
        <v>-1.1870914239365128E-2</v>
      </c>
      <c r="AE333" s="177">
        <f>+(G333-AA333)^2*S333</f>
        <v>1.4091860487836175E-5</v>
      </c>
      <c r="AF333" s="177">
        <f>IF(S333&lt;&gt;0,G333-P333,-9999)</f>
        <v>2.6627999992342666E-2</v>
      </c>
      <c r="AG333" s="178"/>
      <c r="AH333" s="177">
        <f>$AB$6*($AB$11/AI333*AJ333+$AB$12)</f>
        <v>4.2827386223927821E-5</v>
      </c>
      <c r="AI333" s="177">
        <f>1+$AB$7*COS(AL333)</f>
        <v>1.1097571030499598</v>
      </c>
      <c r="AJ333" s="177">
        <f>SIN(AL333+RADIANS($AB$9))</f>
        <v>0.16483597554058091</v>
      </c>
      <c r="AK333" s="177">
        <f>$AB$7*SIN(AL333)</f>
        <v>-0.15995990707486013</v>
      </c>
      <c r="AL333" s="177">
        <f>2*ATAN(AM333)</f>
        <v>-0.96942366467439345</v>
      </c>
      <c r="AM333" s="177">
        <f>SQRT((1+$AB$7)/(1-$AB$7))*TAN(AN333/2)</f>
        <v>-0.52661452271340148</v>
      </c>
      <c r="AN333" s="177">
        <f>$AU333+$AB$7*SIN(AO333)</f>
        <v>18.03285079935679</v>
      </c>
      <c r="AO333" s="177">
        <f>$AU333+$AB$7*SIN(AP333)</f>
        <v>18.032851529590129</v>
      </c>
      <c r="AP333" s="177">
        <f>$AU333+$AB$7*SIN(AQ333)</f>
        <v>18.032857027749461</v>
      </c>
      <c r="AQ333" s="177">
        <f>$AU333+$AB$7*SIN(AR333)</f>
        <v>18.032898424108414</v>
      </c>
      <c r="AR333" s="177">
        <f>$AU333+$AB$7*SIN(AS333)</f>
        <v>18.033210044145164</v>
      </c>
      <c r="AS333" s="177">
        <f>$AU333+$AB$7*SIN(AT333)</f>
        <v>18.035552525653284</v>
      </c>
      <c r="AT333" s="177">
        <f>$AU333+$AB$7*SIN(AU333)</f>
        <v>18.052979448952723</v>
      </c>
      <c r="AU333" s="177">
        <f>RADIANS($AB$9)+$AB$18*(F333-AB$15)</f>
        <v>18.174251999003271</v>
      </c>
    </row>
    <row r="334" spans="1:47" s="177" customFormat="1" ht="12.95" customHeight="1" x14ac:dyDescent="0.2">
      <c r="A334" s="177" t="s">
        <v>186</v>
      </c>
      <c r="C334" s="196">
        <v>49810.347999999998</v>
      </c>
      <c r="D334" s="196">
        <v>5.0000000000000001E-3</v>
      </c>
      <c r="E334" s="199">
        <f>(C334-C$7)/C$8</f>
        <v>-10066.975724202672</v>
      </c>
      <c r="F334" s="199">
        <f>ROUND(2*E334,0)/2</f>
        <v>-10067</v>
      </c>
      <c r="G334" s="199">
        <f>C334-(C$7+C$8*F334)</f>
        <v>1.6686699993442744E-2</v>
      </c>
      <c r="H334" s="199"/>
      <c r="I334" s="177">
        <f>+G334</f>
        <v>1.6686699993442744E-2</v>
      </c>
      <c r="O334" s="177">
        <f ca="1">+C$11+C$12*F334</f>
        <v>9.3535988920112639E-2</v>
      </c>
      <c r="Q334" s="198">
        <f>C334-15018.5</f>
        <v>34791.847999999998</v>
      </c>
      <c r="S334" s="178">
        <f>S$16</f>
        <v>0.1</v>
      </c>
      <c r="Z334" s="177">
        <f>F334</f>
        <v>-10067</v>
      </c>
      <c r="AA334" s="177">
        <f>AB$3+AB$4*Z334+AB$5*Z334^2+AH334</f>
        <v>3.8336848408319107E-2</v>
      </c>
      <c r="AB334" s="177">
        <f>IF(S334&lt;&gt;0,G334-AH334,-9999)</f>
        <v>1.6745385156469637E-2</v>
      </c>
      <c r="AC334" s="177">
        <f>+G334-P334</f>
        <v>1.6686699993442744E-2</v>
      </c>
      <c r="AD334" s="177">
        <f>IF(S334&lt;&gt;0,G334-AA334,-9999)</f>
        <v>-2.1650148414876363E-2</v>
      </c>
      <c r="AE334" s="177">
        <f>+(G334-AA334)^2*S334</f>
        <v>4.6872892638617354E-5</v>
      </c>
      <c r="AF334" s="177">
        <f>IF(S334&lt;&gt;0,G334-P334,-9999)</f>
        <v>1.6686699993442744E-2</v>
      </c>
      <c r="AG334" s="178"/>
      <c r="AH334" s="177">
        <f>$AB$6*($AB$11/AI334*AJ334+$AB$12)</f>
        <v>-5.8685163026894337E-5</v>
      </c>
      <c r="AI334" s="177">
        <f>1+$AB$7*COS(AL334)</f>
        <v>1.1111663588746166</v>
      </c>
      <c r="AJ334" s="177">
        <f>SIN(AL334+RADIANS($AB$9))</f>
        <v>0.15611357081517355</v>
      </c>
      <c r="AK334" s="177">
        <f>$AB$7*SIN(AL334)</f>
        <v>-0.15898375450302249</v>
      </c>
      <c r="AL334" s="177">
        <f>2*ATAN(AM334)</f>
        <v>-0.96058670176554584</v>
      </c>
      <c r="AM334" s="177">
        <f>SQRT((1+$AB$7)/(1-$AB$7))*TAN(AN334/2)</f>
        <v>-0.52098376058464524</v>
      </c>
      <c r="AN334" s="177">
        <f>$AU334+$AB$7*SIN(AO334)</f>
        <v>18.04065753359502</v>
      </c>
      <c r="AO334" s="177">
        <f>$AU334+$AB$7*SIN(AP334)</f>
        <v>18.040658292937326</v>
      </c>
      <c r="AP334" s="177">
        <f>$AU334+$AB$7*SIN(AQ334)</f>
        <v>18.04066396331088</v>
      </c>
      <c r="AQ334" s="177">
        <f>$AU334+$AB$7*SIN(AR334)</f>
        <v>18.040706305646975</v>
      </c>
      <c r="AR334" s="177">
        <f>$AU334+$AB$7*SIN(AS334)</f>
        <v>18.041022428864597</v>
      </c>
      <c r="AS334" s="177">
        <f>$AU334+$AB$7*SIN(AT334)</f>
        <v>18.043379272478607</v>
      </c>
      <c r="AT334" s="177">
        <f>$AU334+$AB$7*SIN(AU334)</f>
        <v>18.060772224638271</v>
      </c>
      <c r="AU334" s="177">
        <f>RADIANS($AB$9)+$AB$18*(F334-AB$15)</f>
        <v>18.181017589331034</v>
      </c>
    </row>
    <row r="335" spans="1:47" s="177" customFormat="1" ht="12.95" customHeight="1" x14ac:dyDescent="0.2">
      <c r="A335" s="144" t="s">
        <v>183</v>
      </c>
      <c r="B335" s="145" t="s">
        <v>95</v>
      </c>
      <c r="C335" s="146">
        <v>49811.048000000003</v>
      </c>
      <c r="D335" s="196"/>
      <c r="E335" s="105">
        <f>(C335-C$7)/C$8</f>
        <v>-10065.9573647826</v>
      </c>
      <c r="F335" s="199">
        <f>ROUND(2*E335,0)/2</f>
        <v>-10066</v>
      </c>
      <c r="G335" s="201">
        <f>C335-(C$7+C$8*F335)</f>
        <v>2.9306600001291372E-2</v>
      </c>
      <c r="H335" s="199"/>
      <c r="K335" s="177">
        <f>G335</f>
        <v>2.9306600001291372E-2</v>
      </c>
      <c r="O335" s="177">
        <f ca="1">+C$11+C$12*F335</f>
        <v>9.3526654060875153E-2</v>
      </c>
      <c r="Q335" s="198">
        <f>C335-15018.5</f>
        <v>34792.548000000003</v>
      </c>
      <c r="S335" s="178">
        <f>S$18</f>
        <v>1</v>
      </c>
      <c r="Z335" s="177">
        <f>F335</f>
        <v>-10066</v>
      </c>
      <c r="AA335" s="177">
        <f>AB$3+AB$4*Z335+AB$5*Z335^2+AH335</f>
        <v>3.8324376841734641E-2</v>
      </c>
      <c r="AB335" s="177">
        <f>IF(S335&lt;&gt;0,G335-AH335,-9999)</f>
        <v>2.9373099085018735E-2</v>
      </c>
      <c r="AC335" s="177">
        <f>+G335-P335</f>
        <v>2.9306600001291372E-2</v>
      </c>
      <c r="AD335" s="177">
        <f>IF(S335&lt;&gt;0,G335-AA335,-9999)</f>
        <v>-9.0177768404432687E-3</v>
      </c>
      <c r="AE335" s="177">
        <f>+(G335-AA335)^2*S335</f>
        <v>8.1320299144034983E-5</v>
      </c>
      <c r="AF335" s="177">
        <f>IF(S335&lt;&gt;0,G335-P335,-9999)</f>
        <v>2.9306600001291372E-2</v>
      </c>
      <c r="AG335" s="178"/>
      <c r="AH335" s="177">
        <f>$AB$6*($AB$11/AI335*AJ335+$AB$12)</f>
        <v>-6.6499083727363057E-5</v>
      </c>
      <c r="AI335" s="177">
        <f>1+$AB$7*COS(AL335)</f>
        <v>1.1112745525590237</v>
      </c>
      <c r="AJ335" s="177">
        <f>SIN(AL335+RADIANS($AB$9))</f>
        <v>0.15544118562374998</v>
      </c>
      <c r="AK335" s="177">
        <f>$AB$7*SIN(AL335)</f>
        <v>-0.15890804729184246</v>
      </c>
      <c r="AL335" s="177">
        <f>2*ATAN(AM335)</f>
        <v>-0.95990600676417348</v>
      </c>
      <c r="AM335" s="177">
        <f>SQRT((1+$AB$7)/(1-$AB$7))*TAN(AN335/2)</f>
        <v>-0.52055111127584786</v>
      </c>
      <c r="AN335" s="177">
        <f>$AU335+$AB$7*SIN(AO335)</f>
        <v>18.041258461698153</v>
      </c>
      <c r="AO335" s="177">
        <f>$AU335+$AB$7*SIN(AP335)</f>
        <v>18.041259223301761</v>
      </c>
      <c r="AP335" s="177">
        <f>$AU335+$AB$7*SIN(AQ335)</f>
        <v>18.041264906982615</v>
      </c>
      <c r="AQ335" s="177">
        <f>$AU335+$AB$7*SIN(AR335)</f>
        <v>18.041307321979662</v>
      </c>
      <c r="AR335" s="177">
        <f>$AU335+$AB$7*SIN(AS335)</f>
        <v>18.041623788400916</v>
      </c>
      <c r="AS335" s="177">
        <f>$AU335+$AB$7*SIN(AT335)</f>
        <v>18.04398170822347</v>
      </c>
      <c r="AT335" s="177">
        <f>$AU335+$AB$7*SIN(AU335)</f>
        <v>18.061371897498816</v>
      </c>
      <c r="AU335" s="177">
        <f>RADIANS($AB$9)+$AB$18*(F335-AB$15)</f>
        <v>18.181538019356246</v>
      </c>
    </row>
    <row r="336" spans="1:47" s="177" customFormat="1" ht="12.95" customHeight="1" x14ac:dyDescent="0.2">
      <c r="A336" s="144" t="s">
        <v>187</v>
      </c>
      <c r="B336" s="145" t="s">
        <v>95</v>
      </c>
      <c r="C336" s="146">
        <v>50094.2863</v>
      </c>
      <c r="D336" s="196"/>
      <c r="E336" s="105">
        <f>(C336-C$7)/C$8</f>
        <v>-9653.9025205995968</v>
      </c>
      <c r="F336" s="199">
        <f>ROUND(2*E336,0)/2</f>
        <v>-9654</v>
      </c>
      <c r="G336" s="201">
        <f>C336-(C$7+C$8*F336)</f>
        <v>6.7005400000198279E-2</v>
      </c>
      <c r="H336" s="199"/>
      <c r="I336" s="177">
        <f>G336</f>
        <v>6.7005400000198279E-2</v>
      </c>
      <c r="O336" s="177">
        <f ca="1">+C$11+C$12*F336</f>
        <v>8.9680692055025879E-2</v>
      </c>
      <c r="Q336" s="198">
        <f>C336-15018.5</f>
        <v>35075.7863</v>
      </c>
      <c r="S336" s="178">
        <f>S$16</f>
        <v>0.1</v>
      </c>
      <c r="Z336" s="177">
        <f>F336</f>
        <v>-9654</v>
      </c>
      <c r="AA336" s="177">
        <f>AB$3+AB$4*Z336+AB$5*Z336^2+AH336</f>
        <v>3.3165048343364846E-2</v>
      </c>
      <c r="AB336" s="177">
        <f>IF(S336&lt;&gt;0,G336-AH336,-9999)</f>
        <v>7.0315902778694261E-2</v>
      </c>
      <c r="AC336" s="177">
        <f>+G336-P336</f>
        <v>6.7005400000198279E-2</v>
      </c>
      <c r="AD336" s="177">
        <f>IF(S336&lt;&gt;0,G336-AA336,-9999)</f>
        <v>3.3840351656833433E-2</v>
      </c>
      <c r="AE336" s="177">
        <f>+(G336-AA336)^2*S336</f>
        <v>1.1451694002581493E-4</v>
      </c>
      <c r="AF336" s="177">
        <f>IF(S336&lt;&gt;0,G336-P336,-9999)</f>
        <v>6.7005400000198279E-2</v>
      </c>
      <c r="AG336" s="178"/>
      <c r="AH336" s="177">
        <f>$AB$6*($AB$11/AI336*AJ336+$AB$12)</f>
        <v>-3.3105027784959802E-3</v>
      </c>
      <c r="AI336" s="177">
        <f>1+$AB$7*COS(AL336)</f>
        <v>1.1522237082672597</v>
      </c>
      <c r="AJ336" s="177">
        <f>SIN(AL336+RADIANS($AB$9))</f>
        <v>-0.13480578817003555</v>
      </c>
      <c r="AK336" s="177">
        <f>$AB$7*SIN(AL336)</f>
        <v>-0.120256958978188</v>
      </c>
      <c r="AL336" s="177">
        <f>2*ATAN(AM336)</f>
        <v>-0.66861449601142764</v>
      </c>
      <c r="AM336" s="177">
        <f>SQRT((1+$AB$7)/(1-$AB$7))*TAN(AN336/2)</f>
        <v>-0.34734459656329658</v>
      </c>
      <c r="AN336" s="177">
        <f>$AU336+$AB$7*SIN(AO336)</f>
        <v>18.293568771058688</v>
      </c>
      <c r="AO336" s="177">
        <f>$AU336+$AB$7*SIN(AP336)</f>
        <v>18.293570545352825</v>
      </c>
      <c r="AP336" s="177">
        <f>$AU336+$AB$7*SIN(AQ336)</f>
        <v>18.293581313295402</v>
      </c>
      <c r="AQ336" s="177">
        <f>$AU336+$AB$7*SIN(AR336)</f>
        <v>18.293646660885265</v>
      </c>
      <c r="AR336" s="177">
        <f>$AU336+$AB$7*SIN(AS336)</f>
        <v>18.294043179996525</v>
      </c>
      <c r="AS336" s="177">
        <f>$AU336+$AB$7*SIN(AT336)</f>
        <v>18.296447109537645</v>
      </c>
      <c r="AT336" s="177">
        <f>$AU336+$AB$7*SIN(AU336)</f>
        <v>18.310945916418266</v>
      </c>
      <c r="AU336" s="177">
        <f>RADIANS($AB$9)+$AB$18*(F336-AB$15)</f>
        <v>18.395955189743876</v>
      </c>
    </row>
    <row r="337" spans="1:47" s="177" customFormat="1" ht="12.95" customHeight="1" x14ac:dyDescent="0.2">
      <c r="A337" s="144" t="s">
        <v>187</v>
      </c>
      <c r="B337" s="145" t="s">
        <v>95</v>
      </c>
      <c r="C337" s="146">
        <v>50096.343200000003</v>
      </c>
      <c r="D337" s="196"/>
      <c r="E337" s="105">
        <f>(C337-C$7)/C$8</f>
        <v>-9650.910144183692</v>
      </c>
      <c r="F337" s="199">
        <f>ROUND(2*E337,0)/2</f>
        <v>-9651</v>
      </c>
      <c r="G337" s="201">
        <f>C337-(C$7+C$8*F337)</f>
        <v>6.1765099999320228E-2</v>
      </c>
      <c r="H337" s="199"/>
      <c r="I337" s="177">
        <f>G337</f>
        <v>6.1765099999320228E-2</v>
      </c>
      <c r="O337" s="177">
        <f ca="1">+C$11+C$12*F337</f>
        <v>8.9652687477313392E-2</v>
      </c>
      <c r="Q337" s="198">
        <f>C337-15018.5</f>
        <v>35077.843200000003</v>
      </c>
      <c r="S337" s="178">
        <f>S$16</f>
        <v>0.1</v>
      </c>
      <c r="Z337" s="177">
        <f>F337</f>
        <v>-9651</v>
      </c>
      <c r="AA337" s="177">
        <f>AB$3+AB$4*Z337+AB$5*Z337^2+AH337</f>
        <v>3.3127625347623403E-2</v>
      </c>
      <c r="AB337" s="177">
        <f>IF(S337&lt;&gt;0,G337-AH337,-9999)</f>
        <v>6.5099105759380049E-2</v>
      </c>
      <c r="AC337" s="177">
        <f>+G337-P337</f>
        <v>6.1765099999320228E-2</v>
      </c>
      <c r="AD337" s="177">
        <f>IF(S337&lt;&gt;0,G337-AA337,-9999)</f>
        <v>2.8637474651696825E-2</v>
      </c>
      <c r="AE337" s="177">
        <f>+(G337-AA337)^2*S337</f>
        <v>8.2010495442657816E-5</v>
      </c>
      <c r="AF337" s="177">
        <f>IF(S337&lt;&gt;0,G337-P337,-9999)</f>
        <v>6.1765099999320228E-2</v>
      </c>
      <c r="AG337" s="178"/>
      <c r="AH337" s="177">
        <f>$AB$6*($AB$11/AI337*AJ337+$AB$12)</f>
        <v>-3.3340057600598177E-3</v>
      </c>
      <c r="AI337" s="177">
        <f>1+$AB$7*COS(AL337)</f>
        <v>1.1524874338718445</v>
      </c>
      <c r="AJ337" s="177">
        <f>SIN(AL337+RADIANS($AB$9))</f>
        <v>-0.13698148722979012</v>
      </c>
      <c r="AK337" s="177">
        <f>$AB$7*SIN(AL337)</f>
        <v>-0.11992237511197502</v>
      </c>
      <c r="AL337" s="177">
        <f>2*ATAN(AM337)</f>
        <v>-0.66641842448350885</v>
      </c>
      <c r="AM337" s="177">
        <f>SQRT((1+$AB$7)/(1-$AB$7))*TAN(AN337/2)</f>
        <v>-0.34611455332557151</v>
      </c>
      <c r="AN337" s="177">
        <f>$AU337+$AB$7*SIN(AO337)</f>
        <v>18.2954382911491</v>
      </c>
      <c r="AO337" s="177">
        <f>$AU337+$AB$7*SIN(AP337)</f>
        <v>18.295440071597458</v>
      </c>
      <c r="AP337" s="177">
        <f>$AU337+$AB$7*SIN(AQ337)</f>
        <v>18.295450864370451</v>
      </c>
      <c r="AQ337" s="177">
        <f>$AU337+$AB$7*SIN(AR337)</f>
        <v>18.295516286769097</v>
      </c>
      <c r="AR337" s="177">
        <f>$AU337+$AB$7*SIN(AS337)</f>
        <v>18.295912800142457</v>
      </c>
      <c r="AS337" s="177">
        <f>$AU337+$AB$7*SIN(AT337)</f>
        <v>18.2983139221339</v>
      </c>
      <c r="AT337" s="177">
        <f>$AU337+$AB$7*SIN(AU337)</f>
        <v>18.31277956253092</v>
      </c>
      <c r="AU337" s="177">
        <f>RADIANS($AB$9)+$AB$18*(F337-AB$15)</f>
        <v>18.397516479819515</v>
      </c>
    </row>
    <row r="338" spans="1:47" s="177" customFormat="1" ht="12.95" customHeight="1" x14ac:dyDescent="0.2">
      <c r="A338" s="177" t="s">
        <v>177</v>
      </c>
      <c r="C338" s="196">
        <v>50130.665000000001</v>
      </c>
      <c r="D338" s="196"/>
      <c r="E338" s="199">
        <f>(C338-C$7)/C$8</f>
        <v>-9600.9788179785864</v>
      </c>
      <c r="F338" s="199">
        <f>ROUND(2*E338,0)/2</f>
        <v>-9601</v>
      </c>
      <c r="G338" s="199">
        <f>C338-(C$7+C$8*F338)</f>
        <v>1.4560099996742792E-2</v>
      </c>
      <c r="H338" s="199"/>
      <c r="I338" s="177">
        <f>+G338</f>
        <v>1.4560099996742792E-2</v>
      </c>
      <c r="O338" s="177">
        <f ca="1">+C$11+C$12*F338</f>
        <v>8.9185944515438473E-2</v>
      </c>
      <c r="Q338" s="198">
        <f>C338-15018.5</f>
        <v>35112.165000000001</v>
      </c>
      <c r="S338" s="178">
        <f>S$16</f>
        <v>0.1</v>
      </c>
      <c r="Z338" s="177">
        <f>F338</f>
        <v>-9601</v>
      </c>
      <c r="AA338" s="177">
        <f>AB$3+AB$4*Z338+AB$5*Z338^2+AH338</f>
        <v>3.2504969656680864E-2</v>
      </c>
      <c r="AB338" s="177">
        <f>IF(S338&lt;&gt;0,G338-AH338,-9999)</f>
        <v>1.8284817671679811E-2</v>
      </c>
      <c r="AC338" s="177">
        <f>+G338-P338</f>
        <v>1.4560099996742792E-2</v>
      </c>
      <c r="AD338" s="177">
        <f>IF(S338&lt;&gt;0,G338-AA338,-9999)</f>
        <v>-1.7944869659938072E-2</v>
      </c>
      <c r="AE338" s="177">
        <f>+(G338-AA338)^2*S338</f>
        <v>3.2201834711216595E-5</v>
      </c>
      <c r="AF338" s="177">
        <f>IF(S338&lt;&gt;0,G338-P338,-9999)</f>
        <v>1.4560099996742792E-2</v>
      </c>
      <c r="AG338" s="178"/>
      <c r="AH338" s="177">
        <f>$AB$6*($AB$11/AI338*AJ338+$AB$12)</f>
        <v>-3.7247176749370184E-3</v>
      </c>
      <c r="AI338" s="177">
        <f>1+$AB$7*COS(AL338)</f>
        <v>1.1567903268687136</v>
      </c>
      <c r="AJ338" s="177">
        <f>SIN(AL338+RADIANS($AB$9))</f>
        <v>-0.17328177928230803</v>
      </c>
      <c r="AK338" s="177">
        <f>$AB$7*SIN(AL338)</f>
        <v>-0.11423916553318891</v>
      </c>
      <c r="AL338" s="177">
        <f>2*ATAN(AM338)</f>
        <v>-0.62967106822141194</v>
      </c>
      <c r="AM338" s="177">
        <f>SQRT((1+$AB$7)/(1-$AB$7))*TAN(AN338/2)</f>
        <v>-0.32566752501308494</v>
      </c>
      <c r="AN338" s="177">
        <f>$AU338+$AB$7*SIN(AO338)</f>
        <v>18.326659093581434</v>
      </c>
      <c r="AO338" s="177">
        <f>$AU338+$AB$7*SIN(AP338)</f>
        <v>18.326660968872112</v>
      </c>
      <c r="AP338" s="177">
        <f>$AU338+$AB$7*SIN(AQ338)</f>
        <v>18.326672126483576</v>
      </c>
      <c r="AQ338" s="177">
        <f>$AU338+$AB$7*SIN(AR338)</f>
        <v>18.3267385105984</v>
      </c>
      <c r="AR338" s="177">
        <f>$AU338+$AB$7*SIN(AS338)</f>
        <v>18.327133421741841</v>
      </c>
      <c r="AS338" s="177">
        <f>$AU338+$AB$7*SIN(AT338)</f>
        <v>18.329480849407343</v>
      </c>
      <c r="AT338" s="177">
        <f>$AU338+$AB$7*SIN(AU338)</f>
        <v>18.343370228629926</v>
      </c>
      <c r="AU338" s="177">
        <f>RADIANS($AB$9)+$AB$18*(F338-AB$15)</f>
        <v>18.423537981080152</v>
      </c>
    </row>
    <row r="339" spans="1:47" s="177" customFormat="1" ht="12.95" customHeight="1" x14ac:dyDescent="0.2">
      <c r="A339" s="144" t="s">
        <v>187</v>
      </c>
      <c r="B339" s="145" t="s">
        <v>95</v>
      </c>
      <c r="C339" s="146">
        <v>50131.395799999998</v>
      </c>
      <c r="D339" s="196"/>
      <c r="E339" s="105">
        <f>(C339-C$7)/C$8</f>
        <v>-9599.9156507440421</v>
      </c>
      <c r="F339" s="199">
        <f>ROUND(2*E339,0)/2</f>
        <v>-9600</v>
      </c>
      <c r="G339" s="201">
        <f>C339-(C$7+C$8*F339)</f>
        <v>5.7979999997769482E-2</v>
      </c>
      <c r="H339" s="199"/>
      <c r="I339" s="177">
        <f>G339</f>
        <v>5.7979999997769482E-2</v>
      </c>
      <c r="O339" s="177">
        <f ca="1">+C$11+C$12*F339</f>
        <v>8.9176609656200986E-2</v>
      </c>
      <c r="Q339" s="198">
        <f>C339-15018.5</f>
        <v>35112.895799999998</v>
      </c>
      <c r="S339" s="178">
        <f>S$16</f>
        <v>0.1</v>
      </c>
      <c r="Z339" s="177">
        <f>F339</f>
        <v>-9600</v>
      </c>
      <c r="AA339" s="177">
        <f>AB$3+AB$4*Z339+AB$5*Z339^2+AH339</f>
        <v>3.2492538719383221E-2</v>
      </c>
      <c r="AB339" s="177">
        <f>IF(S339&lt;&gt;0,G339-AH339,-9999)</f>
        <v>6.1712510821075907E-2</v>
      </c>
      <c r="AC339" s="177">
        <f>+G339-P339</f>
        <v>5.7979999997769482E-2</v>
      </c>
      <c r="AD339" s="177">
        <f>IF(S339&lt;&gt;0,G339-AA339,-9999)</f>
        <v>2.5487461278386261E-2</v>
      </c>
      <c r="AE339" s="177">
        <f>+(G339-AA339)^2*S339</f>
        <v>6.4961068241723907E-5</v>
      </c>
      <c r="AF339" s="177">
        <f>IF(S339&lt;&gt;0,G339-P339,-9999)</f>
        <v>5.7979999997769482E-2</v>
      </c>
      <c r="AG339" s="178"/>
      <c r="AH339" s="177">
        <f>$AB$6*($AB$11/AI339*AJ339+$AB$12)</f>
        <v>-3.7325108233064262E-3</v>
      </c>
      <c r="AI339" s="177">
        <f>1+$AB$7*COS(AL339)</f>
        <v>1.1568745610047115</v>
      </c>
      <c r="AJ339" s="177">
        <f>SIN(AL339+RADIANS($AB$9))</f>
        <v>-0.17400829456388814</v>
      </c>
      <c r="AK339" s="177">
        <f>$AB$7*SIN(AL339)</f>
        <v>-0.11412346669680358</v>
      </c>
      <c r="AL339" s="177">
        <f>2*ATAN(AM339)</f>
        <v>-0.62893334566711223</v>
      </c>
      <c r="AM339" s="177">
        <f>SQRT((1+$AB$7)/(1-$AB$7))*TAN(AN339/2)</f>
        <v>-0.32525959153846401</v>
      </c>
      <c r="AN339" s="177">
        <f>$AU339+$AB$7*SIN(AO339)</f>
        <v>18.327284687878244</v>
      </c>
      <c r="AO339" s="177">
        <f>$AU339+$AB$7*SIN(AP339)</f>
        <v>18.327286564904945</v>
      </c>
      <c r="AP339" s="177">
        <f>$AU339+$AB$7*SIN(AQ339)</f>
        <v>18.327297728821925</v>
      </c>
      <c r="AQ339" s="177">
        <f>$AU339+$AB$7*SIN(AR339)</f>
        <v>18.327364126524344</v>
      </c>
      <c r="AR339" s="177">
        <f>$AU339+$AB$7*SIN(AS339)</f>
        <v>18.327758976285672</v>
      </c>
      <c r="AS339" s="177">
        <f>$AU339+$AB$7*SIN(AT339)</f>
        <v>18.330105197576085</v>
      </c>
      <c r="AT339" s="177">
        <f>$AU339+$AB$7*SIN(AU339)</f>
        <v>18.343982605979406</v>
      </c>
      <c r="AU339" s="177">
        <f>RADIANS($AB$9)+$AB$18*(F339-AB$15)</f>
        <v>18.424058411105364</v>
      </c>
    </row>
    <row r="340" spans="1:47" s="177" customFormat="1" ht="12.95" customHeight="1" x14ac:dyDescent="0.2">
      <c r="A340" s="177" t="s">
        <v>188</v>
      </c>
      <c r="C340" s="196">
        <v>50142.366000000002</v>
      </c>
      <c r="D340" s="196">
        <v>5.0000000000000001E-3</v>
      </c>
      <c r="E340" s="199">
        <f>(C340-C$7)/C$8</f>
        <v>-9583.9562128726175</v>
      </c>
      <c r="F340" s="199">
        <f>ROUND(2*E340,0)/2</f>
        <v>-9584</v>
      </c>
      <c r="G340" s="199">
        <f>C340-(C$7+C$8*F340)</f>
        <v>3.009839999867836E-2</v>
      </c>
      <c r="H340" s="199"/>
      <c r="I340" s="177">
        <f>+G340</f>
        <v>3.009839999867836E-2</v>
      </c>
      <c r="O340" s="177">
        <f ca="1">+C$11+C$12*F340</f>
        <v>8.9027251908401009E-2</v>
      </c>
      <c r="Q340" s="198">
        <f>C340-15018.5</f>
        <v>35123.866000000002</v>
      </c>
      <c r="S340" s="178">
        <f>S$16</f>
        <v>0.1</v>
      </c>
      <c r="Z340" s="177">
        <f>F340</f>
        <v>-9584</v>
      </c>
      <c r="AA340" s="177">
        <f>AB$3+AB$4*Z340+AB$5*Z340^2+AH340</f>
        <v>3.2293773697032978E-2</v>
      </c>
      <c r="AB340" s="177">
        <f>IF(S340&lt;&gt;0,G340-AH340,-9999)</f>
        <v>3.3955477016646349E-2</v>
      </c>
      <c r="AC340" s="177">
        <f>+G340-P340</f>
        <v>3.009839999867836E-2</v>
      </c>
      <c r="AD340" s="177">
        <f>IF(S340&lt;&gt;0,G340-AA340,-9999)</f>
        <v>-2.1953736983546177E-3</v>
      </c>
      <c r="AE340" s="177">
        <f>+(G340-AA340)^2*S340</f>
        <v>4.8196656754272319E-7</v>
      </c>
      <c r="AF340" s="177">
        <f>IF(S340&lt;&gt;0,G340-P340,-9999)</f>
        <v>3.009839999867836E-2</v>
      </c>
      <c r="AG340" s="178"/>
      <c r="AH340" s="177">
        <f>$AB$6*($AB$11/AI340*AJ340+$AB$12)</f>
        <v>-3.8570770179679869E-3</v>
      </c>
      <c r="AI340" s="177">
        <f>1+$AB$7*COS(AL340)</f>
        <v>1.15821229796587</v>
      </c>
      <c r="AJ340" s="177">
        <f>SIN(AL340+RADIANS($AB$9))</f>
        <v>-0.18563368464795832</v>
      </c>
      <c r="AK340" s="177">
        <f>$AB$7*SIN(AL340)</f>
        <v>-0.11226157986451188</v>
      </c>
      <c r="AL340" s="177">
        <f>2*ATAN(AM340)</f>
        <v>-0.61711523831807291</v>
      </c>
      <c r="AM340" s="177">
        <f>SQRT((1+$AB$7)/(1-$AB$7))*TAN(AN340/2)</f>
        <v>-0.31873785532666299</v>
      </c>
      <c r="AN340" s="177">
        <f>$AU340+$AB$7*SIN(AO340)</f>
        <v>18.337300361847852</v>
      </c>
      <c r="AO340" s="177">
        <f>$AU340+$AB$7*SIN(AP340)</f>
        <v>18.337302265714207</v>
      </c>
      <c r="AP340" s="177">
        <f>$AU340+$AB$7*SIN(AQ340)</f>
        <v>18.337313524923253</v>
      </c>
      <c r="AQ340" s="177">
        <f>$AU340+$AB$7*SIN(AR340)</f>
        <v>18.337380108910985</v>
      </c>
      <c r="AR340" s="177">
        <f>$AU340+$AB$7*SIN(AS340)</f>
        <v>18.337773818089392</v>
      </c>
      <c r="AS340" s="177">
        <f>$AU340+$AB$7*SIN(AT340)</f>
        <v>18.340100033848696</v>
      </c>
      <c r="AT340" s="177">
        <f>$AU340+$AB$7*SIN(AU340)</f>
        <v>18.353783576230772</v>
      </c>
      <c r="AU340" s="177">
        <f>RADIANS($AB$9)+$AB$18*(F340-AB$15)</f>
        <v>18.432385291508766</v>
      </c>
    </row>
    <row r="341" spans="1:47" s="177" customFormat="1" ht="12.95" customHeight="1" x14ac:dyDescent="0.2">
      <c r="A341" s="177" t="s">
        <v>189</v>
      </c>
      <c r="C341" s="196">
        <v>50151.303</v>
      </c>
      <c r="D341" s="196"/>
      <c r="E341" s="199">
        <f>(C341-C$7)/C$8</f>
        <v>-9570.9546726767385</v>
      </c>
      <c r="F341" s="199">
        <f>ROUND(2*E341,0)/2</f>
        <v>-9571</v>
      </c>
      <c r="G341" s="199">
        <f>C341-(C$7+C$8*F341)</f>
        <v>3.1157099998381454E-2</v>
      </c>
      <c r="H341" s="199"/>
      <c r="I341" s="177">
        <f>G341</f>
        <v>3.1157099998381454E-2</v>
      </c>
      <c r="O341" s="177">
        <f ca="1">+C$11+C$12*F341</f>
        <v>8.8905898738313532E-2</v>
      </c>
      <c r="Q341" s="198">
        <f>C341-15018.5</f>
        <v>35132.803</v>
      </c>
      <c r="S341" s="178">
        <f>S$16</f>
        <v>0.1</v>
      </c>
      <c r="Z341" s="177">
        <f>F341</f>
        <v>-9571</v>
      </c>
      <c r="AA341" s="177">
        <f>AB$3+AB$4*Z341+AB$5*Z341^2+AH341</f>
        <v>3.2132464565030008E-2</v>
      </c>
      <c r="AB341" s="177">
        <f>IF(S341&lt;&gt;0,G341-AH341,-9999)</f>
        <v>3.51152076331218E-2</v>
      </c>
      <c r="AC341" s="177">
        <f>+G341-P341</f>
        <v>3.1157099998381454E-2</v>
      </c>
      <c r="AD341" s="177">
        <f>IF(S341&lt;&gt;0,G341-AA341,-9999)</f>
        <v>-9.7536456664855387E-4</v>
      </c>
      <c r="AE341" s="177">
        <f>+(G341-AA341)^2*S341</f>
        <v>9.5133603787352143E-8</v>
      </c>
      <c r="AF341" s="177">
        <f>IF(S341&lt;&gt;0,G341-P341,-9999)</f>
        <v>3.1157099998381454E-2</v>
      </c>
      <c r="AG341" s="178"/>
      <c r="AH341" s="177">
        <f>$AB$6*($AB$11/AI341*AJ341+$AB$12)</f>
        <v>-3.958107634740346E-3</v>
      </c>
      <c r="AI341" s="177">
        <f>1+$AB$7*COS(AL341)</f>
        <v>1.159285161663784</v>
      </c>
      <c r="AJ341" s="177">
        <f>SIN(AL341+RADIANS($AB$9))</f>
        <v>-0.19507991181027073</v>
      </c>
      <c r="AK341" s="177">
        <f>$AB$7*SIN(AL341)</f>
        <v>-0.11073405445055984</v>
      </c>
      <c r="AL341" s="177">
        <f>2*ATAN(AM341)</f>
        <v>-0.60749302823818563</v>
      </c>
      <c r="AM341" s="177">
        <f>SQRT((1+$AB$7)/(1-$AB$7))*TAN(AN341/2)</f>
        <v>-0.31344604580680335</v>
      </c>
      <c r="AN341" s="177">
        <f>$AU341+$AB$7*SIN(AO341)</f>
        <v>18.345446566521812</v>
      </c>
      <c r="AO341" s="177">
        <f>$AU341+$AB$7*SIN(AP341)</f>
        <v>18.345448490848774</v>
      </c>
      <c r="AP341" s="177">
        <f>$AU341+$AB$7*SIN(AQ341)</f>
        <v>18.345459819541603</v>
      </c>
      <c r="AQ341" s="177">
        <f>$AU341+$AB$7*SIN(AR341)</f>
        <v>18.345526511180832</v>
      </c>
      <c r="AR341" s="177">
        <f>$AU341+$AB$7*SIN(AS341)</f>
        <v>18.345919072941729</v>
      </c>
      <c r="AS341" s="177">
        <f>$AU341+$AB$7*SIN(AT341)</f>
        <v>18.348228061593275</v>
      </c>
      <c r="AT341" s="177">
        <f>$AU341+$AB$7*SIN(AU341)</f>
        <v>18.361750882242685</v>
      </c>
      <c r="AU341" s="177">
        <f>RADIANS($AB$9)+$AB$18*(F341-AB$15)</f>
        <v>18.439150881836532</v>
      </c>
    </row>
    <row r="342" spans="1:47" s="177" customFormat="1" ht="12.95" customHeight="1" x14ac:dyDescent="0.2">
      <c r="A342" s="177" t="s">
        <v>177</v>
      </c>
      <c r="C342" s="196">
        <v>50152.677000000003</v>
      </c>
      <c r="D342" s="196"/>
      <c r="E342" s="199">
        <f>(C342-C$7)/C$8</f>
        <v>-9568.9557786150635</v>
      </c>
      <c r="F342" s="199">
        <f>ROUND(2*E342,0)/2</f>
        <v>-9569</v>
      </c>
      <c r="G342" s="199">
        <f>C342-(C$7+C$8*F342)</f>
        <v>3.0396900001505855E-2</v>
      </c>
      <c r="H342" s="199"/>
      <c r="I342" s="177">
        <f>+G342</f>
        <v>3.0396900001505855E-2</v>
      </c>
      <c r="O342" s="177">
        <f ca="1">+C$11+C$12*F342</f>
        <v>8.8887229019838532E-2</v>
      </c>
      <c r="Q342" s="198">
        <f>C342-15018.5</f>
        <v>35134.177000000003</v>
      </c>
      <c r="S342" s="178">
        <f>S$16</f>
        <v>0.1</v>
      </c>
      <c r="Z342" s="177">
        <f>F342</f>
        <v>-9569</v>
      </c>
      <c r="AA342" s="177">
        <f>AB$3+AB$4*Z342+AB$5*Z342^2+AH342</f>
        <v>3.2107663293330924E-2</v>
      </c>
      <c r="AB342" s="177">
        <f>IF(S342&lt;&gt;0,G342-AH342,-9999)</f>
        <v>3.4370535929389899E-2</v>
      </c>
      <c r="AC342" s="177">
        <f>+G342-P342</f>
        <v>3.0396900001505855E-2</v>
      </c>
      <c r="AD342" s="177">
        <f>IF(S342&lt;&gt;0,G342-AA342,-9999)</f>
        <v>-1.7107632918250681E-3</v>
      </c>
      <c r="AE342" s="177">
        <f>+(G342-AA342)^2*S342</f>
        <v>2.9267110406561432E-7</v>
      </c>
      <c r="AF342" s="177">
        <f>IF(S342&lt;&gt;0,G342-P342,-9999)</f>
        <v>3.0396900001505855E-2</v>
      </c>
      <c r="AG342" s="178"/>
      <c r="AH342" s="177">
        <f>$AB$6*($AB$11/AI342*AJ342+$AB$12)</f>
        <v>-3.9736359278840418E-3</v>
      </c>
      <c r="AI342" s="177">
        <f>1+$AB$7*COS(AL342)</f>
        <v>1.1594490854572637</v>
      </c>
      <c r="AJ342" s="177">
        <f>SIN(AL342+RADIANS($AB$9))</f>
        <v>-0.19653314320569318</v>
      </c>
      <c r="AK342" s="177">
        <f>$AB$7*SIN(AL342)</f>
        <v>-0.11049788544655328</v>
      </c>
      <c r="AL342" s="177">
        <f>2*ATAN(AM342)</f>
        <v>-0.60601111054079837</v>
      </c>
      <c r="AM342" s="177">
        <f>SQRT((1+$AB$7)/(1-$AB$7))*TAN(AN342/2)</f>
        <v>-0.31263247772205416</v>
      </c>
      <c r="AN342" s="177">
        <f>$AU342+$AB$7*SIN(AO342)</f>
        <v>18.346700496471978</v>
      </c>
      <c r="AO342" s="177">
        <f>$AU342+$AB$7*SIN(AP342)</f>
        <v>18.346702423835641</v>
      </c>
      <c r="AP342" s="177">
        <f>$AU342+$AB$7*SIN(AQ342)</f>
        <v>18.346713762571465</v>
      </c>
      <c r="AQ342" s="177">
        <f>$AU342+$AB$7*SIN(AR342)</f>
        <v>18.34678046724861</v>
      </c>
      <c r="AR342" s="177">
        <f>$AU342+$AB$7*SIN(AS342)</f>
        <v>18.347172834841892</v>
      </c>
      <c r="AS342" s="177">
        <f>$AU342+$AB$7*SIN(AT342)</f>
        <v>18.349479095997744</v>
      </c>
      <c r="AT342" s="177">
        <f>$AU342+$AB$7*SIN(AU342)</f>
        <v>18.362976937461003</v>
      </c>
      <c r="AU342" s="177">
        <f>RADIANS($AB$9)+$AB$18*(F342-AB$15)</f>
        <v>18.440191741886956</v>
      </c>
    </row>
    <row r="343" spans="1:47" s="177" customFormat="1" ht="12.95" customHeight="1" x14ac:dyDescent="0.2">
      <c r="A343" s="177" t="s">
        <v>188</v>
      </c>
      <c r="C343" s="196">
        <v>50153.356</v>
      </c>
      <c r="D343" s="196">
        <v>5.0000000000000001E-3</v>
      </c>
      <c r="E343" s="199">
        <f>(C343-C$7)/C$8</f>
        <v>-9567.9679699776061</v>
      </c>
      <c r="F343" s="199">
        <f>ROUND(2*E343,0)/2</f>
        <v>-9568</v>
      </c>
      <c r="G343" s="199">
        <f>C343-(C$7+C$8*F343)</f>
        <v>2.2016799994162284E-2</v>
      </c>
      <c r="H343" s="199"/>
      <c r="I343" s="177">
        <f>+G343</f>
        <v>2.2016799994162284E-2</v>
      </c>
      <c r="O343" s="177">
        <f ca="1">+C$11+C$12*F343</f>
        <v>8.8877894160601031E-2</v>
      </c>
      <c r="Q343" s="198">
        <f>C343-15018.5</f>
        <v>35134.856</v>
      </c>
      <c r="S343" s="178">
        <f>S$16</f>
        <v>0.1</v>
      </c>
      <c r="Z343" s="177">
        <f>F343</f>
        <v>-9568</v>
      </c>
      <c r="AA343" s="177">
        <f>AB$3+AB$4*Z343+AB$5*Z343^2+AH343</f>
        <v>3.2095264240371311E-2</v>
      </c>
      <c r="AB343" s="177">
        <f>IF(S343&lt;&gt;0,G343-AH343,-9999)</f>
        <v>2.5998198549645482E-2</v>
      </c>
      <c r="AC343" s="177">
        <f>+G343-P343</f>
        <v>2.2016799994162284E-2</v>
      </c>
      <c r="AD343" s="177">
        <f>IF(S343&lt;&gt;0,G343-AA343,-9999)</f>
        <v>-1.0078464246209028E-2</v>
      </c>
      <c r="AE343" s="177">
        <f>+(G343-AA343)^2*S343</f>
        <v>1.0157544156211371E-5</v>
      </c>
      <c r="AF343" s="177">
        <f>IF(S343&lt;&gt;0,G343-P343,-9999)</f>
        <v>2.2016799994162284E-2</v>
      </c>
      <c r="AG343" s="178"/>
      <c r="AH343" s="177">
        <f>$AB$6*($AB$11/AI343*AJ343+$AB$12)</f>
        <v>-3.9813985554831973E-3</v>
      </c>
      <c r="AI343" s="177">
        <f>1+$AB$7*COS(AL343)</f>
        <v>1.1595309334010493</v>
      </c>
      <c r="AJ343" s="177">
        <f>SIN(AL343+RADIANS($AB$9))</f>
        <v>-0.19725975122079209</v>
      </c>
      <c r="AK343" s="177">
        <f>$AB$7*SIN(AL343)</f>
        <v>-0.1103796848587064</v>
      </c>
      <c r="AL343" s="177">
        <f>2*ATAN(AM343)</f>
        <v>-0.60526999463730202</v>
      </c>
      <c r="AM343" s="177">
        <f>SQRT((1+$AB$7)/(1-$AB$7))*TAN(AN343/2)</f>
        <v>-0.31222574888244581</v>
      </c>
      <c r="AN343" s="177">
        <f>$AU343+$AB$7*SIN(AO343)</f>
        <v>18.347327527889068</v>
      </c>
      <c r="AO343" s="177">
        <f>$AU343+$AB$7*SIN(AP343)</f>
        <v>18.347329456759773</v>
      </c>
      <c r="AP343" s="177">
        <f>$AU343+$AB$7*SIN(AQ343)</f>
        <v>18.347340800451658</v>
      </c>
      <c r="AQ343" s="177">
        <f>$AU343+$AB$7*SIN(AR343)</f>
        <v>18.347407511293081</v>
      </c>
      <c r="AR343" s="177">
        <f>$AU343+$AB$7*SIN(AS343)</f>
        <v>18.347799780034574</v>
      </c>
      <c r="AS343" s="177">
        <f>$AU343+$AB$7*SIN(AT343)</f>
        <v>18.350104669738041</v>
      </c>
      <c r="AT343" s="177">
        <f>$AU343+$AB$7*SIN(AU343)</f>
        <v>18.363589996452848</v>
      </c>
      <c r="AU343" s="177">
        <f>RADIANS($AB$9)+$AB$18*(F343-AB$15)</f>
        <v>18.440712171912168</v>
      </c>
    </row>
    <row r="344" spans="1:47" s="177" customFormat="1" ht="12.95" customHeight="1" x14ac:dyDescent="0.2">
      <c r="A344" s="177" t="s">
        <v>177</v>
      </c>
      <c r="C344" s="196">
        <v>50183.597999999998</v>
      </c>
      <c r="D344" s="196"/>
      <c r="E344" s="199">
        <f>(C344-C$7)/C$8</f>
        <v>-9523.9719334324709</v>
      </c>
      <c r="F344" s="199">
        <f>ROUND(2*E344,0)/2</f>
        <v>-9524</v>
      </c>
      <c r="G344" s="199">
        <f>C344-(C$7+C$8*F344)</f>
        <v>1.9292399992991704E-2</v>
      </c>
      <c r="H344" s="199"/>
      <c r="I344" s="177">
        <f>+G344</f>
        <v>1.9292399992991704E-2</v>
      </c>
      <c r="O344" s="177">
        <f ca="1">+C$11+C$12*F344</f>
        <v>8.8467160354151114E-2</v>
      </c>
      <c r="Q344" s="198">
        <f>C344-15018.5</f>
        <v>35165.097999999998</v>
      </c>
      <c r="S344" s="178">
        <f>S$16</f>
        <v>0.1</v>
      </c>
      <c r="Z344" s="177">
        <f>F344</f>
        <v>-9524</v>
      </c>
      <c r="AA344" s="177">
        <f>AB$3+AB$4*Z344+AB$5*Z344^2+AH344</f>
        <v>3.1550811129670286E-2</v>
      </c>
      <c r="AB344" s="177">
        <f>IF(S344&lt;&gt;0,G344-AH344,-9999)</f>
        <v>2.3614291128694002E-2</v>
      </c>
      <c r="AC344" s="177">
        <f>+G344-P344</f>
        <v>1.9292399992991704E-2</v>
      </c>
      <c r="AD344" s="177">
        <f>IF(S344&lt;&gt;0,G344-AA344,-9999)</f>
        <v>-1.2258411136678582E-2</v>
      </c>
      <c r="AE344" s="177">
        <f>+(G344-AA344)^2*S344</f>
        <v>1.5026864359584549E-5</v>
      </c>
      <c r="AF344" s="177">
        <f>IF(S344&lt;&gt;0,G344-P344,-9999)</f>
        <v>1.9292399992991704E-2</v>
      </c>
      <c r="AG344" s="178"/>
      <c r="AH344" s="177">
        <f>$AB$6*($AB$11/AI344*AJ344+$AB$12)</f>
        <v>-4.3218911357022988E-3</v>
      </c>
      <c r="AI344" s="177">
        <f>1+$AB$7*COS(AL344)</f>
        <v>1.1630556129542948</v>
      </c>
      <c r="AJ344" s="177">
        <f>SIN(AL344+RADIANS($AB$9))</f>
        <v>-0.22921710822581606</v>
      </c>
      <c r="AK344" s="177">
        <f>$AB$7*SIN(AL344)</f>
        <v>-0.10510309522281717</v>
      </c>
      <c r="AL344" s="177">
        <f>2*ATAN(AM344)</f>
        <v>-0.57255865451956434</v>
      </c>
      <c r="AM344" s="177">
        <f>SQRT((1+$AB$7)/(1-$AB$7))*TAN(AN344/2)</f>
        <v>-0.29436526248425732</v>
      </c>
      <c r="AN344" s="177">
        <f>$AU344+$AB$7*SIN(AO344)</f>
        <v>18.374960115945242</v>
      </c>
      <c r="AO344" s="177">
        <f>$AU344+$AB$7*SIN(AP344)</f>
        <v>18.374962103281018</v>
      </c>
      <c r="AP344" s="177">
        <f>$AU344+$AB$7*SIN(AQ344)</f>
        <v>18.374973620445132</v>
      </c>
      <c r="AQ344" s="177">
        <f>$AU344+$AB$7*SIN(AR344)</f>
        <v>18.375040364275947</v>
      </c>
      <c r="AR344" s="177">
        <f>$AU344+$AB$7*SIN(AS344)</f>
        <v>18.375427110546568</v>
      </c>
      <c r="AS344" s="177">
        <f>$AU344+$AB$7*SIN(AT344)</f>
        <v>18.377666599424334</v>
      </c>
      <c r="AT344" s="177">
        <f>$AU344+$AB$7*SIN(AU344)</f>
        <v>18.390584914634672</v>
      </c>
      <c r="AU344" s="177">
        <f>RADIANS($AB$9)+$AB$18*(F344-AB$15)</f>
        <v>18.463611093021527</v>
      </c>
    </row>
    <row r="345" spans="1:47" s="177" customFormat="1" ht="12.95" customHeight="1" x14ac:dyDescent="0.2">
      <c r="A345" s="177" t="s">
        <v>190</v>
      </c>
      <c r="C345" s="196">
        <v>50188.415999999997</v>
      </c>
      <c r="D345" s="196">
        <v>5.0000000000000001E-3</v>
      </c>
      <c r="E345" s="199">
        <f>(C345-C$7)/C$8</f>
        <v>-9516.9627110240835</v>
      </c>
      <c r="F345" s="199">
        <f>ROUND(2*E345,0)/2</f>
        <v>-9517</v>
      </c>
      <c r="G345" s="199">
        <f>C345-(C$7+C$8*F345)</f>
        <v>2.5631699994846713E-2</v>
      </c>
      <c r="H345" s="199"/>
      <c r="I345" s="177">
        <f>+G345</f>
        <v>2.5631699994846713E-2</v>
      </c>
      <c r="O345" s="177">
        <f ca="1">+C$11+C$12*F345</f>
        <v>8.8401816339488626E-2</v>
      </c>
      <c r="Q345" s="198">
        <f>C345-15018.5</f>
        <v>35169.915999999997</v>
      </c>
      <c r="S345" s="178">
        <f>S$16</f>
        <v>0.1</v>
      </c>
      <c r="Z345" s="177">
        <f>F345</f>
        <v>-9517</v>
      </c>
      <c r="AA345" s="177">
        <f>AB$3+AB$4*Z345+AB$5*Z345^2+AH345</f>
        <v>3.146440496942024E-2</v>
      </c>
      <c r="AB345" s="177">
        <f>IF(S345&lt;&gt;0,G345-AH345,-9999)</f>
        <v>3.000755663073754E-2</v>
      </c>
      <c r="AC345" s="177">
        <f>+G345-P345</f>
        <v>2.5631699994846713E-2</v>
      </c>
      <c r="AD345" s="177">
        <f>IF(S345&lt;&gt;0,G345-AA345,-9999)</f>
        <v>-5.8327049745735271E-3</v>
      </c>
      <c r="AE345" s="177">
        <f>+(G345-AA345)^2*S345</f>
        <v>3.4020447320414769E-6</v>
      </c>
      <c r="AF345" s="177">
        <f>IF(S345&lt;&gt;0,G345-P345,-9999)</f>
        <v>2.5631699994846713E-2</v>
      </c>
      <c r="AG345" s="178"/>
      <c r="AH345" s="177">
        <f>$AB$6*($AB$11/AI345*AJ345+$AB$12)</f>
        <v>-4.3758566358908261E-3</v>
      </c>
      <c r="AI345" s="177">
        <f>1+$AB$7*COS(AL345)</f>
        <v>1.1636022588613475</v>
      </c>
      <c r="AJ345" s="177">
        <f>SIN(AL345+RADIANS($AB$9))</f>
        <v>-0.23429714247174832</v>
      </c>
      <c r="AK345" s="177">
        <f>$AB$7*SIN(AL345)</f>
        <v>-0.10425015317390185</v>
      </c>
      <c r="AL345" s="177">
        <f>2*ATAN(AM345)</f>
        <v>-0.5673364316124706</v>
      </c>
      <c r="AM345" s="177">
        <f>SQRT((1+$AB$7)/(1-$AB$7))*TAN(AN345/2)</f>
        <v>-0.29153006859780928</v>
      </c>
      <c r="AN345" s="177">
        <f>$AU345+$AB$7*SIN(AO345)</f>
        <v>18.379363868685591</v>
      </c>
      <c r="AO345" s="177">
        <f>$AU345+$AB$7*SIN(AP345)</f>
        <v>18.379365863833982</v>
      </c>
      <c r="AP345" s="177">
        <f>$AU345+$AB$7*SIN(AQ345)</f>
        <v>18.379377400285772</v>
      </c>
      <c r="AQ345" s="177">
        <f>$AU345+$AB$7*SIN(AR345)</f>
        <v>18.37944410563691</v>
      </c>
      <c r="AR345" s="177">
        <f>$AU345+$AB$7*SIN(AS345)</f>
        <v>18.379829760840426</v>
      </c>
      <c r="AS345" s="177">
        <f>$AU345+$AB$7*SIN(AT345)</f>
        <v>18.382057939513125</v>
      </c>
      <c r="AT345" s="177">
        <f>$AU345+$AB$7*SIN(AU345)</f>
        <v>18.394883146888393</v>
      </c>
      <c r="AU345" s="177">
        <f>RADIANS($AB$9)+$AB$18*(F345-AB$15)</f>
        <v>18.467254103198016</v>
      </c>
    </row>
    <row r="346" spans="1:47" s="177" customFormat="1" ht="12.95" customHeight="1" x14ac:dyDescent="0.2">
      <c r="A346" s="177" t="s">
        <v>190</v>
      </c>
      <c r="C346" s="196">
        <v>50210.404999999999</v>
      </c>
      <c r="D346" s="196">
        <v>5.0000000000000001E-3</v>
      </c>
      <c r="E346" s="199">
        <f>(C346-C$7)/C$8</f>
        <v>-9484.9731320415067</v>
      </c>
      <c r="F346" s="199">
        <f>ROUND(2*E346,0)/2</f>
        <v>-9485</v>
      </c>
      <c r="G346" s="199">
        <f>C346-(C$7+C$8*F346)</f>
        <v>1.8468499998562038E-2</v>
      </c>
      <c r="H346" s="199"/>
      <c r="I346" s="177">
        <f>+G346</f>
        <v>1.8468499998562038E-2</v>
      </c>
      <c r="O346" s="177">
        <f ca="1">+C$11+C$12*F346</f>
        <v>8.8103100843888685E-2</v>
      </c>
      <c r="Q346" s="198">
        <f>C346-15018.5</f>
        <v>35191.904999999999</v>
      </c>
      <c r="S346" s="178">
        <f>S$16</f>
        <v>0.1</v>
      </c>
      <c r="Z346" s="177">
        <f>F346</f>
        <v>-9485</v>
      </c>
      <c r="AA346" s="177">
        <f>AB$3+AB$4*Z346+AB$5*Z346^2+AH346</f>
        <v>3.1070212140291303E-2</v>
      </c>
      <c r="AB346" s="177">
        <f>IF(S346&lt;&gt;0,G346-AH346,-9999)</f>
        <v>2.3090275892872218E-2</v>
      </c>
      <c r="AC346" s="177">
        <f>+G346-P346</f>
        <v>1.8468499998562038E-2</v>
      </c>
      <c r="AD346" s="177">
        <f>IF(S346&lt;&gt;0,G346-AA346,-9999)</f>
        <v>-1.2601712141729265E-2</v>
      </c>
      <c r="AE346" s="177">
        <f>+(G346-AA346)^2*S346</f>
        <v>1.5880314890300677E-5</v>
      </c>
      <c r="AF346" s="177">
        <f>IF(S346&lt;&gt;0,G346-P346,-9999)</f>
        <v>1.8468499998562038E-2</v>
      </c>
      <c r="AG346" s="178"/>
      <c r="AH346" s="177">
        <f>$AB$6*($AB$11/AI346*AJ346+$AB$12)</f>
        <v>-4.6217758943101804E-3</v>
      </c>
      <c r="AI346" s="177">
        <f>1+$AB$7*COS(AL346)</f>
        <v>1.1660503672757823</v>
      </c>
      <c r="AJ346" s="177">
        <f>SIN(AL346+RADIANS($AB$9))</f>
        <v>-0.25749638474384751</v>
      </c>
      <c r="AK346" s="177">
        <f>$AB$7*SIN(AL346)</f>
        <v>-0.10030488058362468</v>
      </c>
      <c r="AL346" s="177">
        <f>2*ATAN(AM346)</f>
        <v>-0.54340163522265084</v>
      </c>
      <c r="AM346" s="177">
        <f>SQRT((1+$AB$7)/(1-$AB$7))*TAN(AN346/2)</f>
        <v>-0.27859009181899241</v>
      </c>
      <c r="AN346" s="177">
        <f>$AU346+$AB$7*SIN(AO346)</f>
        <v>18.399521336395441</v>
      </c>
      <c r="AO346" s="177">
        <f>$AU346+$AB$7*SIN(AP346)</f>
        <v>18.399523361657671</v>
      </c>
      <c r="AP346" s="177">
        <f>$AU346+$AB$7*SIN(AQ346)</f>
        <v>18.399534955827953</v>
      </c>
      <c r="AQ346" s="177">
        <f>$AU346+$AB$7*SIN(AR346)</f>
        <v>18.399601328592475</v>
      </c>
      <c r="AR346" s="177">
        <f>$AU346+$AB$7*SIN(AS346)</f>
        <v>18.399981249630585</v>
      </c>
      <c r="AS346" s="177">
        <f>$AU346+$AB$7*SIN(AT346)</f>
        <v>18.402154599455645</v>
      </c>
      <c r="AT346" s="177">
        <f>$AU346+$AB$7*SIN(AU346)</f>
        <v>18.414544307786379</v>
      </c>
      <c r="AU346" s="177">
        <f>RADIANS($AB$9)+$AB$18*(F346-AB$15)</f>
        <v>18.483907864004824</v>
      </c>
    </row>
    <row r="347" spans="1:47" s="177" customFormat="1" ht="12.95" customHeight="1" x14ac:dyDescent="0.2">
      <c r="A347" s="177" t="s">
        <v>191</v>
      </c>
      <c r="C347" s="196">
        <v>50487.423999999999</v>
      </c>
      <c r="D347" s="196">
        <v>5.0000000000000001E-3</v>
      </c>
      <c r="E347" s="199">
        <f>(C347-C$7)/C$8</f>
        <v>-9081.96612034594</v>
      </c>
      <c r="F347" s="199">
        <f>ROUND(2*E347,0)/2</f>
        <v>-9082</v>
      </c>
      <c r="G347" s="199">
        <f>C347-(C$7+C$8*F347)</f>
        <v>2.3288199998205528E-2</v>
      </c>
      <c r="H347" s="199"/>
      <c r="I347" s="177">
        <f>+G347</f>
        <v>2.3288199998205528E-2</v>
      </c>
      <c r="O347" s="177">
        <f ca="1">+C$11+C$12*F347</f>
        <v>8.43411525711769E-2</v>
      </c>
      <c r="Q347" s="198">
        <f>C347-15018.5</f>
        <v>35468.923999999999</v>
      </c>
      <c r="S347" s="178">
        <f>S$16</f>
        <v>0.1</v>
      </c>
      <c r="Z347" s="177">
        <f>F347</f>
        <v>-9082</v>
      </c>
      <c r="AA347" s="177">
        <f>AB$3+AB$4*Z347+AB$5*Z347^2+AH347</f>
        <v>2.6270321952023411E-2</v>
      </c>
      <c r="AB347" s="177">
        <f>IF(S347&lt;&gt;0,G347-AH347,-9999)</f>
        <v>3.0846280803555261E-2</v>
      </c>
      <c r="AC347" s="177">
        <f>+G347-P347</f>
        <v>2.3288199998205528E-2</v>
      </c>
      <c r="AD347" s="177">
        <f>IF(S347&lt;&gt;0,G347-AA347,-9999)</f>
        <v>-2.9821219538178831E-3</v>
      </c>
      <c r="AE347" s="177">
        <f>+(G347-AA347)^2*S347</f>
        <v>8.8930513474425894E-7</v>
      </c>
      <c r="AF347" s="177">
        <f>IF(S347&lt;&gt;0,G347-P347,-9999)</f>
        <v>2.3288199998205528E-2</v>
      </c>
      <c r="AG347" s="178"/>
      <c r="AH347" s="177">
        <f>$AB$6*($AB$11/AI347*AJ347+$AB$12)</f>
        <v>-7.5580808053497322E-3</v>
      </c>
      <c r="AI347" s="177">
        <f>1+$AB$7*COS(AL347)</f>
        <v>1.1886740486443539</v>
      </c>
      <c r="AJ347" s="177">
        <f>SIN(AL347+RADIANS($AB$9))</f>
        <v>-0.53886844521374444</v>
      </c>
      <c r="AK347" s="177">
        <f>$AB$7*SIN(AL347)</f>
        <v>-4.5120914324350087E-2</v>
      </c>
      <c r="AL347" s="177">
        <f>2*ATAN(AM347)</f>
        <v>-0.23473869078766488</v>
      </c>
      <c r="AM347" s="177">
        <f>SQRT((1+$AB$7)/(1-$AB$7))*TAN(AN347/2)</f>
        <v>-0.11791127468891323</v>
      </c>
      <c r="AN347" s="177">
        <f>$AU347+$AB$7*SIN(AO347)</f>
        <v>18.656403529149863</v>
      </c>
      <c r="AO347" s="177">
        <f>$AU347+$AB$7*SIN(AP347)</f>
        <v>18.656404971039844</v>
      </c>
      <c r="AP347" s="177">
        <f>$AU347+$AB$7*SIN(AQ347)</f>
        <v>18.656412544508949</v>
      </c>
      <c r="AQ347" s="177">
        <f>$AU347+$AB$7*SIN(AR347)</f>
        <v>18.656452323666418</v>
      </c>
      <c r="AR347" s="177">
        <f>$AU347+$AB$7*SIN(AS347)</f>
        <v>18.656661256043524</v>
      </c>
      <c r="AS347" s="177">
        <f>$AU347+$AB$7*SIN(AT347)</f>
        <v>18.657758493430116</v>
      </c>
      <c r="AT347" s="177">
        <f>$AU347+$AB$7*SIN(AU347)</f>
        <v>18.66351698510978</v>
      </c>
      <c r="AU347" s="177">
        <f>RADIANS($AB$9)+$AB$18*(F347-AB$15)</f>
        <v>18.693641164165538</v>
      </c>
    </row>
    <row r="348" spans="1:47" s="177" customFormat="1" ht="12.95" customHeight="1" x14ac:dyDescent="0.2">
      <c r="A348" s="177" t="s">
        <v>177</v>
      </c>
      <c r="C348" s="196">
        <v>50488.792999999998</v>
      </c>
      <c r="D348" s="196"/>
      <c r="E348" s="199">
        <f>(C348-C$7)/C$8</f>
        <v>-9079.9745002801301</v>
      </c>
      <c r="F348" s="199">
        <f>ROUND(2*E348,0)/2</f>
        <v>-9080</v>
      </c>
      <c r="G348" s="199">
        <f>C348-(C$7+C$8*F348)</f>
        <v>1.7527999996673316E-2</v>
      </c>
      <c r="H348" s="199"/>
      <c r="I348" s="177">
        <f>+G348</f>
        <v>1.7527999996673316E-2</v>
      </c>
      <c r="O348" s="177">
        <f ca="1">+C$11+C$12*F348</f>
        <v>8.4322482852701913E-2</v>
      </c>
      <c r="Q348" s="198">
        <f>C348-15018.5</f>
        <v>35470.292999999998</v>
      </c>
      <c r="S348" s="178">
        <f>S$16</f>
        <v>0.1</v>
      </c>
      <c r="Z348" s="177">
        <f>F348</f>
        <v>-9080</v>
      </c>
      <c r="AA348" s="177">
        <f>AB$3+AB$4*Z348+AB$5*Z348^2+AH348</f>
        <v>2.6247493176796609E-2</v>
      </c>
      <c r="AB348" s="177">
        <f>IF(S348&lt;&gt;0,G348-AH348,-9999)</f>
        <v>2.5099678272734675E-2</v>
      </c>
      <c r="AC348" s="177">
        <f>+G348-P348</f>
        <v>1.7527999996673316E-2</v>
      </c>
      <c r="AD348" s="177">
        <f>IF(S348&lt;&gt;0,G348-AA348,-9999)</f>
        <v>-8.7194931801232931E-3</v>
      </c>
      <c r="AE348" s="177">
        <f>+(G348-AA348)^2*S348</f>
        <v>7.6029561318216619E-6</v>
      </c>
      <c r="AF348" s="177">
        <f>IF(S348&lt;&gt;0,G348-P348,-9999)</f>
        <v>1.7527999996673316E-2</v>
      </c>
      <c r="AG348" s="178"/>
      <c r="AH348" s="177">
        <f>$AB$6*($AB$11/AI348*AJ348+$AB$12)</f>
        <v>-7.5716782760613605E-3</v>
      </c>
      <c r="AI348" s="177">
        <f>1+$AB$7*COS(AL348)</f>
        <v>1.1887441123758207</v>
      </c>
      <c r="AJ348" s="177">
        <f>SIN(AL348+RADIANS($AB$9))</f>
        <v>-0.54018012840759921</v>
      </c>
      <c r="AK348" s="177">
        <f>$AB$7*SIN(AL348)</f>
        <v>-4.4826929236575906E-2</v>
      </c>
      <c r="AL348" s="177">
        <f>2*ATAN(AM348)</f>
        <v>-0.23318081647911693</v>
      </c>
      <c r="AM348" s="177">
        <f>SQRT((1+$AB$7)/(1-$AB$7))*TAN(AN348/2)</f>
        <v>-0.11712158028801307</v>
      </c>
      <c r="AN348" s="177">
        <f>$AU348+$AB$7*SIN(AO348)</f>
        <v>18.657689191728842</v>
      </c>
      <c r="AO348" s="177">
        <f>$AU348+$AB$7*SIN(AP348)</f>
        <v>18.657690626129533</v>
      </c>
      <c r="AP348" s="177">
        <f>$AU348+$AB$7*SIN(AQ348)</f>
        <v>18.657698158373666</v>
      </c>
      <c r="AQ348" s="177">
        <f>$AU348+$AB$7*SIN(AR348)</f>
        <v>18.657737711089023</v>
      </c>
      <c r="AR348" s="177">
        <f>$AU348+$AB$7*SIN(AS348)</f>
        <v>18.65794540214597</v>
      </c>
      <c r="AS348" s="177">
        <f>$AU348+$AB$7*SIN(AT348)</f>
        <v>18.659035849469664</v>
      </c>
      <c r="AT348" s="177">
        <f>$AU348+$AB$7*SIN(AU348)</f>
        <v>18.664757333051217</v>
      </c>
      <c r="AU348" s="177">
        <f>RADIANS($AB$9)+$AB$18*(F348-AB$15)</f>
        <v>18.694682024215965</v>
      </c>
    </row>
    <row r="349" spans="1:47" s="177" customFormat="1" ht="12.95" customHeight="1" x14ac:dyDescent="0.2">
      <c r="A349" s="144" t="s">
        <v>183</v>
      </c>
      <c r="B349" s="145" t="s">
        <v>95</v>
      </c>
      <c r="C349" s="146">
        <v>50501.167999999998</v>
      </c>
      <c r="D349" s="196"/>
      <c r="E349" s="105">
        <f>(C349-C$7)/C$8</f>
        <v>-9061.9713605325578</v>
      </c>
      <c r="F349" s="199">
        <f>ROUND(2*E349,0)/2</f>
        <v>-9062</v>
      </c>
      <c r="G349" s="201">
        <f>C349-(C$7+C$8*F349)</f>
        <v>1.9686199993884657E-2</v>
      </c>
      <c r="H349" s="199"/>
      <c r="K349" s="177">
        <f>G349</f>
        <v>1.9686199993884657E-2</v>
      </c>
      <c r="O349" s="177">
        <f ca="1">+C$11+C$12*F349</f>
        <v>8.4154455386426935E-2</v>
      </c>
      <c r="Q349" s="198">
        <f>C349-15018.5</f>
        <v>35482.667999999998</v>
      </c>
      <c r="S349" s="178">
        <f>S$18</f>
        <v>1</v>
      </c>
      <c r="Z349" s="177">
        <f>F349</f>
        <v>-9062</v>
      </c>
      <c r="AA349" s="177">
        <f>AB$3+AB$4*Z349+AB$5*Z349^2+AH349</f>
        <v>2.6042572740564259E-2</v>
      </c>
      <c r="AB349" s="177">
        <f>IF(S349&lt;&gt;0,G349-AH349,-9999)</f>
        <v>2.7379724635610506E-2</v>
      </c>
      <c r="AC349" s="177">
        <f>+G349-P349</f>
        <v>1.9686199993884657E-2</v>
      </c>
      <c r="AD349" s="177">
        <f>IF(S349&lt;&gt;0,G349-AA349,-9999)</f>
        <v>-6.3563727466796026E-3</v>
      </c>
      <c r="AE349" s="177">
        <f>+(G349-AA349)^2*S349</f>
        <v>4.0403474494731198E-5</v>
      </c>
      <c r="AF349" s="177">
        <f>IF(S349&lt;&gt;0,G349-P349,-9999)</f>
        <v>1.9686199993884657E-2</v>
      </c>
      <c r="AG349" s="178"/>
      <c r="AH349" s="177">
        <f>$AB$6*($AB$11/AI349*AJ349+$AB$12)</f>
        <v>-7.6935246417258506E-3</v>
      </c>
      <c r="AI349" s="177">
        <f>1+$AB$7*COS(AL349)</f>
        <v>1.1893543939503106</v>
      </c>
      <c r="AJ349" s="177">
        <f>SIN(AL349+RADIANS($AB$9))</f>
        <v>-0.55193265280022819</v>
      </c>
      <c r="AK349" s="177">
        <f>$AB$7*SIN(AL349)</f>
        <v>-4.2174720307642917E-2</v>
      </c>
      <c r="AL349" s="177">
        <f>2*ATAN(AM349)</f>
        <v>-0.21915185108747501</v>
      </c>
      <c r="AM349" s="177">
        <f>SQRT((1+$AB$7)/(1-$AB$7))*TAN(AN349/2)</f>
        <v>-0.11001659722484829</v>
      </c>
      <c r="AN349" s="177">
        <f>$AU349+$AB$7*SIN(AO349)</f>
        <v>18.669263495025945</v>
      </c>
      <c r="AO349" s="177">
        <f>$AU349+$AB$7*SIN(AP349)</f>
        <v>18.669264860244319</v>
      </c>
      <c r="AP349" s="177">
        <f>$AU349+$AB$7*SIN(AQ349)</f>
        <v>18.669272013598995</v>
      </c>
      <c r="AQ349" s="177">
        <f>$AU349+$AB$7*SIN(AR349)</f>
        <v>18.669309494983555</v>
      </c>
      <c r="AR349" s="177">
        <f>$AU349+$AB$7*SIN(AS349)</f>
        <v>18.66950588175964</v>
      </c>
      <c r="AS349" s="177">
        <f>$AU349+$AB$7*SIN(AT349)</f>
        <v>18.670534751757053</v>
      </c>
      <c r="AT349" s="177">
        <f>$AU349+$AB$7*SIN(AU349)</f>
        <v>18.675921897482272</v>
      </c>
      <c r="AU349" s="177">
        <f>RADIANS($AB$9)+$AB$18*(F349-AB$15)</f>
        <v>18.704049764669794</v>
      </c>
    </row>
    <row r="350" spans="1:47" s="177" customFormat="1" ht="12.95" customHeight="1" x14ac:dyDescent="0.2">
      <c r="A350" s="177" t="s">
        <v>177</v>
      </c>
      <c r="C350" s="196">
        <v>50504.591</v>
      </c>
      <c r="D350" s="196"/>
      <c r="E350" s="199">
        <f>(C350-C$7)/C$8</f>
        <v>-9056.9915829684378</v>
      </c>
      <c r="F350" s="199">
        <f>ROUND(2*E350,0)/2</f>
        <v>-9057</v>
      </c>
      <c r="G350" s="199">
        <f>C350-(C$7+C$8*F350)</f>
        <v>5.7856999992509373E-3</v>
      </c>
      <c r="H350" s="199"/>
      <c r="I350" s="177">
        <f>+G350</f>
        <v>5.7856999992509373E-3</v>
      </c>
      <c r="O350" s="177">
        <f ca="1">+C$11+C$12*F350</f>
        <v>8.4107781090239447E-2</v>
      </c>
      <c r="Q350" s="198">
        <f>C350-15018.5</f>
        <v>35486.091</v>
      </c>
      <c r="S350" s="178">
        <f>S$16</f>
        <v>0.1</v>
      </c>
      <c r="Z350" s="177">
        <f>F350</f>
        <v>-9057</v>
      </c>
      <c r="AA350" s="177">
        <f>AB$3+AB$4*Z350+AB$5*Z350^2+AH350</f>
        <v>2.5985824208829458E-2</v>
      </c>
      <c r="AB350" s="177">
        <f>IF(S350&lt;&gt;0,G350-AH350,-9999)</f>
        <v>1.3512899492159142E-2</v>
      </c>
      <c r="AC350" s="177">
        <f>+G350-P350</f>
        <v>5.7856999992509373E-3</v>
      </c>
      <c r="AD350" s="177">
        <f>IF(S350&lt;&gt;0,G350-AA350,-9999)</f>
        <v>-2.0200124209578521E-2</v>
      </c>
      <c r="AE350" s="177">
        <f>+(G350-AA350)^2*S350</f>
        <v>4.0804501808240032E-5</v>
      </c>
      <c r="AF350" s="177">
        <f>IF(S350&lt;&gt;0,G350-P350,-9999)</f>
        <v>5.7856999992509373E-3</v>
      </c>
      <c r="AG350" s="178"/>
      <c r="AH350" s="177">
        <f>$AB$6*($AB$11/AI350*AJ350+$AB$12)</f>
        <v>-7.7271994929082035E-3</v>
      </c>
      <c r="AI350" s="177">
        <f>1+$AB$7*COS(AL350)</f>
        <v>1.1895174121521905</v>
      </c>
      <c r="AJ350" s="177">
        <f>SIN(AL350+RADIANS($AB$9))</f>
        <v>-0.55518015630979645</v>
      </c>
      <c r="AK350" s="177">
        <f>$AB$7*SIN(AL350)</f>
        <v>-4.1436023366801356E-2</v>
      </c>
      <c r="AL350" s="177">
        <f>2*ATAN(AM350)</f>
        <v>-0.21525240017606712</v>
      </c>
      <c r="AM350" s="177">
        <f>SQRT((1+$AB$7)/(1-$AB$7))*TAN(AN350/2)</f>
        <v>-0.10804369366351015</v>
      </c>
      <c r="AN350" s="177">
        <f>$AU350+$AB$7*SIN(AO350)</f>
        <v>18.672479616984276</v>
      </c>
      <c r="AO350" s="177">
        <f>$AU350+$AB$7*SIN(AP350)</f>
        <v>18.672480962428025</v>
      </c>
      <c r="AP350" s="177">
        <f>$AU350+$AB$7*SIN(AQ350)</f>
        <v>18.672488008075739</v>
      </c>
      <c r="AQ350" s="177">
        <f>$AU350+$AB$7*SIN(AR350)</f>
        <v>18.672524903677331</v>
      </c>
      <c r="AR350" s="177">
        <f>$AU350+$AB$7*SIN(AS350)</f>
        <v>18.672718109108764</v>
      </c>
      <c r="AS350" s="177">
        <f>$AU350+$AB$7*SIN(AT350)</f>
        <v>18.673729729060224</v>
      </c>
      <c r="AT350" s="177">
        <f>$AU350+$AB$7*SIN(AU350)</f>
        <v>18.679023610174326</v>
      </c>
      <c r="AU350" s="177">
        <f>RADIANS($AB$9)+$AB$18*(F350-AB$15)</f>
        <v>18.706651914795856</v>
      </c>
    </row>
    <row r="351" spans="1:47" s="177" customFormat="1" ht="12.95" customHeight="1" x14ac:dyDescent="0.2">
      <c r="A351" s="177" t="s">
        <v>191</v>
      </c>
      <c r="C351" s="196">
        <v>50509.413999999997</v>
      </c>
      <c r="D351" s="196">
        <v>2E-3</v>
      </c>
      <c r="E351" s="199">
        <f>(C351-C$7)/C$8</f>
        <v>-9049.9750865641963</v>
      </c>
      <c r="F351" s="199">
        <f>ROUND(2*E351,0)/2</f>
        <v>-9050</v>
      </c>
      <c r="G351" s="199">
        <f>C351-(C$7+C$8*F351)</f>
        <v>1.7124999991210643E-2</v>
      </c>
      <c r="H351" s="199"/>
      <c r="I351" s="177">
        <f>+G351</f>
        <v>1.7124999991210643E-2</v>
      </c>
      <c r="O351" s="177">
        <f ca="1">+C$11+C$12*F351</f>
        <v>8.4042437075576959E-2</v>
      </c>
      <c r="Q351" s="198">
        <f>C351-15018.5</f>
        <v>35490.913999999997</v>
      </c>
      <c r="S351" s="178">
        <f>S$16</f>
        <v>0.1</v>
      </c>
      <c r="Z351" s="177">
        <f>F351</f>
        <v>-9050</v>
      </c>
      <c r="AA351" s="177">
        <f>AB$3+AB$4*Z351+AB$5*Z351^2+AH351</f>
        <v>2.5906504774781874E-2</v>
      </c>
      <c r="AB351" s="177">
        <f>IF(S351&lt;&gt;0,G351-AH351,-9999)</f>
        <v>2.4899217555075723E-2</v>
      </c>
      <c r="AC351" s="177">
        <f>+G351-P351</f>
        <v>1.7124999991210643E-2</v>
      </c>
      <c r="AD351" s="177">
        <f>IF(S351&lt;&gt;0,G351-AA351,-9999)</f>
        <v>-8.7815047835712312E-3</v>
      </c>
      <c r="AE351" s="177">
        <f>+(G351-AA351)^2*S351</f>
        <v>7.7114826263884418E-6</v>
      </c>
      <c r="AF351" s="177">
        <f>IF(S351&lt;&gt;0,G351-P351,-9999)</f>
        <v>1.7124999991210643E-2</v>
      </c>
      <c r="AG351" s="178"/>
      <c r="AH351" s="177">
        <f>$AB$6*($AB$11/AI351*AJ351+$AB$12)</f>
        <v>-7.7742175638650804E-3</v>
      </c>
      <c r="AI351" s="177">
        <f>1+$AB$7*COS(AL351)</f>
        <v>1.1897408675059522</v>
      </c>
      <c r="AJ351" s="177">
        <f>SIN(AL351+RADIANS($AB$9))</f>
        <v>-0.55971393948486525</v>
      </c>
      <c r="AK351" s="177">
        <f>$AB$7*SIN(AL351)</f>
        <v>-4.0400454693061243E-2</v>
      </c>
      <c r="AL351" s="177">
        <f>2*ATAN(AM351)</f>
        <v>-0.20979139296451846</v>
      </c>
      <c r="AM351" s="177">
        <f>SQRT((1+$AB$7)/(1-$AB$7))*TAN(AN351/2)</f>
        <v>-0.10528212352633975</v>
      </c>
      <c r="AN351" s="177">
        <f>$AU351+$AB$7*SIN(AO351)</f>
        <v>18.67698291997192</v>
      </c>
      <c r="AO351" s="177">
        <f>$AU351+$AB$7*SIN(AP351)</f>
        <v>18.676984237333997</v>
      </c>
      <c r="AP351" s="177">
        <f>$AU351+$AB$7*SIN(AQ351)</f>
        <v>18.676991130442463</v>
      </c>
      <c r="AQ351" s="177">
        <f>$AU351+$AB$7*SIN(AR351)</f>
        <v>18.67702719855707</v>
      </c>
      <c r="AR351" s="177">
        <f>$AU351+$AB$7*SIN(AS351)</f>
        <v>18.677215920876733</v>
      </c>
      <c r="AS351" s="177">
        <f>$AU351+$AB$7*SIN(AT351)</f>
        <v>18.67820328810075</v>
      </c>
      <c r="AT351" s="177">
        <f>$AU351+$AB$7*SIN(AU351)</f>
        <v>18.683366321473379</v>
      </c>
      <c r="AU351" s="177">
        <f>RADIANS($AB$9)+$AB$18*(F351-AB$15)</f>
        <v>18.710294924972345</v>
      </c>
    </row>
    <row r="352" spans="1:47" s="177" customFormat="1" ht="12.95" customHeight="1" x14ac:dyDescent="0.2">
      <c r="A352" s="177" t="s">
        <v>191</v>
      </c>
      <c r="C352" s="196">
        <v>50518.355000000003</v>
      </c>
      <c r="D352" s="196">
        <v>4.0000000000000001E-3</v>
      </c>
      <c r="E352" s="199">
        <f>(C352-C$7)/C$8</f>
        <v>-9036.9677271716191</v>
      </c>
      <c r="F352" s="199">
        <f>ROUND(2*E352,0)/2</f>
        <v>-9037</v>
      </c>
      <c r="G352" s="199">
        <f>C352-(C$7+C$8*F352)</f>
        <v>2.2183699999004602E-2</v>
      </c>
      <c r="H352" s="199"/>
      <c r="I352" s="177">
        <f>+G352</f>
        <v>2.2183699999004602E-2</v>
      </c>
      <c r="O352" s="177">
        <f ca="1">+C$11+C$12*F352</f>
        <v>8.3921083905489482E-2</v>
      </c>
      <c r="Q352" s="198">
        <f>C352-15018.5</f>
        <v>35499.855000000003</v>
      </c>
      <c r="S352" s="178">
        <f>S$16</f>
        <v>0.1</v>
      </c>
      <c r="Z352" s="177">
        <f>F352</f>
        <v>-9037</v>
      </c>
      <c r="AA352" s="177">
        <f>AB$3+AB$4*Z352+AB$5*Z352^2+AH352</f>
        <v>2.5759599007263021E-2</v>
      </c>
      <c r="AB352" s="177">
        <f>IF(S352&lt;&gt;0,G352-AH352,-9999)</f>
        <v>3.0044840624142737E-2</v>
      </c>
      <c r="AC352" s="177">
        <f>+G352-P352</f>
        <v>2.2183699999004602E-2</v>
      </c>
      <c r="AD352" s="177">
        <f>IF(S352&lt;&gt;0,G352-AA352,-9999)</f>
        <v>-3.5758990082584187E-3</v>
      </c>
      <c r="AE352" s="177">
        <f>+(G352-AA352)^2*S352</f>
        <v>1.2787053717263543E-6</v>
      </c>
      <c r="AF352" s="177">
        <f>IF(S352&lt;&gt;0,G352-P352,-9999)</f>
        <v>2.2183699999004602E-2</v>
      </c>
      <c r="AG352" s="178"/>
      <c r="AH352" s="177">
        <f>$AB$6*($AB$11/AI352*AJ352+$AB$12)</f>
        <v>-7.8611406251381348E-3</v>
      </c>
      <c r="AI352" s="177">
        <f>1+$AB$7*COS(AL352)</f>
        <v>1.1901410439203239</v>
      </c>
      <c r="AJ352" s="177">
        <f>SIN(AL352+RADIANS($AB$9))</f>
        <v>-0.56809382700482969</v>
      </c>
      <c r="AK352" s="177">
        <f>$AB$7*SIN(AL352)</f>
        <v>-3.8473067959376897E-2</v>
      </c>
      <c r="AL352" s="177">
        <f>2*ATAN(AM352)</f>
        <v>-0.19964418596269906</v>
      </c>
      <c r="AM352" s="177">
        <f>SQRT((1+$AB$7)/(1-$AB$7))*TAN(AN352/2)</f>
        <v>-0.10015497727428453</v>
      </c>
      <c r="AN352" s="177">
        <f>$AU352+$AB$7*SIN(AO352)</f>
        <v>18.685348396769594</v>
      </c>
      <c r="AO352" s="177">
        <f>$AU352+$AB$7*SIN(AP352)</f>
        <v>18.685349660777323</v>
      </c>
      <c r="AP352" s="177">
        <f>$AU352+$AB$7*SIN(AQ352)</f>
        <v>18.685356265309917</v>
      </c>
      <c r="AQ352" s="177">
        <f>$AU352+$AB$7*SIN(AR352)</f>
        <v>18.685390774357042</v>
      </c>
      <c r="AR352" s="177">
        <f>$AU352+$AB$7*SIN(AS352)</f>
        <v>18.685571082824541</v>
      </c>
      <c r="AS352" s="177">
        <f>$AU352+$AB$7*SIN(AT352)</f>
        <v>18.686513100416125</v>
      </c>
      <c r="AT352" s="177">
        <f>$AU352+$AB$7*SIN(AU352)</f>
        <v>18.691432297860036</v>
      </c>
      <c r="AU352" s="177">
        <f>RADIANS($AB$9)+$AB$18*(F352-AB$15)</f>
        <v>18.717060515300108</v>
      </c>
    </row>
    <row r="353" spans="1:47" s="177" customFormat="1" ht="12.95" customHeight="1" x14ac:dyDescent="0.2">
      <c r="A353" s="177" t="s">
        <v>177</v>
      </c>
      <c r="C353" s="196">
        <v>50524.538</v>
      </c>
      <c r="D353" s="196"/>
      <c r="E353" s="199">
        <f>(C353-C$7)/C$8</f>
        <v>-9027.9727038941091</v>
      </c>
      <c r="F353" s="199">
        <f>ROUND(2*E353,0)/2</f>
        <v>-9028</v>
      </c>
      <c r="G353" s="199">
        <f>C353-(C$7+C$8*F353)</f>
        <v>1.8762799998512492E-2</v>
      </c>
      <c r="H353" s="199"/>
      <c r="I353" s="177">
        <f>+G353</f>
        <v>1.8762799998512492E-2</v>
      </c>
      <c r="O353" s="177">
        <f ca="1">+C$11+C$12*F353</f>
        <v>8.3837070172352007E-2</v>
      </c>
      <c r="Q353" s="198">
        <f>C353-15018.5</f>
        <v>35506.038</v>
      </c>
      <c r="S353" s="178">
        <f>S$16</f>
        <v>0.1</v>
      </c>
      <c r="Z353" s="177">
        <f>F353</f>
        <v>-9028</v>
      </c>
      <c r="AA353" s="177">
        <f>AB$3+AB$4*Z353+AB$5*Z353^2+AH353</f>
        <v>2.5658204467444958E-2</v>
      </c>
      <c r="AB353" s="177">
        <f>IF(S353&lt;&gt;0,G353-AH353,-9999)</f>
        <v>2.6683812893067111E-2</v>
      </c>
      <c r="AC353" s="177">
        <f>+G353-P353</f>
        <v>1.8762799998512492E-2</v>
      </c>
      <c r="AD353" s="177">
        <f>IF(S353&lt;&gt;0,G353-AA353,-9999)</f>
        <v>-6.8954044689324666E-3</v>
      </c>
      <c r="AE353" s="177">
        <f>+(G353-AA353)^2*S353</f>
        <v>4.7546602790173837E-6</v>
      </c>
      <c r="AF353" s="177">
        <f>IF(S353&lt;&gt;0,G353-P353,-9999)</f>
        <v>1.8762799998512492E-2</v>
      </c>
      <c r="AG353" s="178"/>
      <c r="AH353" s="177">
        <f>$AB$6*($AB$11/AI353*AJ353+$AB$12)</f>
        <v>-7.9210128945546195E-3</v>
      </c>
      <c r="AI353" s="177">
        <f>1+$AB$7*COS(AL353)</f>
        <v>1.1904067684708566</v>
      </c>
      <c r="AJ353" s="177">
        <f>SIN(AL353+RADIANS($AB$9))</f>
        <v>-0.57386428523597288</v>
      </c>
      <c r="AK353" s="177">
        <f>$AB$7*SIN(AL353)</f>
        <v>-3.7135644087627838E-2</v>
      </c>
      <c r="AL353" s="177">
        <f>2*ATAN(AM353)</f>
        <v>-0.19261527489373534</v>
      </c>
      <c r="AM353" s="177">
        <f>SQRT((1+$AB$7)/(1-$AB$7))*TAN(AN353/2)</f>
        <v>-9.6606502586712537E-2</v>
      </c>
      <c r="AN353" s="177">
        <f>$AU353+$AB$7*SIN(AO353)</f>
        <v>18.691141496883272</v>
      </c>
      <c r="AO353" s="177">
        <f>$AU353+$AB$7*SIN(AP353)</f>
        <v>18.691142723061933</v>
      </c>
      <c r="AP353" s="177">
        <f>$AU353+$AB$7*SIN(AQ353)</f>
        <v>18.691149123898402</v>
      </c>
      <c r="AQ353" s="177">
        <f>$AU353+$AB$7*SIN(AR353)</f>
        <v>18.691182537118273</v>
      </c>
      <c r="AR353" s="177">
        <f>$AU353+$AB$7*SIN(AS353)</f>
        <v>18.691356955687525</v>
      </c>
      <c r="AS353" s="177">
        <f>$AU353+$AB$7*SIN(AT353)</f>
        <v>18.692267350112783</v>
      </c>
      <c r="AT353" s="177">
        <f>$AU353+$AB$7*SIN(AU353)</f>
        <v>18.697017126126607</v>
      </c>
      <c r="AU353" s="177">
        <f>RADIANS($AB$9)+$AB$18*(F353-AB$15)</f>
        <v>18.721744385527025</v>
      </c>
    </row>
    <row r="354" spans="1:47" s="177" customFormat="1" ht="12.95" customHeight="1" x14ac:dyDescent="0.2">
      <c r="A354" s="144" t="s">
        <v>183</v>
      </c>
      <c r="B354" s="145" t="s">
        <v>95</v>
      </c>
      <c r="C354" s="146">
        <v>50532.095999999998</v>
      </c>
      <c r="D354" s="196"/>
      <c r="E354" s="105">
        <f>(C354-C$7)/C$8</f>
        <v>-9016.9773317557574</v>
      </c>
      <c r="F354" s="199">
        <f>ROUND(2*E354,0)/2</f>
        <v>-9017</v>
      </c>
      <c r="G354" s="201">
        <f>C354-(C$7+C$8*F354)</f>
        <v>1.558169999771053E-2</v>
      </c>
      <c r="H354" s="199"/>
      <c r="K354" s="177">
        <f>G354</f>
        <v>1.558169999771053E-2</v>
      </c>
      <c r="O354" s="177">
        <f ca="1">+C$11+C$12*F354</f>
        <v>8.3734386720739518E-2</v>
      </c>
      <c r="Q354" s="198">
        <f>C354-15018.5</f>
        <v>35513.595999999998</v>
      </c>
      <c r="S354" s="178">
        <f>S$18</f>
        <v>1</v>
      </c>
      <c r="Z354" s="177">
        <f>F354</f>
        <v>-9017</v>
      </c>
      <c r="AA354" s="177">
        <f>AB$3+AB$4*Z354+AB$5*Z354^2+AH354</f>
        <v>2.5534626049821495E-2</v>
      </c>
      <c r="AB354" s="177">
        <f>IF(S354&lt;&gt;0,G354-AH354,-9999)</f>
        <v>2.357554655555091E-2</v>
      </c>
      <c r="AC354" s="177">
        <f>+G354-P354</f>
        <v>1.558169999771053E-2</v>
      </c>
      <c r="AD354" s="177">
        <f>IF(S354&lt;&gt;0,G354-AA354,-9999)</f>
        <v>-9.9529260521109657E-3</v>
      </c>
      <c r="AE354" s="177">
        <f>+(G354-AA354)^2*S354</f>
        <v>9.9060736998789176E-5</v>
      </c>
      <c r="AF354" s="177">
        <f>IF(S354&lt;&gt;0,G354-P354,-9999)</f>
        <v>1.558169999771053E-2</v>
      </c>
      <c r="AG354" s="178"/>
      <c r="AH354" s="177">
        <f>$AB$6*($AB$11/AI354*AJ354+$AB$12)</f>
        <v>-7.9938465578403804E-3</v>
      </c>
      <c r="AI354" s="177">
        <f>1+$AB$7*COS(AL354)</f>
        <v>1.1907189147985082</v>
      </c>
      <c r="AJ354" s="177">
        <f>SIN(AL354+RADIANS($AB$9))</f>
        <v>-0.58088193595931903</v>
      </c>
      <c r="AK354" s="177">
        <f>$AB$7*SIN(AL354)</f>
        <v>-3.5497733440273439E-2</v>
      </c>
      <c r="AL354" s="177">
        <f>2*ATAN(AM354)</f>
        <v>-0.1840202069892157</v>
      </c>
      <c r="AM354" s="177">
        <f>SQRT((1+$AB$7)/(1-$AB$7))*TAN(AN354/2)</f>
        <v>-9.2270633967940635E-2</v>
      </c>
      <c r="AN354" s="177">
        <f>$AU354+$AB$7*SIN(AO354)</f>
        <v>18.698223673369448</v>
      </c>
      <c r="AO354" s="177">
        <f>$AU354+$AB$7*SIN(AP354)</f>
        <v>18.698224852354215</v>
      </c>
      <c r="AP354" s="177">
        <f>$AU354+$AB$7*SIN(AQ354)</f>
        <v>18.698231000030592</v>
      </c>
      <c r="AQ354" s="177">
        <f>$AU354+$AB$7*SIN(AR354)</f>
        <v>18.698263056267312</v>
      </c>
      <c r="AR354" s="177">
        <f>$AU354+$AB$7*SIN(AS354)</f>
        <v>18.698430206691334</v>
      </c>
      <c r="AS354" s="177">
        <f>$AU354+$AB$7*SIN(AT354)</f>
        <v>18.699301708185054</v>
      </c>
      <c r="AT354" s="177">
        <f>$AU354+$AB$7*SIN(AU354)</f>
        <v>18.703843762055222</v>
      </c>
      <c r="AU354" s="177">
        <f>RADIANS($AB$9)+$AB$18*(F354-AB$15)</f>
        <v>18.727469115804364</v>
      </c>
    </row>
    <row r="355" spans="1:47" s="177" customFormat="1" ht="12.95" customHeight="1" x14ac:dyDescent="0.2">
      <c r="A355" s="177" t="s">
        <v>177</v>
      </c>
      <c r="C355" s="196">
        <v>50572.642999999996</v>
      </c>
      <c r="D355" s="196"/>
      <c r="E355" s="199">
        <f>(C355-C$7)/C$8</f>
        <v>-8957.9895897480983</v>
      </c>
      <c r="F355" s="199">
        <f>ROUND(2*E355,0)/2</f>
        <v>-8958</v>
      </c>
      <c r="G355" s="199">
        <f>C355-(C$7+C$8*F355)</f>
        <v>7.1557999908691272E-3</v>
      </c>
      <c r="H355" s="199"/>
      <c r="I355" s="177">
        <f>+G355</f>
        <v>7.1557999908691272E-3</v>
      </c>
      <c r="O355" s="177">
        <f ca="1">+C$11+C$12*F355</f>
        <v>8.3183630025727123E-2</v>
      </c>
      <c r="Q355" s="198">
        <f>C355-15018.5</f>
        <v>35554.142999999996</v>
      </c>
      <c r="S355" s="178">
        <f>S$16</f>
        <v>0.1</v>
      </c>
      <c r="Z355" s="177">
        <f>F355</f>
        <v>-8958</v>
      </c>
      <c r="AA355" s="177">
        <f>AB$3+AB$4*Z355+AB$5*Z355^2+AH355</f>
        <v>2.4878529229157544E-2</v>
      </c>
      <c r="AB355" s="177">
        <f>IF(S355&lt;&gt;0,G355-AH355,-9999)</f>
        <v>1.5533654952477145E-2</v>
      </c>
      <c r="AC355" s="177">
        <f>+G355-P355</f>
        <v>7.1557999908691272E-3</v>
      </c>
      <c r="AD355" s="177">
        <f>IF(S355&lt;&gt;0,G355-AA355,-9999)</f>
        <v>-1.7722729238288416E-2</v>
      </c>
      <c r="AE355" s="177">
        <f>+(G355-AA355)^2*S355</f>
        <v>3.1409513165368309E-5</v>
      </c>
      <c r="AF355" s="177">
        <f>IF(S355&lt;&gt;0,G355-P355,-9999)</f>
        <v>7.1557999908691272E-3</v>
      </c>
      <c r="AG355" s="178"/>
      <c r="AH355" s="177">
        <f>$AB$6*($AB$11/AI355*AJ355+$AB$12)</f>
        <v>-8.3778549616080177E-3</v>
      </c>
      <c r="AI355" s="177">
        <f>1+$AB$7*COS(AL355)</f>
        <v>1.1921540515899423</v>
      </c>
      <c r="AJ355" s="177">
        <f>SIN(AL355+RADIANS($AB$9))</f>
        <v>-0.61783219548315216</v>
      </c>
      <c r="AK355" s="177">
        <f>$AB$7*SIN(AL355)</f>
        <v>-2.6657344182929255E-2</v>
      </c>
      <c r="AL355" s="177">
        <f>2*ATAN(AM355)</f>
        <v>-0.13784918156221609</v>
      </c>
      <c r="AM355" s="177">
        <f>SQRT((1+$AB$7)/(1-$AB$7))*TAN(AN355/2)</f>
        <v>-6.903394295007885E-2</v>
      </c>
      <c r="AN355" s="177">
        <f>$AU355+$AB$7*SIN(AO355)</f>
        <v>18.73623880173767</v>
      </c>
      <c r="AO355" s="177">
        <f>$AU355+$AB$7*SIN(AP355)</f>
        <v>18.736239711162089</v>
      </c>
      <c r="AP355" s="177">
        <f>$AU355+$AB$7*SIN(AQ355)</f>
        <v>18.736244429312435</v>
      </c>
      <c r="AQ355" s="177">
        <f>$AU355+$AB$7*SIN(AR355)</f>
        <v>18.736268907328725</v>
      </c>
      <c r="AR355" s="177">
        <f>$AU355+$AB$7*SIN(AS355)</f>
        <v>18.736395899492202</v>
      </c>
      <c r="AS355" s="177">
        <f>$AU355+$AB$7*SIN(AT355)</f>
        <v>18.737054706580672</v>
      </c>
      <c r="AT355" s="177">
        <f>$AU355+$AB$7*SIN(AU355)</f>
        <v>18.740471670834413</v>
      </c>
      <c r="AU355" s="177">
        <f>RADIANS($AB$9)+$AB$18*(F355-AB$15)</f>
        <v>18.758174487291914</v>
      </c>
    </row>
    <row r="356" spans="1:47" s="177" customFormat="1" ht="12.95" customHeight="1" x14ac:dyDescent="0.2">
      <c r="A356" s="177" t="s">
        <v>177</v>
      </c>
      <c r="C356" s="196">
        <v>50578.826000000001</v>
      </c>
      <c r="D356" s="196"/>
      <c r="E356" s="199">
        <f>(C356-C$7)/C$8</f>
        <v>-8948.9945664705774</v>
      </c>
      <c r="F356" s="199">
        <f>ROUND(2*E356,0)/2</f>
        <v>-8949</v>
      </c>
      <c r="G356" s="199">
        <f>C356-(C$7+C$8*F356)</f>
        <v>3.734899997652974E-3</v>
      </c>
      <c r="H356" s="199"/>
      <c r="I356" s="177">
        <f>+G356</f>
        <v>3.734899997652974E-3</v>
      </c>
      <c r="O356" s="177">
        <f ca="1">+C$11+C$12*F356</f>
        <v>8.3099616292589648E-2</v>
      </c>
      <c r="Q356" s="198">
        <f>C356-15018.5</f>
        <v>35560.326000000001</v>
      </c>
      <c r="S356" s="178">
        <f>S$16</f>
        <v>0.1</v>
      </c>
      <c r="Z356" s="177">
        <f>F356</f>
        <v>-8949</v>
      </c>
      <c r="AA356" s="177">
        <f>AB$3+AB$4*Z356+AB$5*Z356^2+AH356</f>
        <v>2.4779472942542402E-2</v>
      </c>
      <c r="AB356" s="177">
        <f>IF(S356&lt;&gt;0,G356-AH356,-9999)</f>
        <v>1.2170319272246113E-2</v>
      </c>
      <c r="AC356" s="177">
        <f>+G356-P356</f>
        <v>3.734899997652974E-3</v>
      </c>
      <c r="AD356" s="177">
        <f>IF(S356&lt;&gt;0,G356-AA356,-9999)</f>
        <v>-2.1044572944889428E-2</v>
      </c>
      <c r="AE356" s="177">
        <f>+(G356-AA356)^2*S356</f>
        <v>4.4287405043277216E-5</v>
      </c>
      <c r="AF356" s="177">
        <f>IF(S356&lt;&gt;0,G356-P356,-9999)</f>
        <v>3.734899997652974E-3</v>
      </c>
      <c r="AG356" s="178"/>
      <c r="AH356" s="177">
        <f>$AB$6*($AB$11/AI356*AJ356+$AB$12)</f>
        <v>-8.4354192745931394E-3</v>
      </c>
      <c r="AI356" s="177">
        <f>1+$AB$7*COS(AL356)</f>
        <v>1.1923372651358686</v>
      </c>
      <c r="AJ356" s="177">
        <f>SIN(AL356+RADIANS($AB$9))</f>
        <v>-0.62336201400685998</v>
      </c>
      <c r="AK356" s="177">
        <f>$AB$7*SIN(AL356)</f>
        <v>-2.530158061015152E-2</v>
      </c>
      <c r="AL356" s="177">
        <f>2*ATAN(AM356)</f>
        <v>-0.13079696532293195</v>
      </c>
      <c r="AM356" s="177">
        <f>SQRT((1+$AB$7)/(1-$AB$7))*TAN(AN356/2)</f>
        <v>-6.5491878042352236E-2</v>
      </c>
      <c r="AN356" s="177">
        <f>$AU356+$AB$7*SIN(AO356)</f>
        <v>18.742041497001466</v>
      </c>
      <c r="AO356" s="177">
        <f>$AU356+$AB$7*SIN(AP356)</f>
        <v>18.742042363119058</v>
      </c>
      <c r="AP356" s="177">
        <f>$AU356+$AB$7*SIN(AQ356)</f>
        <v>18.742046853701215</v>
      </c>
      <c r="AQ356" s="177">
        <f>$AU356+$AB$7*SIN(AR356)</f>
        <v>18.742070136103173</v>
      </c>
      <c r="AR356" s="177">
        <f>$AU356+$AB$7*SIN(AS356)</f>
        <v>18.742190847853248</v>
      </c>
      <c r="AS356" s="177">
        <f>$AU356+$AB$7*SIN(AT356)</f>
        <v>18.742816674232834</v>
      </c>
      <c r="AT356" s="177">
        <f>$AU356+$AB$7*SIN(AU356)</f>
        <v>18.746060584920389</v>
      </c>
      <c r="AU356" s="177">
        <f>RADIANS($AB$9)+$AB$18*(F356-AB$15)</f>
        <v>18.762858357518827</v>
      </c>
    </row>
    <row r="357" spans="1:47" s="177" customFormat="1" ht="12.95" customHeight="1" x14ac:dyDescent="0.2">
      <c r="A357" s="177" t="s">
        <v>192</v>
      </c>
      <c r="C357" s="196">
        <v>50597.396000000001</v>
      </c>
      <c r="D357" s="196">
        <v>4.0000000000000001E-3</v>
      </c>
      <c r="E357" s="199">
        <f>(C357-C$7)/C$8</f>
        <v>-8921.9789458554333</v>
      </c>
      <c r="F357" s="199">
        <f>ROUND(2*E357,0)/2</f>
        <v>-8922</v>
      </c>
      <c r="G357" s="199">
        <f>C357-(C$7+C$8*F357)</f>
        <v>1.4472199996816926E-2</v>
      </c>
      <c r="H357" s="199"/>
      <c r="I357" s="177">
        <f>+G357</f>
        <v>1.4472199996816926E-2</v>
      </c>
      <c r="O357" s="177">
        <f ca="1">+C$11+C$12*F357</f>
        <v>8.2847575093177195E-2</v>
      </c>
      <c r="Q357" s="198">
        <f>C357-15018.5</f>
        <v>35578.896000000001</v>
      </c>
      <c r="S357" s="178">
        <f>S$16</f>
        <v>0.1</v>
      </c>
      <c r="Z357" s="177">
        <f>F357</f>
        <v>-8922</v>
      </c>
      <c r="AA357" s="177">
        <f>AB$3+AB$4*Z357+AB$5*Z357^2+AH357</f>
        <v>2.4483987698924532E-2</v>
      </c>
      <c r="AB357" s="177">
        <f>IF(S357&lt;&gt;0,G357-AH357,-9999)</f>
        <v>2.3078649303323501E-2</v>
      </c>
      <c r="AC357" s="177">
        <f>+G357-P357</f>
        <v>1.4472199996816926E-2</v>
      </c>
      <c r="AD357" s="177">
        <f>IF(S357&lt;&gt;0,G357-AA357,-9999)</f>
        <v>-1.0011787702107606E-2</v>
      </c>
      <c r="AE357" s="177">
        <f>+(G357-AA357)^2*S357</f>
        <v>1.0023589299207311E-5</v>
      </c>
      <c r="AF357" s="177">
        <f>IF(S357&lt;&gt;0,G357-P357,-9999)</f>
        <v>1.4472199996816926E-2</v>
      </c>
      <c r="AG357" s="178"/>
      <c r="AH357" s="177">
        <f>$AB$6*($AB$11/AI357*AJ357+$AB$12)</f>
        <v>-8.6064493065065757E-3</v>
      </c>
      <c r="AI357" s="177">
        <f>1+$AB$7*COS(AL357)</f>
        <v>1.1928297373366585</v>
      </c>
      <c r="AJ357" s="177">
        <f>SIN(AL357+RADIANS($AB$9))</f>
        <v>-0.63977375488886556</v>
      </c>
      <c r="AK357" s="177">
        <f>$AB$7*SIN(AL357)</f>
        <v>-2.1224654060612136E-2</v>
      </c>
      <c r="AL357" s="177">
        <f>2*ATAN(AM357)</f>
        <v>-0.10962809947562166</v>
      </c>
      <c r="AM357" s="177">
        <f>SQRT((1+$AB$7)/(1-$AB$7))*TAN(AN357/2)</f>
        <v>-5.4869013529410204E-2</v>
      </c>
      <c r="AN357" s="177">
        <f>$AU357+$AB$7*SIN(AO357)</f>
        <v>18.759454607788843</v>
      </c>
      <c r="AO357" s="177">
        <f>$AU357+$AB$7*SIN(AP357)</f>
        <v>18.759455341016825</v>
      </c>
      <c r="AP357" s="177">
        <f>$AU357+$AB$7*SIN(AQ357)</f>
        <v>18.759459136046477</v>
      </c>
      <c r="AQ357" s="177">
        <f>$AU357+$AB$7*SIN(AR357)</f>
        <v>18.759478778279419</v>
      </c>
      <c r="AR357" s="177">
        <f>$AU357+$AB$7*SIN(AS357)</f>
        <v>18.759580441569852</v>
      </c>
      <c r="AS357" s="177">
        <f>$AU357+$AB$7*SIN(AT357)</f>
        <v>18.760106610483867</v>
      </c>
      <c r="AT357" s="177">
        <f>$AU357+$AB$7*SIN(AU357)</f>
        <v>18.762829458834464</v>
      </c>
      <c r="AU357" s="177">
        <f>RADIANS($AB$9)+$AB$18*(F357-AB$15)</f>
        <v>18.776909968199568</v>
      </c>
    </row>
    <row r="358" spans="1:47" s="177" customFormat="1" ht="12.95" customHeight="1" x14ac:dyDescent="0.2">
      <c r="A358" s="144" t="s">
        <v>187</v>
      </c>
      <c r="B358" s="145" t="s">
        <v>95</v>
      </c>
      <c r="C358" s="146">
        <v>50852.4058</v>
      </c>
      <c r="D358" s="196"/>
      <c r="E358" s="105">
        <f>(C358-C$7)/C$8</f>
        <v>-8550.990900085706</v>
      </c>
      <c r="F358" s="199">
        <f>ROUND(2*E358,0)/2</f>
        <v>-8551</v>
      </c>
      <c r="G358" s="201">
        <f>C358-(C$7+C$8*F358)</f>
        <v>6.255099993722979E-3</v>
      </c>
      <c r="H358" s="199"/>
      <c r="I358" s="177">
        <f>G358</f>
        <v>6.255099993722979E-3</v>
      </c>
      <c r="O358" s="177">
        <f ca="1">+C$11+C$12*F358</f>
        <v>7.9384342316065351E-2</v>
      </c>
      <c r="Q358" s="198">
        <f>C358-15018.5</f>
        <v>35833.9058</v>
      </c>
      <c r="S358" s="178">
        <f>S$16</f>
        <v>0.1</v>
      </c>
      <c r="Z358" s="177">
        <f>F358</f>
        <v>-8551</v>
      </c>
      <c r="AA358" s="177">
        <f>AB$3+AB$4*Z358+AB$5*Z358^2+AH358</f>
        <v>2.0711249637480309E-2</v>
      </c>
      <c r="AB358" s="177">
        <f>IF(S358&lt;&gt;0,G358-AH358,-9999)</f>
        <v>1.6927326527730272E-2</v>
      </c>
      <c r="AC358" s="177">
        <f>+G358-P358</f>
        <v>6.255099993722979E-3</v>
      </c>
      <c r="AD358" s="177">
        <f>IF(S358&lt;&gt;0,G358-AA358,-9999)</f>
        <v>-1.445614964375733E-2</v>
      </c>
      <c r="AE358" s="177">
        <f>+(G358-AA358)^2*S358</f>
        <v>2.0898026252270518E-5</v>
      </c>
      <c r="AF358" s="177">
        <f>IF(S358&lt;&gt;0,G358-P358,-9999)</f>
        <v>6.255099993722979E-3</v>
      </c>
      <c r="AG358" s="178"/>
      <c r="AH358" s="177">
        <f>$AB$6*($AB$11/AI358*AJ358+$AB$12)</f>
        <v>-1.0672226534007293E-2</v>
      </c>
      <c r="AI358" s="177">
        <f>1+$AB$7*COS(AL358)</f>
        <v>1.1908064662883209</v>
      </c>
      <c r="AJ358" s="177">
        <f>SIN(AL358+RADIANS($AB$9))</f>
        <v>-0.8334761513262795</v>
      </c>
      <c r="AK358" s="177">
        <f>$AB$7*SIN(AL358)</f>
        <v>3.5024076916904429E-2</v>
      </c>
      <c r="AL358" s="177">
        <f>2*ATAN(AM358)</f>
        <v>0.18153724620335684</v>
      </c>
      <c r="AM358" s="177">
        <f>SQRT((1+$AB$7)/(1-$AB$7))*TAN(AN358/2)</f>
        <v>9.1018726538022843E-2</v>
      </c>
      <c r="AN358" s="177">
        <f>$AU358+$AB$7*SIN(AO358)</f>
        <v>18.998842597622392</v>
      </c>
      <c r="AO358" s="177">
        <f>$AU358+$AB$7*SIN(AP358)</f>
        <v>18.998841432457951</v>
      </c>
      <c r="AP358" s="177">
        <f>$AU358+$AB$7*SIN(AQ358)</f>
        <v>18.998835358727892</v>
      </c>
      <c r="AQ358" s="177">
        <f>$AU358+$AB$7*SIN(AR358)</f>
        <v>18.998803697881666</v>
      </c>
      <c r="AR358" s="177">
        <f>$AU358+$AB$7*SIN(AS358)</f>
        <v>18.998638660194093</v>
      </c>
      <c r="AS358" s="177">
        <f>$AU358+$AB$7*SIN(AT358)</f>
        <v>18.997778438570922</v>
      </c>
      <c r="AT358" s="177">
        <f>$AU358+$AB$7*SIN(AU358)</f>
        <v>18.993296501130988</v>
      </c>
      <c r="AU358" s="177">
        <f>RADIANS($AB$9)+$AB$18*(F358-AB$15)</f>
        <v>18.969989507553478</v>
      </c>
    </row>
    <row r="359" spans="1:47" s="177" customFormat="1" ht="12.95" customHeight="1" x14ac:dyDescent="0.2">
      <c r="A359" s="177" t="s">
        <v>193</v>
      </c>
      <c r="C359" s="196">
        <v>50859.292000000001</v>
      </c>
      <c r="D359" s="196">
        <v>8.0000000000000002E-3</v>
      </c>
      <c r="E359" s="199">
        <f>(C359-C$7)/C$8</f>
        <v>-8540.9728620307778</v>
      </c>
      <c r="F359" s="199">
        <f>ROUND(2*E359,0)/2</f>
        <v>-8541</v>
      </c>
      <c r="G359" s="199">
        <f>C359-(C$7+C$8*F359)</f>
        <v>1.865410000027623E-2</v>
      </c>
      <c r="H359" s="199"/>
      <c r="I359" s="177">
        <f>+G359</f>
        <v>1.865410000027623E-2</v>
      </c>
      <c r="O359" s="177">
        <f ca="1">+C$11+C$12*F359</f>
        <v>7.9290993723690376E-2</v>
      </c>
      <c r="Q359" s="198">
        <f>C359-15018.5</f>
        <v>35840.792000000001</v>
      </c>
      <c r="S359" s="178">
        <f>S$16</f>
        <v>0.1</v>
      </c>
      <c r="Z359" s="177">
        <f>F359</f>
        <v>-8541</v>
      </c>
      <c r="AA359" s="177">
        <f>AB$3+AB$4*Z359+AB$5*Z359^2+AH359</f>
        <v>2.0617709016658239E-2</v>
      </c>
      <c r="AB359" s="177">
        <f>IF(S359&lt;&gt;0,G359-AH359,-9999)</f>
        <v>2.9373938604017564E-2</v>
      </c>
      <c r="AC359" s="177">
        <f>+G359-P359</f>
        <v>1.865410000027623E-2</v>
      </c>
      <c r="AD359" s="177">
        <f>IF(S359&lt;&gt;0,G359-AA359,-9999)</f>
        <v>-1.9636090163820084E-3</v>
      </c>
      <c r="AE359" s="177">
        <f>+(G359-AA359)^2*S359</f>
        <v>3.8557603692167186E-7</v>
      </c>
      <c r="AF359" s="177">
        <f>IF(S359&lt;&gt;0,G359-P359,-9999)</f>
        <v>1.865410000027623E-2</v>
      </c>
      <c r="AG359" s="178"/>
      <c r="AH359" s="177">
        <f>$AB$6*($AB$11/AI359*AJ359+$AB$12)</f>
        <v>-1.0719838603741334E-2</v>
      </c>
      <c r="AI359" s="177">
        <f>1+$AB$7*COS(AL359)</f>
        <v>1.1905269271239651</v>
      </c>
      <c r="AJ359" s="177">
        <f>SIN(AL359+RADIANS($AB$9))</f>
        <v>-0.83776890825353323</v>
      </c>
      <c r="AK359" s="177">
        <f>$AB$7*SIN(AL359)</f>
        <v>3.6514155912696258E-2</v>
      </c>
      <c r="AL359" s="177">
        <f>2*ATAN(AM359)</f>
        <v>0.18935230482464224</v>
      </c>
      <c r="AM359" s="177">
        <f>SQRT((1+$AB$7)/(1-$AB$7))*TAN(AN359/2)</f>
        <v>9.4960049242070035E-2</v>
      </c>
      <c r="AN359" s="177">
        <f>$AU359+$AB$7*SIN(AO359)</f>
        <v>19.005281500342896</v>
      </c>
      <c r="AO359" s="177">
        <f>$AU359+$AB$7*SIN(AP359)</f>
        <v>19.005280291961061</v>
      </c>
      <c r="AP359" s="177">
        <f>$AU359+$AB$7*SIN(AQ359)</f>
        <v>19.005273986712186</v>
      </c>
      <c r="AQ359" s="177">
        <f>$AU359+$AB$7*SIN(AR359)</f>
        <v>19.005241086481561</v>
      </c>
      <c r="AR359" s="177">
        <f>$AU359+$AB$7*SIN(AS359)</f>
        <v>19.005069418744942</v>
      </c>
      <c r="AS359" s="177">
        <f>$AU359+$AB$7*SIN(AT359)</f>
        <v>19.004173760886502</v>
      </c>
      <c r="AT359" s="177">
        <f>$AU359+$AB$7*SIN(AU359)</f>
        <v>18.999502772947359</v>
      </c>
      <c r="AU359" s="177">
        <f>RADIANS($AB$9)+$AB$18*(F359-AB$15)</f>
        <v>18.975193807805606</v>
      </c>
    </row>
    <row r="360" spans="1:47" s="177" customFormat="1" ht="12.95" customHeight="1" x14ac:dyDescent="0.2">
      <c r="A360" s="177" t="s">
        <v>194</v>
      </c>
      <c r="C360" s="196">
        <v>50863.411999999997</v>
      </c>
      <c r="D360" s="196">
        <v>6.0000000000000001E-3</v>
      </c>
      <c r="E360" s="199">
        <f>(C360-C$7)/C$8</f>
        <v>-8534.9790894441176</v>
      </c>
      <c r="F360" s="199">
        <f>ROUND(2*E360,0)/2</f>
        <v>-8535</v>
      </c>
      <c r="G360" s="199">
        <f>C360-(C$7+C$8*F360)</f>
        <v>1.4373499994690064E-2</v>
      </c>
      <c r="H360" s="199"/>
      <c r="I360" s="177">
        <f>+G360</f>
        <v>1.4373499994690064E-2</v>
      </c>
      <c r="O360" s="177">
        <f ca="1">+C$11+C$12*F360</f>
        <v>7.9234984568265387E-2</v>
      </c>
      <c r="Q360" s="198">
        <f>C360-15018.5</f>
        <v>35844.911999999997</v>
      </c>
      <c r="S360" s="178">
        <f>S$16</f>
        <v>0.1</v>
      </c>
      <c r="Z360" s="177">
        <f>F360</f>
        <v>-8535</v>
      </c>
      <c r="AA360" s="177">
        <f>AB$3+AB$4*Z360+AB$5*Z360^2+AH360</f>
        <v>2.0561805283561801E-2</v>
      </c>
      <c r="AB360" s="177">
        <f>IF(S360&lt;&gt;0,G360-AH360,-9999)</f>
        <v>2.5121687246226682E-2</v>
      </c>
      <c r="AC360" s="177">
        <f>+G360-P360</f>
        <v>1.4373499994690064E-2</v>
      </c>
      <c r="AD360" s="177">
        <f>IF(S360&lt;&gt;0,G360-AA360,-9999)</f>
        <v>-6.1883052888717371E-3</v>
      </c>
      <c r="AE360" s="177">
        <f>+(G360-AA360)^2*S360</f>
        <v>3.8295122348277922E-6</v>
      </c>
      <c r="AF360" s="177">
        <f>IF(S360&lt;&gt;0,G360-P360,-9999)</f>
        <v>1.4373499994690064E-2</v>
      </c>
      <c r="AG360" s="178"/>
      <c r="AH360" s="177">
        <f>$AB$6*($AB$11/AI360*AJ360+$AB$12)</f>
        <v>-1.0748187251536616E-2</v>
      </c>
      <c r="AI360" s="177">
        <f>1+$AB$7*COS(AL360)</f>
        <v>1.1903536839028199</v>
      </c>
      <c r="AJ360" s="177">
        <f>SIN(AL360+RADIANS($AB$9))</f>
        <v>-0.84031905000992047</v>
      </c>
      <c r="AK360" s="177">
        <f>$AB$7*SIN(AL360)</f>
        <v>3.7406798392039774E-2</v>
      </c>
      <c r="AL360" s="177">
        <f>2*ATAN(AM360)</f>
        <v>0.19403955232004724</v>
      </c>
      <c r="AM360" s="177">
        <f>SQRT((1+$AB$7)/(1-$AB$7))*TAN(AN360/2)</f>
        <v>9.7325337135031456E-2</v>
      </c>
      <c r="AN360" s="177">
        <f>$AU360+$AB$7*SIN(AO360)</f>
        <v>19.009144105524634</v>
      </c>
      <c r="AO360" s="177">
        <f>$AU360+$AB$7*SIN(AP360)</f>
        <v>19.009142871624217</v>
      </c>
      <c r="AP360" s="177">
        <f>$AU360+$AB$7*SIN(AQ360)</f>
        <v>19.009136429266647</v>
      </c>
      <c r="AQ360" s="177">
        <f>$AU360+$AB$7*SIN(AR360)</f>
        <v>19.00910279297258</v>
      </c>
      <c r="AR360" s="177">
        <f>$AU360+$AB$7*SIN(AS360)</f>
        <v>19.00892717694628</v>
      </c>
      <c r="AS360" s="177">
        <f>$AU360+$AB$7*SIN(AT360)</f>
        <v>19.008010361161382</v>
      </c>
      <c r="AT360" s="177">
        <f>$AU360+$AB$7*SIN(AU360)</f>
        <v>19.003226221741023</v>
      </c>
      <c r="AU360" s="177">
        <f>RADIANS($AB$9)+$AB$18*(F360-AB$15)</f>
        <v>18.978316387956884</v>
      </c>
    </row>
    <row r="361" spans="1:47" s="177" customFormat="1" ht="12.95" customHeight="1" x14ac:dyDescent="0.2">
      <c r="A361" s="144" t="s">
        <v>187</v>
      </c>
      <c r="B361" s="145" t="s">
        <v>95</v>
      </c>
      <c r="C361" s="146">
        <v>50865.465900000003</v>
      </c>
      <c r="D361" s="196"/>
      <c r="E361" s="105">
        <f>(C361-C$7)/C$8</f>
        <v>-8531.9910774257223</v>
      </c>
      <c r="F361" s="199">
        <f>ROUND(2*E361,0)/2</f>
        <v>-8532</v>
      </c>
      <c r="G361" s="201">
        <f>C361-(C$7+C$8*F361)</f>
        <v>6.1331999968388118E-3</v>
      </c>
      <c r="H361" s="199"/>
      <c r="I361" s="177">
        <f>G361</f>
        <v>6.1331999968388118E-3</v>
      </c>
      <c r="O361" s="177">
        <f ca="1">+C$11+C$12*F361</f>
        <v>7.9206979990552887E-2</v>
      </c>
      <c r="Q361" s="198">
        <f>C361-15018.5</f>
        <v>35846.965900000003</v>
      </c>
      <c r="S361" s="178">
        <f>S$16</f>
        <v>0.1</v>
      </c>
      <c r="Z361" s="177">
        <f>F361</f>
        <v>-8532</v>
      </c>
      <c r="AA361" s="177">
        <f>AB$3+AB$4*Z361+AB$5*Z361^2+AH361</f>
        <v>2.0533915651148118E-2</v>
      </c>
      <c r="AB361" s="177">
        <f>IF(S361&lt;&gt;0,G361-AH361,-9999)</f>
        <v>1.6895499913393699E-2</v>
      </c>
      <c r="AC361" s="177">
        <f>+G361-P361</f>
        <v>6.1331999968388118E-3</v>
      </c>
      <c r="AD361" s="177">
        <f>IF(S361&lt;&gt;0,G361-AA361,-9999)</f>
        <v>-1.4400715654309306E-2</v>
      </c>
      <c r="AE361" s="177">
        <f>+(G361-AA361)^2*S361</f>
        <v>2.0738061135626913E-5</v>
      </c>
      <c r="AF361" s="177">
        <f>IF(S361&lt;&gt;0,G361-P361,-9999)</f>
        <v>6.1331999968388118E-3</v>
      </c>
      <c r="AG361" s="178"/>
      <c r="AH361" s="177">
        <f>$AB$6*($AB$11/AI361*AJ361+$AB$12)</f>
        <v>-1.0762299916554887E-2</v>
      </c>
      <c r="AI361" s="177">
        <f>1+$AB$7*COS(AL361)</f>
        <v>1.190265513273451</v>
      </c>
      <c r="AJ361" s="177">
        <f>SIN(AL361+RADIANS($AB$9))</f>
        <v>-0.84158692263073387</v>
      </c>
      <c r="AK361" s="177">
        <f>$AB$7*SIN(AL361)</f>
        <v>3.7852714567223132E-2</v>
      </c>
      <c r="AL361" s="177">
        <f>2*ATAN(AM361)</f>
        <v>0.19638266046844885</v>
      </c>
      <c r="AM361" s="177">
        <f>SQRT((1+$AB$7)/(1-$AB$7))*TAN(AN361/2)</f>
        <v>9.8508123833348935E-2</v>
      </c>
      <c r="AN361" s="177">
        <f>$AU361+$AB$7*SIN(AO361)</f>
        <v>19.011075195677144</v>
      </c>
      <c r="AO361" s="177">
        <f>$AU361+$AB$7*SIN(AP361)</f>
        <v>19.011073949135607</v>
      </c>
      <c r="AP361" s="177">
        <f>$AU361+$AB$7*SIN(AQ361)</f>
        <v>19.01106743874147</v>
      </c>
      <c r="AQ361" s="177">
        <f>$AU361+$AB$7*SIN(AR361)</f>
        <v>19.011033436591696</v>
      </c>
      <c r="AR361" s="177">
        <f>$AU361+$AB$7*SIN(AS361)</f>
        <v>19.010855854981919</v>
      </c>
      <c r="AS361" s="177">
        <f>$AU361+$AB$7*SIN(AT361)</f>
        <v>19.009928490151921</v>
      </c>
      <c r="AT361" s="177">
        <f>$AU361+$AB$7*SIN(AU361)</f>
        <v>19.005087855422694</v>
      </c>
      <c r="AU361" s="177">
        <f>RADIANS($AB$9)+$AB$18*(F361-AB$15)</f>
        <v>18.979877678032519</v>
      </c>
    </row>
    <row r="362" spans="1:47" s="177" customFormat="1" ht="12.95" customHeight="1" x14ac:dyDescent="0.2">
      <c r="A362" s="144" t="s">
        <v>187</v>
      </c>
      <c r="B362" s="145" t="s">
        <v>95</v>
      </c>
      <c r="C362" s="146">
        <v>50865.472099999999</v>
      </c>
      <c r="D362" s="196"/>
      <c r="E362" s="105">
        <f>(C362-C$7)/C$8</f>
        <v>-8531.9820576708644</v>
      </c>
      <c r="F362" s="199">
        <f>ROUND(2*E362,0)/2</f>
        <v>-8532</v>
      </c>
      <c r="G362" s="201">
        <f>C362-(C$7+C$8*F362)</f>
        <v>1.2333199993008748E-2</v>
      </c>
      <c r="H362" s="199"/>
      <c r="I362" s="177">
        <f>G362</f>
        <v>1.2333199993008748E-2</v>
      </c>
      <c r="O362" s="177">
        <f ca="1">+C$11+C$12*F362</f>
        <v>7.9206979990552887E-2</v>
      </c>
      <c r="Q362" s="198">
        <f>C362-15018.5</f>
        <v>35846.972099999999</v>
      </c>
      <c r="S362" s="178">
        <f>S$16</f>
        <v>0.1</v>
      </c>
      <c r="Z362" s="177">
        <f>F362</f>
        <v>-8532</v>
      </c>
      <c r="AA362" s="177">
        <f>AB$3+AB$4*Z362+AB$5*Z362^2+AH362</f>
        <v>2.0533915651148118E-2</v>
      </c>
      <c r="AB362" s="177">
        <f>IF(S362&lt;&gt;0,G362-AH362,-9999)</f>
        <v>2.3095499909563635E-2</v>
      </c>
      <c r="AC362" s="177">
        <f>+G362-P362</f>
        <v>1.2333199993008748E-2</v>
      </c>
      <c r="AD362" s="177">
        <f>IF(S362&lt;&gt;0,G362-AA362,-9999)</f>
        <v>-8.2007156581393702E-3</v>
      </c>
      <c r="AE362" s="177">
        <f>+(G362-AA362)^2*S362</f>
        <v>6.725173730565224E-6</v>
      </c>
      <c r="AF362" s="177">
        <f>IF(S362&lt;&gt;0,G362-P362,-9999)</f>
        <v>1.2333199993008748E-2</v>
      </c>
      <c r="AG362" s="178"/>
      <c r="AH362" s="177">
        <f>$AB$6*($AB$11/AI362*AJ362+$AB$12)</f>
        <v>-1.0762299916554887E-2</v>
      </c>
      <c r="AI362" s="177">
        <f>1+$AB$7*COS(AL362)</f>
        <v>1.190265513273451</v>
      </c>
      <c r="AJ362" s="177">
        <f>SIN(AL362+RADIANS($AB$9))</f>
        <v>-0.84158692263073387</v>
      </c>
      <c r="AK362" s="177">
        <f>$AB$7*SIN(AL362)</f>
        <v>3.7852714567223132E-2</v>
      </c>
      <c r="AL362" s="177">
        <f>2*ATAN(AM362)</f>
        <v>0.19638266046844885</v>
      </c>
      <c r="AM362" s="177">
        <f>SQRT((1+$AB$7)/(1-$AB$7))*TAN(AN362/2)</f>
        <v>9.8508123833348935E-2</v>
      </c>
      <c r="AN362" s="177">
        <f>$AU362+$AB$7*SIN(AO362)</f>
        <v>19.011075195677144</v>
      </c>
      <c r="AO362" s="177">
        <f>$AU362+$AB$7*SIN(AP362)</f>
        <v>19.011073949135607</v>
      </c>
      <c r="AP362" s="177">
        <f>$AU362+$AB$7*SIN(AQ362)</f>
        <v>19.01106743874147</v>
      </c>
      <c r="AQ362" s="177">
        <f>$AU362+$AB$7*SIN(AR362)</f>
        <v>19.011033436591696</v>
      </c>
      <c r="AR362" s="177">
        <f>$AU362+$AB$7*SIN(AS362)</f>
        <v>19.010855854981919</v>
      </c>
      <c r="AS362" s="177">
        <f>$AU362+$AB$7*SIN(AT362)</f>
        <v>19.009928490151921</v>
      </c>
      <c r="AT362" s="177">
        <f>$AU362+$AB$7*SIN(AU362)</f>
        <v>19.005087855422694</v>
      </c>
      <c r="AU362" s="177">
        <f>RADIANS($AB$9)+$AB$18*(F362-AB$15)</f>
        <v>18.979877678032519</v>
      </c>
    </row>
    <row r="363" spans="1:47" s="177" customFormat="1" ht="12.95" customHeight="1" x14ac:dyDescent="0.2">
      <c r="A363" s="177" t="s">
        <v>177</v>
      </c>
      <c r="C363" s="196">
        <v>50871.663</v>
      </c>
      <c r="D363" s="196"/>
      <c r="E363" s="199">
        <f>(C363-C$7)/C$8</f>
        <v>-8522.9755414798929</v>
      </c>
      <c r="F363" s="199">
        <f>ROUND(2*E363,0)/2</f>
        <v>-8523</v>
      </c>
      <c r="G363" s="199">
        <f>C363-(C$7+C$8*F363)</f>
        <v>1.6812299996672664E-2</v>
      </c>
      <c r="H363" s="199"/>
      <c r="I363" s="177">
        <f>+G363</f>
        <v>1.6812299996672664E-2</v>
      </c>
      <c r="O363" s="177">
        <f ca="1">+C$11+C$12*F363</f>
        <v>7.9122966257415411E-2</v>
      </c>
      <c r="Q363" s="198">
        <f>C363-15018.5</f>
        <v>35853.163</v>
      </c>
      <c r="S363" s="178">
        <f>S$16</f>
        <v>0.1</v>
      </c>
      <c r="Z363" s="177">
        <f>F363</f>
        <v>-8523</v>
      </c>
      <c r="AA363" s="177">
        <f>AB$3+AB$4*Z363+AB$5*Z363^2+AH363</f>
        <v>2.0450496360844263E-2</v>
      </c>
      <c r="AB363" s="177">
        <f>IF(S363&lt;&gt;0,G363-AH363,-9999)</f>
        <v>2.7616690602365775E-2</v>
      </c>
      <c r="AC363" s="177">
        <f>+G363-P363</f>
        <v>1.6812299996672664E-2</v>
      </c>
      <c r="AD363" s="177">
        <f>IF(S363&lt;&gt;0,G363-AA363,-9999)</f>
        <v>-3.6381963641715989E-3</v>
      </c>
      <c r="AE363" s="177">
        <f>+(G363-AA363)^2*S363</f>
        <v>1.3236472784271442E-6</v>
      </c>
      <c r="AF363" s="177">
        <f>IF(S363&lt;&gt;0,G363-P363,-9999)</f>
        <v>1.6812299996672664E-2</v>
      </c>
      <c r="AG363" s="178"/>
      <c r="AH363" s="177">
        <f>$AB$6*($AB$11/AI363*AJ363+$AB$12)</f>
        <v>-1.0804390605693113E-2</v>
      </c>
      <c r="AI363" s="177">
        <f>1+$AB$7*COS(AL363)</f>
        <v>1.1899948185500258</v>
      </c>
      <c r="AJ363" s="177">
        <f>SIN(AL363+RADIANS($AB$9))</f>
        <v>-0.84536166254612377</v>
      </c>
      <c r="AK363" s="177">
        <f>$AB$7*SIN(AL363)</f>
        <v>3.9188805358930767E-2</v>
      </c>
      <c r="AL363" s="177">
        <f>2*ATAN(AM363)</f>
        <v>0.20340987409911995</v>
      </c>
      <c r="AM363" s="177">
        <f>SQRT((1+$AB$7)/(1-$AB$7))*TAN(AN363/2)</f>
        <v>0.10205706912497357</v>
      </c>
      <c r="AN363" s="177">
        <f>$AU363+$AB$7*SIN(AO363)</f>
        <v>19.016867596302319</v>
      </c>
      <c r="AO363" s="177">
        <f>$AU363+$AB$7*SIN(AP363)</f>
        <v>19.016866312318736</v>
      </c>
      <c r="AP363" s="177">
        <f>$AU363+$AB$7*SIN(AQ363)</f>
        <v>19.016859599926139</v>
      </c>
      <c r="AQ363" s="177">
        <f>$AU363+$AB$7*SIN(AR363)</f>
        <v>19.01682450909162</v>
      </c>
      <c r="AR363" s="177">
        <f>$AU363+$AB$7*SIN(AS363)</f>
        <v>19.01664106571608</v>
      </c>
      <c r="AS363" s="177">
        <f>$AU363+$AB$7*SIN(AT363)</f>
        <v>19.015682176136391</v>
      </c>
      <c r="AT363" s="177">
        <f>$AU363+$AB$7*SIN(AU363)</f>
        <v>19.010672384822033</v>
      </c>
      <c r="AU363" s="177">
        <f>RADIANS($AB$9)+$AB$18*(F363-AB$15)</f>
        <v>18.984561548259435</v>
      </c>
    </row>
    <row r="364" spans="1:47" s="177" customFormat="1" ht="12.95" customHeight="1" x14ac:dyDescent="0.2">
      <c r="A364" s="177" t="s">
        <v>177</v>
      </c>
      <c r="C364" s="196">
        <v>50897.773000000001</v>
      </c>
      <c r="D364" s="196"/>
      <c r="E364" s="199">
        <f>(C364-C$7)/C$8</f>
        <v>-8484.9907351114798</v>
      </c>
      <c r="F364" s="199">
        <f>ROUND(2*E364,0)/2</f>
        <v>-8485</v>
      </c>
      <c r="G364" s="199">
        <f>C364-(C$7+C$8*F364)</f>
        <v>6.3684999986435287E-3</v>
      </c>
      <c r="H364" s="199"/>
      <c r="I364" s="177">
        <f>+G364</f>
        <v>6.3684999986435287E-3</v>
      </c>
      <c r="O364" s="177">
        <f ca="1">+C$11+C$12*F364</f>
        <v>7.8768241606390468E-2</v>
      </c>
      <c r="Q364" s="198">
        <f>C364-15018.5</f>
        <v>35879.273000000001</v>
      </c>
      <c r="S364" s="178">
        <f>S$16</f>
        <v>0.1</v>
      </c>
      <c r="Z364" s="177">
        <f>F364</f>
        <v>-8485</v>
      </c>
      <c r="AA364" s="177">
        <f>AB$3+AB$4*Z364+AB$5*Z364^2+AH364</f>
        <v>2.0102439295945764E-2</v>
      </c>
      <c r="AB364" s="177">
        <f>IF(S364&lt;&gt;0,G364-AH364,-9999)</f>
        <v>1.7346487183043557E-2</v>
      </c>
      <c r="AC364" s="177">
        <f>+G364-P364</f>
        <v>6.3684999986435287E-3</v>
      </c>
      <c r="AD364" s="177">
        <f>IF(S364&lt;&gt;0,G364-AA364,-9999)</f>
        <v>-1.3733939297302235E-2</v>
      </c>
      <c r="AE364" s="177">
        <f>+(G364-AA364)^2*S364</f>
        <v>1.8862108862198265E-5</v>
      </c>
      <c r="AF364" s="177">
        <f>IF(S364&lt;&gt;0,G364-P364,-9999)</f>
        <v>6.3684999986435287E-3</v>
      </c>
      <c r="AG364" s="178"/>
      <c r="AH364" s="177">
        <f>$AB$6*($AB$11/AI364*AJ364+$AB$12)</f>
        <v>-1.0977987184400028E-2</v>
      </c>
      <c r="AI364" s="177">
        <f>1+$AB$7*COS(AL364)</f>
        <v>1.1887502788459974</v>
      </c>
      <c r="AJ364" s="177">
        <f>SIN(AL364+RADIANS($AB$9))</f>
        <v>-0.86081816698662539</v>
      </c>
      <c r="AK364" s="177">
        <f>$AB$7*SIN(AL364)</f>
        <v>4.4800957320972279E-2</v>
      </c>
      <c r="AL364" s="177">
        <f>2*ATAN(AM364)</f>
        <v>0.23304321488202523</v>
      </c>
      <c r="AM364" s="177">
        <f>SQRT((1+$AB$7)/(1-$AB$7))*TAN(AN364/2)</f>
        <v>0.11705183627884208</v>
      </c>
      <c r="AN364" s="177">
        <f>$AU364+$AB$7*SIN(AO364)</f>
        <v>19.041309096900466</v>
      </c>
      <c r="AO364" s="177">
        <f>$AU364+$AB$7*SIN(AP364)</f>
        <v>19.04130766316316</v>
      </c>
      <c r="AP364" s="177">
        <f>$AU364+$AB$7*SIN(AQ364)</f>
        <v>19.041300134568573</v>
      </c>
      <c r="AQ364" s="177">
        <f>$AU364+$AB$7*SIN(AR364)</f>
        <v>19.041260601888961</v>
      </c>
      <c r="AR364" s="177">
        <f>$AU364+$AB$7*SIN(AS364)</f>
        <v>19.041053020610295</v>
      </c>
      <c r="AS364" s="177">
        <f>$AU364+$AB$7*SIN(AT364)</f>
        <v>19.039963173498407</v>
      </c>
      <c r="AT364" s="177">
        <f>$AU364+$AB$7*SIN(AU364)</f>
        <v>19.034244959880944</v>
      </c>
      <c r="AU364" s="177">
        <f>RADIANS($AB$9)+$AB$18*(F364-AB$15)</f>
        <v>19.004337889217517</v>
      </c>
    </row>
    <row r="365" spans="1:47" s="177" customFormat="1" ht="12.95" customHeight="1" x14ac:dyDescent="0.2">
      <c r="A365" s="177" t="s">
        <v>177</v>
      </c>
      <c r="C365" s="196">
        <v>50921.828999999998</v>
      </c>
      <c r="D365" s="196"/>
      <c r="E365" s="199">
        <f>(C365-C$7)/C$8</f>
        <v>-8449.994086241375</v>
      </c>
      <c r="F365" s="199">
        <f>ROUND(2*E365,0)/2</f>
        <v>-8450</v>
      </c>
      <c r="G365" s="199">
        <f>C365-(C$7+C$8*F365)</f>
        <v>4.0649999937159009E-3</v>
      </c>
      <c r="H365" s="199"/>
      <c r="I365" s="177">
        <f>+G365</f>
        <v>4.0649999937159009E-3</v>
      </c>
      <c r="O365" s="177">
        <f ca="1">+C$11+C$12*F365</f>
        <v>7.844152153307804E-2</v>
      </c>
      <c r="Q365" s="198">
        <f>C365-15018.5</f>
        <v>35903.328999999998</v>
      </c>
      <c r="S365" s="178">
        <f>S$16</f>
        <v>0.1</v>
      </c>
      <c r="Z365" s="177">
        <f>F365</f>
        <v>-8450</v>
      </c>
      <c r="AA365" s="177">
        <f>AB$3+AB$4*Z365+AB$5*Z365^2+AH365</f>
        <v>1.9787875604378523E-2</v>
      </c>
      <c r="AB365" s="177">
        <f>IF(S365&lt;&gt;0,G365-AH365,-9999)</f>
        <v>1.5196918015952259E-2</v>
      </c>
      <c r="AC365" s="177">
        <f>+G365-P365</f>
        <v>4.0649999937159009E-3</v>
      </c>
      <c r="AD365" s="177">
        <f>IF(S365&lt;&gt;0,G365-AA365,-9999)</f>
        <v>-1.5722875610662622E-2</v>
      </c>
      <c r="AE365" s="177">
        <f>+(G365-AA365)^2*S365</f>
        <v>2.4720881746836956E-5</v>
      </c>
      <c r="AF365" s="177">
        <f>IF(S365&lt;&gt;0,G365-P365,-9999)</f>
        <v>4.0649999937159009E-3</v>
      </c>
      <c r="AG365" s="178"/>
      <c r="AH365" s="177">
        <f>$AB$6*($AB$11/AI365*AJ365+$AB$12)</f>
        <v>-1.1131918022236358E-2</v>
      </c>
      <c r="AI365" s="177">
        <f>1+$AB$7*COS(AL365)</f>
        <v>1.1874602458825425</v>
      </c>
      <c r="AJ365" s="177">
        <f>SIN(AL365+RADIANS($AB$9))</f>
        <v>-0.87435776397031451</v>
      </c>
      <c r="AK365" s="177">
        <f>$AB$7*SIN(AL365)</f>
        <v>4.9924440457295868E-2</v>
      </c>
      <c r="AL365" s="177">
        <f>2*ATAN(AM365)</f>
        <v>0.26027885071680013</v>
      </c>
      <c r="AM365" s="177">
        <f>SQRT((1+$AB$7)/(1-$AB$7))*TAN(AN365/2)</f>
        <v>0.13087912904129331</v>
      </c>
      <c r="AN365" s="177">
        <f>$AU365+$AB$7*SIN(AO365)</f>
        <v>19.063796979916521</v>
      </c>
      <c r="AO365" s="177">
        <f>$AU365+$AB$7*SIN(AP365)</f>
        <v>19.063795420974625</v>
      </c>
      <c r="AP365" s="177">
        <f>$AU365+$AB$7*SIN(AQ365)</f>
        <v>19.063787196948578</v>
      </c>
      <c r="AQ365" s="177">
        <f>$AU365+$AB$7*SIN(AR365)</f>
        <v>19.063743812249704</v>
      </c>
      <c r="AR365" s="177">
        <f>$AU365+$AB$7*SIN(AS365)</f>
        <v>19.063514949115103</v>
      </c>
      <c r="AS365" s="177">
        <f>$AU365+$AB$7*SIN(AT365)</f>
        <v>19.062307837445744</v>
      </c>
      <c r="AT365" s="177">
        <f>$AU365+$AB$7*SIN(AU365)</f>
        <v>19.055946228926221</v>
      </c>
      <c r="AU365" s="177">
        <f>RADIANS($AB$9)+$AB$18*(F365-AB$15)</f>
        <v>19.02255294009996</v>
      </c>
    </row>
    <row r="366" spans="1:47" s="177" customFormat="1" ht="12.95" customHeight="1" x14ac:dyDescent="0.2">
      <c r="A366" s="177" t="s">
        <v>177</v>
      </c>
      <c r="C366" s="196">
        <v>50926.641000000003</v>
      </c>
      <c r="D366" s="196"/>
      <c r="E366" s="199">
        <f>(C366-C$7)/C$8</f>
        <v>-8442.9935926280086</v>
      </c>
      <c r="F366" s="199">
        <f>ROUND(2*E366,0)/2</f>
        <v>-8443</v>
      </c>
      <c r="G366" s="199">
        <f>C366-(C$7+C$8*F366)</f>
        <v>4.404300001624506E-3</v>
      </c>
      <c r="H366" s="199"/>
      <c r="I366" s="177">
        <f>+G366</f>
        <v>4.404300001624506E-3</v>
      </c>
      <c r="O366" s="177">
        <f ca="1">+C$11+C$12*F366</f>
        <v>7.8376177518415552E-2</v>
      </c>
      <c r="Q366" s="198">
        <f>C366-15018.5</f>
        <v>35908.141000000003</v>
      </c>
      <c r="S366" s="178">
        <f>S$16</f>
        <v>0.1</v>
      </c>
      <c r="Z366" s="177">
        <f>F366</f>
        <v>-8443</v>
      </c>
      <c r="AA366" s="177">
        <f>AB$3+AB$4*Z366+AB$5*Z366^2+AH366</f>
        <v>1.9725662220522945E-2</v>
      </c>
      <c r="AB366" s="177">
        <f>IF(S366&lt;&gt;0,G366-AH366,-9999)</f>
        <v>1.5566311100859733E-2</v>
      </c>
      <c r="AC366" s="177">
        <f>+G366-P366</f>
        <v>4.404300001624506E-3</v>
      </c>
      <c r="AD366" s="177">
        <f>IF(S366&lt;&gt;0,G366-AA366,-9999)</f>
        <v>-1.5321362218898439E-2</v>
      </c>
      <c r="AE366" s="177">
        <f>+(G366-AA366)^2*S366</f>
        <v>2.3474414024268851E-5</v>
      </c>
      <c r="AF366" s="177">
        <f>IF(S366&lt;&gt;0,G366-P366,-9999)</f>
        <v>4.404300001624506E-3</v>
      </c>
      <c r="AG366" s="178"/>
      <c r="AH366" s="177">
        <f>$AB$6*($AB$11/AI366*AJ366+$AB$12)</f>
        <v>-1.1162011099235227E-2</v>
      </c>
      <c r="AI366" s="177">
        <f>1+$AB$7*COS(AL366)</f>
        <v>1.1871858917441425</v>
      </c>
      <c r="AJ366" s="177">
        <f>SIN(AL366+RADIANS($AB$9))</f>
        <v>-0.87698467800110169</v>
      </c>
      <c r="AK366" s="177">
        <f>$AB$7*SIN(AL366)</f>
        <v>5.0943453684134249E-2</v>
      </c>
      <c r="AL366" s="177">
        <f>2*ATAN(AM366)</f>
        <v>0.26571870775310635</v>
      </c>
      <c r="AM366" s="177">
        <f>SQRT((1+$AB$7)/(1-$AB$7))*TAN(AN366/2)</f>
        <v>0.13364664016576439</v>
      </c>
      <c r="AN366" s="177">
        <f>$AU366+$AB$7*SIN(AO366)</f>
        <v>19.068291554540526</v>
      </c>
      <c r="AO366" s="177">
        <f>$AU366+$AB$7*SIN(AP366)</f>
        <v>19.068289972102747</v>
      </c>
      <c r="AP366" s="177">
        <f>$AU366+$AB$7*SIN(AQ366)</f>
        <v>19.068281615870973</v>
      </c>
      <c r="AQ366" s="177">
        <f>$AU366+$AB$7*SIN(AR366)</f>
        <v>19.068237490153543</v>
      </c>
      <c r="AR366" s="177">
        <f>$AU366+$AB$7*SIN(AS366)</f>
        <v>19.068004488119609</v>
      </c>
      <c r="AS366" s="177">
        <f>$AU366+$AB$7*SIN(AT366)</f>
        <v>19.066774340520219</v>
      </c>
      <c r="AT366" s="177">
        <f>$AU366+$AB$7*SIN(AU366)</f>
        <v>19.060285190183269</v>
      </c>
      <c r="AU366" s="177">
        <f>RADIANS($AB$9)+$AB$18*(F366-AB$15)</f>
        <v>19.026195950276449</v>
      </c>
    </row>
    <row r="367" spans="1:47" s="177" customFormat="1" ht="12.95" customHeight="1" x14ac:dyDescent="0.2">
      <c r="A367" s="144" t="s">
        <v>187</v>
      </c>
      <c r="B367" s="145" t="s">
        <v>95</v>
      </c>
      <c r="C367" s="146">
        <v>50929.398699999998</v>
      </c>
      <c r="D367" s="196"/>
      <c r="E367" s="105">
        <f>(C367-C$7)/C$8</f>
        <v>-8438.9816929527133</v>
      </c>
      <c r="F367" s="199">
        <f>ROUND(2*E367,0)/2</f>
        <v>-8439</v>
      </c>
      <c r="G367" s="201">
        <f>C367-(C$7+C$8*F367)</f>
        <v>1.2583899995661341E-2</v>
      </c>
      <c r="I367" s="177">
        <f>G367</f>
        <v>1.2583899995661341E-2</v>
      </c>
      <c r="O367" s="177">
        <f ca="1">+C$11+C$12*F367</f>
        <v>7.8338838081465551E-2</v>
      </c>
      <c r="Q367" s="198">
        <f>C367-15018.5</f>
        <v>35910.898699999998</v>
      </c>
      <c r="S367" s="178">
        <f>S$16</f>
        <v>0.1</v>
      </c>
      <c r="Z367" s="177">
        <f>F367</f>
        <v>-8439</v>
      </c>
      <c r="AA367" s="177">
        <f>AB$3+AB$4*Z367+AB$5*Z367^2+AH367</f>
        <v>1.9690216970922506E-2</v>
      </c>
      <c r="AB367" s="177">
        <f>IF(S367&lt;&gt;0,G367-AH367,-9999)</f>
        <v>2.3763002820888883E-2</v>
      </c>
      <c r="AC367" s="177">
        <f>+G367-P367</f>
        <v>1.2583899995661341E-2</v>
      </c>
      <c r="AD367" s="177">
        <f>IF(S367&lt;&gt;0,G367-AA367,-9999)</f>
        <v>-7.1063169752611649E-3</v>
      </c>
      <c r="AE367" s="177">
        <f>+(G367-AA367)^2*S367</f>
        <v>5.0499740952884991E-6</v>
      </c>
      <c r="AF367" s="177">
        <f>IF(S367&lt;&gt;0,G367-P367,-9999)</f>
        <v>1.2583899995661341E-2</v>
      </c>
      <c r="AG367" s="178"/>
      <c r="AH367" s="177">
        <f>$AB$6*($AB$11/AI367*AJ367+$AB$12)</f>
        <v>-1.1179102825227542E-2</v>
      </c>
      <c r="AI367" s="177">
        <f>1+$AB$7*COS(AL367)</f>
        <v>1.187026688993932</v>
      </c>
      <c r="AJ367" s="177">
        <f>SIN(AL367+RADIANS($AB$9))</f>
        <v>-0.87847358189129965</v>
      </c>
      <c r="AK367" s="177">
        <f>$AB$7*SIN(AL367)</f>
        <v>5.1524859488254436E-2</v>
      </c>
      <c r="AL367" s="177">
        <f>2*ATAN(AM367)</f>
        <v>0.26882606098614176</v>
      </c>
      <c r="AM367" s="177">
        <f>SQRT((1+$AB$7)/(1-$AB$7))*TAN(AN367/2)</f>
        <v>0.13522839737434908</v>
      </c>
      <c r="AN367" s="177">
        <f>$AU367+$AB$7*SIN(AO367)</f>
        <v>19.070859413383598</v>
      </c>
      <c r="AO367" s="177">
        <f>$AU367+$AB$7*SIN(AP367)</f>
        <v>19.070857817756977</v>
      </c>
      <c r="AP367" s="177">
        <f>$AU367+$AB$7*SIN(AQ367)</f>
        <v>19.070849387040155</v>
      </c>
      <c r="AQ367" s="177">
        <f>$AU367+$AB$7*SIN(AR367)</f>
        <v>19.070804842432018</v>
      </c>
      <c r="AR367" s="177">
        <f>$AU367+$AB$7*SIN(AS367)</f>
        <v>19.070569493562498</v>
      </c>
      <c r="AS367" s="177">
        <f>$AU367+$AB$7*SIN(AT367)</f>
        <v>19.069326247585966</v>
      </c>
      <c r="AT367" s="177">
        <f>$AU367+$AB$7*SIN(AU367)</f>
        <v>19.062764394082649</v>
      </c>
      <c r="AU367" s="177">
        <f>RADIANS($AB$9)+$AB$18*(F367-AB$15)</f>
        <v>19.0282776703773</v>
      </c>
    </row>
    <row r="368" spans="1:47" s="177" customFormat="1" ht="12.95" customHeight="1" x14ac:dyDescent="0.2">
      <c r="A368" s="177" t="s">
        <v>177</v>
      </c>
      <c r="C368" s="196">
        <v>50950.705999999998</v>
      </c>
      <c r="D368" s="196"/>
      <c r="E368" s="199">
        <f>(C368-C$7)/C$8</f>
        <v>-8407.9838505653643</v>
      </c>
      <c r="F368" s="199">
        <f>ROUND(2*E368,0)/2</f>
        <v>-8408</v>
      </c>
      <c r="G368" s="199">
        <f>C368-(C$7+C$8*F368)</f>
        <v>1.1100799994892441E-2</v>
      </c>
      <c r="I368" s="177">
        <f>+G368</f>
        <v>1.1100799994892441E-2</v>
      </c>
      <c r="O368" s="177">
        <f ca="1">+C$11+C$12*F368</f>
        <v>7.804945744510311E-2</v>
      </c>
      <c r="Q368" s="198">
        <f>C368-15018.5</f>
        <v>35932.205999999998</v>
      </c>
      <c r="S368" s="178">
        <f>S$16</f>
        <v>0.1</v>
      </c>
      <c r="Z368" s="177">
        <f>F368</f>
        <v>-8408</v>
      </c>
      <c r="AA368" s="177">
        <f>AB$3+AB$4*Z368+AB$5*Z368^2+AH368</f>
        <v>1.9418124473331799E-2</v>
      </c>
      <c r="AB368" s="177">
        <f>IF(S368&lt;&gt;0,G368-AH368,-9999)</f>
        <v>2.2409778626482697E-2</v>
      </c>
      <c r="AC368" s="177">
        <f>+G368-P368</f>
        <v>1.1100799994892441E-2</v>
      </c>
      <c r="AD368" s="177">
        <f>IF(S368&lt;&gt;0,G368-AA368,-9999)</f>
        <v>-8.3173244784393585E-3</v>
      </c>
      <c r="AE368" s="177">
        <f>+(G368-AA368)^2*S368</f>
        <v>6.9177886479646546E-6</v>
      </c>
      <c r="AF368" s="177">
        <f>IF(S368&lt;&gt;0,G368-P368,-9999)</f>
        <v>1.1100799994892441E-2</v>
      </c>
      <c r="AG368" s="178"/>
      <c r="AH368" s="177">
        <f>$AB$6*($AB$11/AI368*AJ368+$AB$12)</f>
        <v>-1.1308978631590257E-2</v>
      </c>
      <c r="AI368" s="177">
        <f>1+$AB$7*COS(AL368)</f>
        <v>1.1857333883150147</v>
      </c>
      <c r="AJ368" s="177">
        <f>SIN(AL368+RADIANS($AB$9))</f>
        <v>-0.88971061901850568</v>
      </c>
      <c r="AK368" s="177">
        <f>$AB$7*SIN(AL368)</f>
        <v>5.6008053049015301E-2</v>
      </c>
      <c r="AL368" s="177">
        <f>2*ATAN(AM368)</f>
        <v>0.2928789448054131</v>
      </c>
      <c r="AM368" s="177">
        <f>SQRT((1+$AB$7)/(1-$AB$7))*TAN(AN368/2)</f>
        <v>0.14749530474167713</v>
      </c>
      <c r="AN368" s="177">
        <f>$AU368+$AB$7*SIN(AO368)</f>
        <v>19.09074829021624</v>
      </c>
      <c r="AO368" s="177">
        <f>$AU368+$AB$7*SIN(AP368)</f>
        <v>19.090746598350865</v>
      </c>
      <c r="AP368" s="177">
        <f>$AU368+$AB$7*SIN(AQ368)</f>
        <v>19.090737617182732</v>
      </c>
      <c r="AQ368" s="177">
        <f>$AU368+$AB$7*SIN(AR368)</f>
        <v>19.090689941510607</v>
      </c>
      <c r="AR368" s="177">
        <f>$AU368+$AB$7*SIN(AS368)</f>
        <v>19.090436869120541</v>
      </c>
      <c r="AS368" s="177">
        <f>$AU368+$AB$7*SIN(AT368)</f>
        <v>19.089093771136966</v>
      </c>
      <c r="AT368" s="177">
        <f>$AU368+$AB$7*SIN(AU368)</f>
        <v>19.081973025720277</v>
      </c>
      <c r="AU368" s="177">
        <f>RADIANS($AB$9)+$AB$18*(F368-AB$15)</f>
        <v>19.044411001158895</v>
      </c>
    </row>
    <row r="369" spans="1:47" s="177" customFormat="1" ht="12.95" customHeight="1" x14ac:dyDescent="0.2">
      <c r="A369" s="144" t="s">
        <v>195</v>
      </c>
      <c r="B369" s="145" t="s">
        <v>95</v>
      </c>
      <c r="C369" s="146">
        <v>51177.514000000003</v>
      </c>
      <c r="D369" s="196"/>
      <c r="E369" s="105">
        <f>(C369-C$7)/C$8</f>
        <v>-8078.0237600710298</v>
      </c>
      <c r="F369" s="199">
        <f>ROUND(2*E369,0)/2</f>
        <v>-8078</v>
      </c>
      <c r="G369" s="201">
        <f>C369-(C$7+C$8*F369)</f>
        <v>-1.6332200000761077E-2</v>
      </c>
      <c r="H369" s="199"/>
      <c r="I369" s="177">
        <f>G369</f>
        <v>-1.6332200000761077E-2</v>
      </c>
      <c r="O369" s="177">
        <f ca="1">+C$11+C$12*F369</f>
        <v>7.4968953896728696E-2</v>
      </c>
      <c r="Q369" s="198">
        <f>C369-15018.5</f>
        <v>36159.014000000003</v>
      </c>
      <c r="S369" s="178">
        <f>S$16</f>
        <v>0.1</v>
      </c>
      <c r="Z369" s="177">
        <f>F369</f>
        <v>-8078</v>
      </c>
      <c r="AA369" s="177">
        <f>AB$3+AB$4*Z369+AB$5*Z369^2+AH369</f>
        <v>1.6817319074919412E-2</v>
      </c>
      <c r="AB369" s="177">
        <f>IF(S369&lt;&gt;0,G369-AH369,-9999)</f>
        <v>-3.9337974334723441E-3</v>
      </c>
      <c r="AC369" s="177">
        <f>+G369-P369</f>
        <v>-1.6332200000761077E-2</v>
      </c>
      <c r="AD369" s="177">
        <f>IF(S369&lt;&gt;0,G369-AA369,-9999)</f>
        <v>-3.3149519075680492E-2</v>
      </c>
      <c r="AE369" s="177">
        <f>+(G369-AA369)^2*S369</f>
        <v>1.098890614948905E-4</v>
      </c>
      <c r="AF369" s="177">
        <f>IF(S369&lt;&gt;0,G369-P369,-9999)</f>
        <v>-1.6332200000761077E-2</v>
      </c>
      <c r="AG369" s="178"/>
      <c r="AH369" s="177">
        <f>$AB$6*($AB$11/AI369*AJ369+$AB$12)</f>
        <v>-1.2398402567288733E-2</v>
      </c>
      <c r="AI369" s="177">
        <f>1+$AB$7*COS(AL369)</f>
        <v>1.1659131463236743</v>
      </c>
      <c r="AJ369" s="177">
        <f>SIN(AL369+RADIANS($AB$9))</f>
        <v>-0.97541581078136597</v>
      </c>
      <c r="AK369" s="177">
        <f>$AB$7*SIN(AL369)</f>
        <v>0.10053169360105499</v>
      </c>
      <c r="AL369" s="177">
        <f>2*ATAN(AM369)</f>
        <v>0.54476812866451685</v>
      </c>
      <c r="AM369" s="177">
        <f>SQRT((1+$AB$7)/(1-$AB$7))*TAN(AN369/2)</f>
        <v>0.27932650727271008</v>
      </c>
      <c r="AN369" s="177">
        <f>$AU369+$AB$7*SIN(AO369)</f>
        <v>19.300740210488929</v>
      </c>
      <c r="AO369" s="177">
        <f>$AU369+$AB$7*SIN(AP369)</f>
        <v>19.300738186688168</v>
      </c>
      <c r="AP369" s="177">
        <f>$AU369+$AB$7*SIN(AQ369)</f>
        <v>19.300726594438373</v>
      </c>
      <c r="AQ369" s="177">
        <f>$AU369+$AB$7*SIN(AR369)</f>
        <v>19.300660195749728</v>
      </c>
      <c r="AR369" s="177">
        <f>$AU369+$AB$7*SIN(AS369)</f>
        <v>19.300279915036882</v>
      </c>
      <c r="AS369" s="177">
        <f>$AU369+$AB$7*SIN(AT369)</f>
        <v>19.298103304193447</v>
      </c>
      <c r="AT369" s="177">
        <f>$AU369+$AB$7*SIN(AU369)</f>
        <v>19.285688351958559</v>
      </c>
      <c r="AU369" s="177">
        <f>RADIANS($AB$9)+$AB$18*(F369-AB$15)</f>
        <v>19.216152909479085</v>
      </c>
    </row>
    <row r="370" spans="1:47" s="177" customFormat="1" ht="12.95" customHeight="1" x14ac:dyDescent="0.2">
      <c r="A370" s="177" t="s">
        <v>196</v>
      </c>
      <c r="C370" s="196">
        <v>51177.540999999997</v>
      </c>
      <c r="D370" s="196">
        <v>4.0000000000000001E-3</v>
      </c>
      <c r="E370" s="199">
        <f>(C370-C$7)/C$8</f>
        <v>-8077.9844804934064</v>
      </c>
      <c r="F370" s="199">
        <f>ROUND(2*E370,0)/2</f>
        <v>-8078</v>
      </c>
      <c r="G370" s="199">
        <f>C370-(C$7+C$8*F370)</f>
        <v>1.0667799993825611E-2</v>
      </c>
      <c r="H370" s="199"/>
      <c r="I370" s="177">
        <f>G370</f>
        <v>1.0667799993825611E-2</v>
      </c>
      <c r="O370" s="177">
        <f ca="1">+C$11+C$12*F370</f>
        <v>7.4968953896728696E-2</v>
      </c>
      <c r="Q370" s="198">
        <f>C370-15018.5</f>
        <v>36159.040999999997</v>
      </c>
      <c r="S370" s="178">
        <f>S$16</f>
        <v>0.1</v>
      </c>
      <c r="Z370" s="177">
        <f>F370</f>
        <v>-8078</v>
      </c>
      <c r="AA370" s="177">
        <f>AB$3+AB$4*Z370+AB$5*Z370^2+AH370</f>
        <v>1.6817319074919412E-2</v>
      </c>
      <c r="AB370" s="177">
        <f>IF(S370&lt;&gt;0,G370-AH370,-9999)</f>
        <v>2.3066202561114343E-2</v>
      </c>
      <c r="AC370" s="177">
        <f>+G370-P370</f>
        <v>1.0667799993825611E-2</v>
      </c>
      <c r="AD370" s="177">
        <f>IF(S370&lt;&gt;0,G370-AA370,-9999)</f>
        <v>-6.1495190810938009E-3</v>
      </c>
      <c r="AE370" s="177">
        <f>+(G370-AA370)^2*S370</f>
        <v>3.7816584928736746E-6</v>
      </c>
      <c r="AF370" s="177">
        <f>IF(S370&lt;&gt;0,G370-P370,-9999)</f>
        <v>1.0667799993825611E-2</v>
      </c>
      <c r="AG370" s="178"/>
      <c r="AH370" s="177">
        <f>$AB$6*($AB$11/AI370*AJ370+$AB$12)</f>
        <v>-1.2398402567288733E-2</v>
      </c>
      <c r="AI370" s="177">
        <f>1+$AB$7*COS(AL370)</f>
        <v>1.1659131463236743</v>
      </c>
      <c r="AJ370" s="177">
        <f>SIN(AL370+RADIANS($AB$9))</f>
        <v>-0.97541581078136597</v>
      </c>
      <c r="AK370" s="177">
        <f>$AB$7*SIN(AL370)</f>
        <v>0.10053169360105499</v>
      </c>
      <c r="AL370" s="177">
        <f>2*ATAN(AM370)</f>
        <v>0.54476812866451685</v>
      </c>
      <c r="AM370" s="177">
        <f>SQRT((1+$AB$7)/(1-$AB$7))*TAN(AN370/2)</f>
        <v>0.27932650727271008</v>
      </c>
      <c r="AN370" s="177">
        <f>$AU370+$AB$7*SIN(AO370)</f>
        <v>19.300740210488929</v>
      </c>
      <c r="AO370" s="177">
        <f>$AU370+$AB$7*SIN(AP370)</f>
        <v>19.300738186688168</v>
      </c>
      <c r="AP370" s="177">
        <f>$AU370+$AB$7*SIN(AQ370)</f>
        <v>19.300726594438373</v>
      </c>
      <c r="AQ370" s="177">
        <f>$AU370+$AB$7*SIN(AR370)</f>
        <v>19.300660195749728</v>
      </c>
      <c r="AR370" s="177">
        <f>$AU370+$AB$7*SIN(AS370)</f>
        <v>19.300279915036882</v>
      </c>
      <c r="AS370" s="177">
        <f>$AU370+$AB$7*SIN(AT370)</f>
        <v>19.298103304193447</v>
      </c>
      <c r="AT370" s="177">
        <f>$AU370+$AB$7*SIN(AU370)</f>
        <v>19.285688351958559</v>
      </c>
      <c r="AU370" s="177">
        <f>RADIANS($AB$9)+$AB$18*(F370-AB$15)</f>
        <v>19.216152909479085</v>
      </c>
    </row>
    <row r="371" spans="1:47" s="177" customFormat="1" ht="12.95" customHeight="1" x14ac:dyDescent="0.2">
      <c r="A371" s="177" t="s">
        <v>177</v>
      </c>
      <c r="C371" s="196">
        <v>51212.589</v>
      </c>
      <c r="D371" s="196"/>
      <c r="E371" s="199">
        <f>(C371-C$7)/C$8</f>
        <v>-8026.9966791299357</v>
      </c>
      <c r="F371" s="199">
        <f>ROUND(2*E371,0)/2</f>
        <v>-8027</v>
      </c>
      <c r="G371" s="199">
        <f>C371-(C$7+C$8*F371)</f>
        <v>2.2826999993412755E-3</v>
      </c>
      <c r="H371" s="199"/>
      <c r="I371" s="177">
        <f>+G371</f>
        <v>2.2826999993412755E-3</v>
      </c>
      <c r="O371" s="177">
        <f ca="1">+C$11+C$12*F371</f>
        <v>7.4492876075616291E-2</v>
      </c>
      <c r="Q371" s="198">
        <f>C371-15018.5</f>
        <v>36194.089</v>
      </c>
      <c r="S371" s="178">
        <f>S$16</f>
        <v>0.1</v>
      </c>
      <c r="Z371" s="177">
        <f>F371</f>
        <v>-8027</v>
      </c>
      <c r="AA371" s="177">
        <f>AB$3+AB$4*Z371+AB$5*Z371^2+AH371</f>
        <v>1.6464736998078384E-2</v>
      </c>
      <c r="AB371" s="177">
        <f>IF(S371&lt;&gt;0,G371-AH371,-9999)</f>
        <v>1.4800521500285151E-2</v>
      </c>
      <c r="AC371" s="177">
        <f>+G371-P371</f>
        <v>2.2826999993412755E-3</v>
      </c>
      <c r="AD371" s="177">
        <f>IF(S371&lt;&gt;0,G371-AA371,-9999)</f>
        <v>-1.4182036998737109E-2</v>
      </c>
      <c r="AE371" s="177">
        <f>+(G371-AA371)^2*S371</f>
        <v>2.0113017343354826E-5</v>
      </c>
      <c r="AF371" s="177">
        <f>IF(S371&lt;&gt;0,G371-P371,-9999)</f>
        <v>2.2826999993412755E-3</v>
      </c>
      <c r="AG371" s="178"/>
      <c r="AH371" s="177">
        <f>$AB$6*($AB$11/AI371*AJ371+$AB$12)</f>
        <v>-1.2517821500943875E-2</v>
      </c>
      <c r="AI371" s="177">
        <f>1+$AB$7*COS(AL371)</f>
        <v>1.1619646163316608</v>
      </c>
      <c r="AJ371" s="177">
        <f>SIN(AL371+RADIANS($AB$9))</f>
        <v>-0.98310002287367515</v>
      </c>
      <c r="AK371" s="177">
        <f>$AB$7*SIN(AL371)</f>
        <v>0.10677666691677191</v>
      </c>
      <c r="AL371" s="177">
        <f>2*ATAN(AM371)</f>
        <v>0.58285682523399562</v>
      </c>
      <c r="AM371" s="177">
        <f>SQRT((1+$AB$7)/(1-$AB$7))*TAN(AN371/2)</f>
        <v>0.29996906403505025</v>
      </c>
      <c r="AN371" s="177">
        <f>$AU371+$AB$7*SIN(AO371)</f>
        <v>19.332841992216053</v>
      </c>
      <c r="AO371" s="177">
        <f>$AU371+$AB$7*SIN(AP371)</f>
        <v>19.332840021542889</v>
      </c>
      <c r="AP371" s="177">
        <f>$AU371+$AB$7*SIN(AQ371)</f>
        <v>19.332828549291051</v>
      </c>
      <c r="AQ371" s="177">
        <f>$AU371+$AB$7*SIN(AR371)</f>
        <v>19.332761765076214</v>
      </c>
      <c r="AR371" s="177">
        <f>$AU371+$AB$7*SIN(AS371)</f>
        <v>19.332373035942428</v>
      </c>
      <c r="AS371" s="177">
        <f>$AU371+$AB$7*SIN(AT371)</f>
        <v>19.330111939089015</v>
      </c>
      <c r="AT371" s="177">
        <f>$AU371+$AB$7*SIN(AU371)</f>
        <v>19.317012074129281</v>
      </c>
      <c r="AU371" s="177">
        <f>RADIANS($AB$9)+$AB$18*(F371-AB$15)</f>
        <v>19.24269484076493</v>
      </c>
    </row>
    <row r="372" spans="1:47" s="177" customFormat="1" ht="12.95" customHeight="1" x14ac:dyDescent="0.2">
      <c r="A372" s="177" t="s">
        <v>177</v>
      </c>
      <c r="C372" s="196">
        <v>51214.648999999998</v>
      </c>
      <c r="D372" s="196"/>
      <c r="E372" s="199">
        <f>(C372-C$7)/C$8</f>
        <v>-8023.9997928366065</v>
      </c>
      <c r="F372" s="199">
        <f>ROUND(2*E372,0)/2</f>
        <v>-8024</v>
      </c>
      <c r="G372" s="199">
        <f>C372-(C$7+C$8*F372)</f>
        <v>1.4239999291021377E-4</v>
      </c>
      <c r="H372" s="199"/>
      <c r="I372" s="177">
        <f>+G372</f>
        <v>1.4239999291021377E-4</v>
      </c>
      <c r="O372" s="177">
        <f ca="1">+C$11+C$12*F372</f>
        <v>7.4464871497903803E-2</v>
      </c>
      <c r="Q372" s="198">
        <f>C372-15018.5</f>
        <v>36196.148999999998</v>
      </c>
      <c r="S372" s="178">
        <f>S$16</f>
        <v>0.1</v>
      </c>
      <c r="Z372" s="177">
        <f>F372</f>
        <v>-8024</v>
      </c>
      <c r="AA372" s="177">
        <f>AB$3+AB$4*Z372+AB$5*Z372^2+AH372</f>
        <v>1.6444412858751485E-2</v>
      </c>
      <c r="AB372" s="177">
        <f>IF(S372&lt;&gt;0,G372-AH372,-9999)</f>
        <v>1.2666833605700993E-2</v>
      </c>
      <c r="AC372" s="177">
        <f>+G372-P372</f>
        <v>1.4239999291021377E-4</v>
      </c>
      <c r="AD372" s="177">
        <f>IF(S372&lt;&gt;0,G372-AA372,-9999)</f>
        <v>-1.6302012865841271E-2</v>
      </c>
      <c r="AE372" s="177">
        <f>+(G372-AA372)^2*S372</f>
        <v>2.6575562347805436E-5</v>
      </c>
      <c r="AF372" s="177">
        <f>IF(S372&lt;&gt;0,G372-P372,-9999)</f>
        <v>1.4239999291021377E-4</v>
      </c>
      <c r="AG372" s="178"/>
      <c r="AH372" s="177">
        <f>$AB$6*($AB$11/AI372*AJ372+$AB$12)</f>
        <v>-1.252443361279078E-2</v>
      </c>
      <c r="AI372" s="177">
        <f>1+$AB$7*COS(AL372)</f>
        <v>1.1617258458598991</v>
      </c>
      <c r="AJ372" s="177">
        <f>SIN(AL372+RADIANS($AB$9))</f>
        <v>-0.98350625466945329</v>
      </c>
      <c r="AK372" s="177">
        <f>$AB$7*SIN(AL372)</f>
        <v>0.10713796863025522</v>
      </c>
      <c r="AL372" s="177">
        <f>2*ATAN(AM372)</f>
        <v>0.5850892145419142</v>
      </c>
      <c r="AM372" s="177">
        <f>SQRT((1+$AB$7)/(1-$AB$7))*TAN(AN372/2)</f>
        <v>0.30118610348988645</v>
      </c>
      <c r="AN372" s="177">
        <f>$AU372+$AB$7*SIN(AO372)</f>
        <v>19.334726907398764</v>
      </c>
      <c r="AO372" s="177">
        <f>$AU372+$AB$7*SIN(AP372)</f>
        <v>19.334724940553567</v>
      </c>
      <c r="AP372" s="177">
        <f>$AU372+$AB$7*SIN(AQ372)</f>
        <v>19.334713479228522</v>
      </c>
      <c r="AQ372" s="177">
        <f>$AU372+$AB$7*SIN(AR372)</f>
        <v>19.334646692445968</v>
      </c>
      <c r="AR372" s="177">
        <f>$AU372+$AB$7*SIN(AS372)</f>
        <v>19.334257563046332</v>
      </c>
      <c r="AS372" s="177">
        <f>$AU372+$AB$7*SIN(AT372)</f>
        <v>19.331991904668143</v>
      </c>
      <c r="AT372" s="177">
        <f>$AU372+$AB$7*SIN(AU372)</f>
        <v>19.318853048427247</v>
      </c>
      <c r="AU372" s="177">
        <f>RADIANS($AB$9)+$AB$18*(F372-AB$15)</f>
        <v>19.244256130840569</v>
      </c>
    </row>
    <row r="373" spans="1:47" s="177" customFormat="1" ht="12.95" customHeight="1" x14ac:dyDescent="0.2">
      <c r="A373" s="177" t="s">
        <v>177</v>
      </c>
      <c r="C373" s="196">
        <v>51223.591999999997</v>
      </c>
      <c r="D373" s="196"/>
      <c r="E373" s="199">
        <f>(C373-C$7)/C$8</f>
        <v>-8010.9895238456947</v>
      </c>
      <c r="F373" s="199">
        <f>ROUND(2*E373,0)/2</f>
        <v>-8011</v>
      </c>
      <c r="G373" s="199">
        <f>C373-(C$7+C$8*F373)</f>
        <v>7.201099993835669E-3</v>
      </c>
      <c r="H373" s="199"/>
      <c r="I373" s="177">
        <f>+G373</f>
        <v>7.201099993835669E-3</v>
      </c>
      <c r="O373" s="177">
        <f ca="1">+C$11+C$12*F373</f>
        <v>7.4343518327816327E-2</v>
      </c>
      <c r="Q373" s="198">
        <f>C373-15018.5</f>
        <v>36205.091999999997</v>
      </c>
      <c r="S373" s="178">
        <f>S$16</f>
        <v>0.1</v>
      </c>
      <c r="Z373" s="177">
        <f>F373</f>
        <v>-8011</v>
      </c>
      <c r="AA373" s="177">
        <f>AB$3+AB$4*Z373+AB$5*Z373^2+AH373</f>
        <v>1.6356875781654595E-2</v>
      </c>
      <c r="AB373" s="177">
        <f>IF(S373&lt;&gt;0,G373-AH373,-9999)</f>
        <v>1.9753656329571968E-2</v>
      </c>
      <c r="AC373" s="177">
        <f>+G373-P373</f>
        <v>7.201099993835669E-3</v>
      </c>
      <c r="AD373" s="177">
        <f>IF(S373&lt;&gt;0,G373-AA373,-9999)</f>
        <v>-9.1557757878189261E-3</v>
      </c>
      <c r="AE373" s="177">
        <f>+(G373-AA373)^2*S373</f>
        <v>8.3828230276811282E-6</v>
      </c>
      <c r="AF373" s="177">
        <f>IF(S373&lt;&gt;0,G373-P373,-9999)</f>
        <v>7.201099993835669E-3</v>
      </c>
      <c r="AG373" s="178"/>
      <c r="AH373" s="177">
        <f>$AB$6*($AB$11/AI373*AJ373+$AB$12)</f>
        <v>-1.2552556335736301E-2</v>
      </c>
      <c r="AI373" s="177">
        <f>1+$AB$7*COS(AL373)</f>
        <v>1.1606830333118872</v>
      </c>
      <c r="AJ373" s="177">
        <f>SIN(AL373+RADIANS($AB$9))</f>
        <v>-0.98520810410964521</v>
      </c>
      <c r="AK373" s="177">
        <f>$AB$7*SIN(AL373)</f>
        <v>0.10869570528318187</v>
      </c>
      <c r="AL373" s="177">
        <f>2*ATAN(AM373)</f>
        <v>0.59475225196112469</v>
      </c>
      <c r="AM373" s="177">
        <f>SQRT((1+$AB$7)/(1-$AB$7))*TAN(AN373/2)</f>
        <v>0.30646362493159396</v>
      </c>
      <c r="AN373" s="177">
        <f>$AU373+$AB$7*SIN(AO373)</f>
        <v>19.342890375797957</v>
      </c>
      <c r="AO373" s="177">
        <f>$AU373+$AB$7*SIN(AP373)</f>
        <v>19.342888426388836</v>
      </c>
      <c r="AP373" s="177">
        <f>$AU373+$AB$7*SIN(AQ373)</f>
        <v>19.342877017186627</v>
      </c>
      <c r="AQ373" s="177">
        <f>$AU373+$AB$7*SIN(AR373)</f>
        <v>19.342810244564099</v>
      </c>
      <c r="AR373" s="177">
        <f>$AU373+$AB$7*SIN(AS373)</f>
        <v>19.342419504272552</v>
      </c>
      <c r="AS373" s="177">
        <f>$AU373+$AB$7*SIN(AT373)</f>
        <v>19.340134608668237</v>
      </c>
      <c r="AT373" s="177">
        <f>$AU373+$AB$7*SIN(AU373)</f>
        <v>19.326828493718637</v>
      </c>
      <c r="AU373" s="177">
        <f>RADIANS($AB$9)+$AB$18*(F373-AB$15)</f>
        <v>19.251021721168335</v>
      </c>
    </row>
    <row r="374" spans="1:47" s="177" customFormat="1" ht="12.95" customHeight="1" x14ac:dyDescent="0.2">
      <c r="A374" s="177" t="s">
        <v>197</v>
      </c>
      <c r="B374" s="177" t="s">
        <v>95</v>
      </c>
      <c r="C374" s="196">
        <v>51241.459900000002</v>
      </c>
      <c r="D374" s="196">
        <v>2E-3</v>
      </c>
      <c r="E374" s="199">
        <f>(C374-C$7)/C$8</f>
        <v>-7984.9953177288689</v>
      </c>
      <c r="F374" s="199">
        <f>ROUND(2*E374,0)/2</f>
        <v>-7985</v>
      </c>
      <c r="G374" s="199">
        <f>C374-(C$7+C$8*F374)</f>
        <v>3.218500001821667E-3</v>
      </c>
      <c r="H374" s="199"/>
      <c r="K374" s="177">
        <f>G374</f>
        <v>3.218500001821667E-3</v>
      </c>
      <c r="O374" s="177">
        <f ca="1">+C$11+C$12*F374</f>
        <v>7.4100811987641374E-2</v>
      </c>
      <c r="Q374" s="198">
        <f>C374-15018.5</f>
        <v>36222.959900000002</v>
      </c>
      <c r="S374" s="178">
        <f>S$18</f>
        <v>1</v>
      </c>
      <c r="Z374" s="177">
        <f>F374</f>
        <v>-7985</v>
      </c>
      <c r="AA374" s="177">
        <f>AB$3+AB$4*Z374+AB$5*Z374^2+AH374</f>
        <v>1.6184405481890093E-2</v>
      </c>
      <c r="AB374" s="177">
        <f>IF(S374&lt;&gt;0,G374-AH374,-9999)</f>
        <v>1.5824719533046705E-2</v>
      </c>
      <c r="AC374" s="177">
        <f>+G374-P374</f>
        <v>3.218500001821667E-3</v>
      </c>
      <c r="AD374" s="177">
        <f>IF(S374&lt;&gt;0,G374-AA374,-9999)</f>
        <v>-1.2965905480068426E-2</v>
      </c>
      <c r="AE374" s="177">
        <f>+(G374-AA374)^2*S374</f>
        <v>1.6811470491806844E-4</v>
      </c>
      <c r="AF374" s="177">
        <f>IF(S374&lt;&gt;0,G374-P374,-9999)</f>
        <v>3.218500001821667E-3</v>
      </c>
      <c r="AG374" s="178"/>
      <c r="AH374" s="177">
        <f>$AB$6*($AB$11/AI374*AJ374+$AB$12)</f>
        <v>-1.2606219531225038E-2</v>
      </c>
      <c r="AI374" s="177">
        <f>1+$AB$7*COS(AL374)</f>
        <v>1.1585583723708082</v>
      </c>
      <c r="AJ374" s="177">
        <f>SIN(AL374+RADIANS($AB$9))</f>
        <v>-0.98832766826221274</v>
      </c>
      <c r="AK374" s="177">
        <f>$AB$7*SIN(AL374)</f>
        <v>0.11177225099476851</v>
      </c>
      <c r="AL374" s="177">
        <f>2*ATAN(AM374)</f>
        <v>0.61402575733798559</v>
      </c>
      <c r="AM374" s="177">
        <f>SQRT((1+$AB$7)/(1-$AB$7))*TAN(AN374/2)</f>
        <v>0.31703701483401064</v>
      </c>
      <c r="AN374" s="177">
        <f>$AU374+$AB$7*SIN(AO374)</f>
        <v>19.359195090430539</v>
      </c>
      <c r="AO374" s="177">
        <f>$AU374+$AB$7*SIN(AP374)</f>
        <v>19.359193179855815</v>
      </c>
      <c r="AP374" s="177">
        <f>$AU374+$AB$7*SIN(AQ374)</f>
        <v>19.359181897534775</v>
      </c>
      <c r="AQ374" s="177">
        <f>$AU374+$AB$7*SIN(AR374)</f>
        <v>19.359115274651362</v>
      </c>
      <c r="AR374" s="177">
        <f>$AU374+$AB$7*SIN(AS374)</f>
        <v>19.358721912476724</v>
      </c>
      <c r="AS374" s="177">
        <f>$AU374+$AB$7*SIN(AT374)</f>
        <v>19.35640113654576</v>
      </c>
      <c r="AT374" s="177">
        <f>$AU374+$AB$7*SIN(AU374)</f>
        <v>19.342768919362687</v>
      </c>
      <c r="AU374" s="177">
        <f>RADIANS($AB$9)+$AB$18*(F374-AB$15)</f>
        <v>19.264552901823865</v>
      </c>
    </row>
    <row r="375" spans="1:47" s="177" customFormat="1" ht="12.95" customHeight="1" x14ac:dyDescent="0.2">
      <c r="A375" s="177" t="s">
        <v>197</v>
      </c>
      <c r="B375" s="177" t="s">
        <v>95</v>
      </c>
      <c r="C375" s="196">
        <v>51241.459900000002</v>
      </c>
      <c r="D375" s="196">
        <v>2E-3</v>
      </c>
      <c r="E375" s="199">
        <f>(C375-C$7)/C$8</f>
        <v>-7984.9953177288689</v>
      </c>
      <c r="F375" s="199">
        <f>ROUND(2*E375,0)/2</f>
        <v>-7985</v>
      </c>
      <c r="G375" s="201">
        <f>C375-(C$7+C$8*F375)</f>
        <v>3.218500001821667E-3</v>
      </c>
      <c r="H375" s="199"/>
      <c r="K375" s="177">
        <f>G375</f>
        <v>3.218500001821667E-3</v>
      </c>
      <c r="M375" s="197"/>
      <c r="O375" s="177">
        <f ca="1">+C$11+C$12*F375</f>
        <v>7.4100811987641374E-2</v>
      </c>
      <c r="Q375" s="198">
        <f>C375-15018.5</f>
        <v>36222.959900000002</v>
      </c>
      <c r="S375" s="178">
        <f>S$18</f>
        <v>1</v>
      </c>
      <c r="Z375" s="177">
        <f>F375</f>
        <v>-7985</v>
      </c>
      <c r="AA375" s="177">
        <f>AB$3+AB$4*Z375+AB$5*Z375^2+AH375</f>
        <v>1.6184405481890093E-2</v>
      </c>
      <c r="AB375" s="177">
        <f>IF(S375&lt;&gt;0,G375-AH375,-9999)</f>
        <v>1.5824719533046705E-2</v>
      </c>
      <c r="AC375" s="177">
        <f>+G375-P375</f>
        <v>3.218500001821667E-3</v>
      </c>
      <c r="AD375" s="177">
        <f>IF(S375&lt;&gt;0,G375-AA375,-9999)</f>
        <v>-1.2965905480068426E-2</v>
      </c>
      <c r="AE375" s="177">
        <f>+(G375-AA375)^2*S375</f>
        <v>1.6811470491806844E-4</v>
      </c>
      <c r="AF375" s="177">
        <f>IF(S375&lt;&gt;0,G375-P375,-9999)</f>
        <v>3.218500001821667E-3</v>
      </c>
      <c r="AG375" s="178"/>
      <c r="AH375" s="177">
        <f>$AB$6*($AB$11/AI375*AJ375+$AB$12)</f>
        <v>-1.2606219531225038E-2</v>
      </c>
      <c r="AI375" s="177">
        <f>1+$AB$7*COS(AL375)</f>
        <v>1.1585583723708082</v>
      </c>
      <c r="AJ375" s="177">
        <f>SIN(AL375+RADIANS($AB$9))</f>
        <v>-0.98832766826221274</v>
      </c>
      <c r="AK375" s="177">
        <f>$AB$7*SIN(AL375)</f>
        <v>0.11177225099476851</v>
      </c>
      <c r="AL375" s="177">
        <f>2*ATAN(AM375)</f>
        <v>0.61402575733798559</v>
      </c>
      <c r="AM375" s="177">
        <f>SQRT((1+$AB$7)/(1-$AB$7))*TAN(AN375/2)</f>
        <v>0.31703701483401064</v>
      </c>
      <c r="AN375" s="177">
        <f>$AU375+$AB$7*SIN(AO375)</f>
        <v>19.359195090430539</v>
      </c>
      <c r="AO375" s="177">
        <f>$AU375+$AB$7*SIN(AP375)</f>
        <v>19.359193179855815</v>
      </c>
      <c r="AP375" s="177">
        <f>$AU375+$AB$7*SIN(AQ375)</f>
        <v>19.359181897534775</v>
      </c>
      <c r="AQ375" s="177">
        <f>$AU375+$AB$7*SIN(AR375)</f>
        <v>19.359115274651362</v>
      </c>
      <c r="AR375" s="177">
        <f>$AU375+$AB$7*SIN(AS375)</f>
        <v>19.358721912476724</v>
      </c>
      <c r="AS375" s="177">
        <f>$AU375+$AB$7*SIN(AT375)</f>
        <v>19.35640113654576</v>
      </c>
      <c r="AT375" s="177">
        <f>$AU375+$AB$7*SIN(AU375)</f>
        <v>19.342768919362687</v>
      </c>
      <c r="AU375" s="177">
        <f>RADIANS($AB$9)+$AB$18*(F375-AB$15)</f>
        <v>19.264552901823865</v>
      </c>
    </row>
    <row r="376" spans="1:47" s="177" customFormat="1" ht="12.95" customHeight="1" x14ac:dyDescent="0.2">
      <c r="A376" s="177" t="s">
        <v>177</v>
      </c>
      <c r="C376" s="196">
        <v>51245.582000000002</v>
      </c>
      <c r="D376" s="196"/>
      <c r="E376" s="199">
        <f>(C376-C$7)/C$8</f>
        <v>-7978.9984900639411</v>
      </c>
      <c r="F376" s="199">
        <f>ROUND(2*E376,0)/2</f>
        <v>-7979</v>
      </c>
      <c r="G376" s="199">
        <f>C376-(C$7+C$8*F376)</f>
        <v>1.0379000013926998E-3</v>
      </c>
      <c r="H376" s="199"/>
      <c r="I376" s="177">
        <f>+G376</f>
        <v>1.0379000013926998E-3</v>
      </c>
      <c r="O376" s="177">
        <f ca="1">+C$11+C$12*F376</f>
        <v>7.4044802832216372E-2</v>
      </c>
      <c r="Q376" s="198">
        <f>C376-15018.5</f>
        <v>36227.082000000002</v>
      </c>
      <c r="S376" s="178">
        <f>S$16</f>
        <v>0.1</v>
      </c>
      <c r="Z376" s="177">
        <f>F376</f>
        <v>-7979</v>
      </c>
      <c r="AA376" s="177">
        <f>AB$3+AB$4*Z376+AB$5*Z376^2+AH376</f>
        <v>1.6145097548528088E-2</v>
      </c>
      <c r="AB376" s="177">
        <f>IF(S376&lt;&gt;0,G376-AH376,-9999)</f>
        <v>1.3656014532619437E-2</v>
      </c>
      <c r="AC376" s="177">
        <f>+G376-P376</f>
        <v>1.0379000013926998E-3</v>
      </c>
      <c r="AD376" s="177">
        <f>IF(S376&lt;&gt;0,G376-AA376,-9999)</f>
        <v>-1.5107197547135388E-2</v>
      </c>
      <c r="AE376" s="177">
        <f>+(G376-AA376)^2*S376</f>
        <v>2.282274177281735E-5</v>
      </c>
      <c r="AF376" s="177">
        <f>IF(S376&lt;&gt;0,G376-P376,-9999)</f>
        <v>1.0379000013926998E-3</v>
      </c>
      <c r="AG376" s="178"/>
      <c r="AH376" s="177">
        <f>$AB$6*($AB$11/AI376*AJ376+$AB$12)</f>
        <v>-1.2618114531226738E-2</v>
      </c>
      <c r="AI376" s="177">
        <f>1+$AB$7*COS(AL376)</f>
        <v>1.1580608068740257</v>
      </c>
      <c r="AJ376" s="177">
        <f>SIN(AL376+RADIANS($AB$9))</f>
        <v>-0.98899397968079295</v>
      </c>
      <c r="AK376" s="177">
        <f>$AB$7*SIN(AL376)</f>
        <v>0.11247477437918846</v>
      </c>
      <c r="AL376" s="177">
        <f>2*ATAN(AM376)</f>
        <v>0.61846340532388555</v>
      </c>
      <c r="AM376" s="177">
        <f>SQRT((1+$AB$7)/(1-$AB$7))*TAN(AN376/2)</f>
        <v>0.31948058123947259</v>
      </c>
      <c r="AN376" s="177">
        <f>$AU376+$AB$7*SIN(AO376)</f>
        <v>19.36295344966338</v>
      </c>
      <c r="AO376" s="177">
        <f>$AU376+$AB$7*SIN(AP376)</f>
        <v>19.362951548764965</v>
      </c>
      <c r="AP376" s="177">
        <f>$AU376+$AB$7*SIN(AQ376)</f>
        <v>19.362940299877113</v>
      </c>
      <c r="AQ376" s="177">
        <f>$AU376+$AB$7*SIN(AR376)</f>
        <v>19.36287373414104</v>
      </c>
      <c r="AR376" s="177">
        <f>$AU376+$AB$7*SIN(AS376)</f>
        <v>19.362479879884351</v>
      </c>
      <c r="AS376" s="177">
        <f>$AU376+$AB$7*SIN(AT376)</f>
        <v>19.360151317520891</v>
      </c>
      <c r="AT376" s="177">
        <f>$AU376+$AB$7*SIN(AU376)</f>
        <v>19.346445461445121</v>
      </c>
      <c r="AU376" s="177">
        <f>RADIANS($AB$9)+$AB$18*(F376-AB$15)</f>
        <v>19.267675481975139</v>
      </c>
    </row>
    <row r="377" spans="1:47" s="177" customFormat="1" ht="12.95" customHeight="1" x14ac:dyDescent="0.2">
      <c r="A377" s="147" t="s">
        <v>273</v>
      </c>
      <c r="B377" s="147" t="s">
        <v>52</v>
      </c>
      <c r="C377" s="148">
        <v>51245.584199999998</v>
      </c>
      <c r="D377" s="149">
        <v>1E-4</v>
      </c>
      <c r="E377" s="105">
        <f>(C377-C$7)/C$8</f>
        <v>-7978.9952895057713</v>
      </c>
      <c r="F377" s="199">
        <f>ROUND(2*E377,0)/2</f>
        <v>-7979</v>
      </c>
      <c r="G377" s="201">
        <f>C377-(C$7+C$8*F377)</f>
        <v>3.2378999967477284E-3</v>
      </c>
      <c r="H377" s="199"/>
      <c r="K377" s="177">
        <f>G377</f>
        <v>3.2378999967477284E-3</v>
      </c>
      <c r="O377" s="177">
        <f ca="1">+C$11+C$12*F377</f>
        <v>7.4044802832216372E-2</v>
      </c>
      <c r="Q377" s="198">
        <f>C377-15018.5</f>
        <v>36227.084199999998</v>
      </c>
      <c r="S377" s="178">
        <f>S$18</f>
        <v>1</v>
      </c>
      <c r="Z377" s="177">
        <f>F377</f>
        <v>-7979</v>
      </c>
      <c r="AA377" s="177">
        <f>AB$3+AB$4*Z377+AB$5*Z377^2+AH377</f>
        <v>1.6145097548528088E-2</v>
      </c>
      <c r="AB377" s="177">
        <f>IF(S377&lt;&gt;0,G377-AH377,-9999)</f>
        <v>1.5856014527974464E-2</v>
      </c>
      <c r="AC377" s="177">
        <f>+G377-P377</f>
        <v>3.2378999967477284E-3</v>
      </c>
      <c r="AD377" s="177">
        <f>IF(S377&lt;&gt;0,G377-AA377,-9999)</f>
        <v>-1.290719755178036E-2</v>
      </c>
      <c r="AE377" s="177">
        <f>+(G377-AA377)^2*S377</f>
        <v>1.6659574864068491E-4</v>
      </c>
      <c r="AF377" s="177">
        <f>IF(S377&lt;&gt;0,G377-P377,-9999)</f>
        <v>3.2378999967477284E-3</v>
      </c>
      <c r="AG377" s="178"/>
      <c r="AH377" s="177">
        <f>$AB$6*($AB$11/AI377*AJ377+$AB$12)</f>
        <v>-1.2618114531226738E-2</v>
      </c>
      <c r="AI377" s="177">
        <f>1+$AB$7*COS(AL377)</f>
        <v>1.1580608068740257</v>
      </c>
      <c r="AJ377" s="177">
        <f>SIN(AL377+RADIANS($AB$9))</f>
        <v>-0.98899397968079295</v>
      </c>
      <c r="AK377" s="177">
        <f>$AB$7*SIN(AL377)</f>
        <v>0.11247477437918846</v>
      </c>
      <c r="AL377" s="177">
        <f>2*ATAN(AM377)</f>
        <v>0.61846340532388555</v>
      </c>
      <c r="AM377" s="177">
        <f>SQRT((1+$AB$7)/(1-$AB$7))*TAN(AN377/2)</f>
        <v>0.31948058123947259</v>
      </c>
      <c r="AN377" s="177">
        <f>$AU377+$AB$7*SIN(AO377)</f>
        <v>19.36295344966338</v>
      </c>
      <c r="AO377" s="177">
        <f>$AU377+$AB$7*SIN(AP377)</f>
        <v>19.362951548764965</v>
      </c>
      <c r="AP377" s="177">
        <f>$AU377+$AB$7*SIN(AQ377)</f>
        <v>19.362940299877113</v>
      </c>
      <c r="AQ377" s="177">
        <f>$AU377+$AB$7*SIN(AR377)</f>
        <v>19.36287373414104</v>
      </c>
      <c r="AR377" s="177">
        <f>$AU377+$AB$7*SIN(AS377)</f>
        <v>19.362479879884351</v>
      </c>
      <c r="AS377" s="177">
        <f>$AU377+$AB$7*SIN(AT377)</f>
        <v>19.360151317520891</v>
      </c>
      <c r="AT377" s="177">
        <f>$AU377+$AB$7*SIN(AU377)</f>
        <v>19.346445461445121</v>
      </c>
      <c r="AU377" s="177">
        <f>RADIANS($AB$9)+$AB$18*(F377-AB$15)</f>
        <v>19.267675481975139</v>
      </c>
    </row>
    <row r="378" spans="1:47" s="177" customFormat="1" ht="12.95" customHeight="1" x14ac:dyDescent="0.2">
      <c r="A378" s="177" t="s">
        <v>177</v>
      </c>
      <c r="C378" s="196">
        <v>51245.59</v>
      </c>
      <c r="D378" s="196"/>
      <c r="E378" s="199">
        <f>(C378-C$7)/C$8</f>
        <v>-7978.9868516705774</v>
      </c>
      <c r="F378" s="199">
        <f>ROUND(2*E378,0)/2</f>
        <v>-7979</v>
      </c>
      <c r="G378" s="199">
        <f>C378-(C$7+C$8*F378)</f>
        <v>9.0378999957465567E-3</v>
      </c>
      <c r="H378" s="199"/>
      <c r="I378" s="177">
        <f>+G378</f>
        <v>9.0378999957465567E-3</v>
      </c>
      <c r="O378" s="177">
        <f ca="1">+C$11+C$12*F378</f>
        <v>7.4044802832216372E-2</v>
      </c>
      <c r="Q378" s="198">
        <f>C378-15018.5</f>
        <v>36227.089999999997</v>
      </c>
      <c r="S378" s="178">
        <f>S$16</f>
        <v>0.1</v>
      </c>
      <c r="Z378" s="177">
        <f>F378</f>
        <v>-7979</v>
      </c>
      <c r="AA378" s="177">
        <f>AB$3+AB$4*Z378+AB$5*Z378^2+AH378</f>
        <v>1.6145097548528088E-2</v>
      </c>
      <c r="AB378" s="177">
        <f>IF(S378&lt;&gt;0,G378-AH378,-9999)</f>
        <v>2.1656014526973293E-2</v>
      </c>
      <c r="AC378" s="177">
        <f>+G378-P378</f>
        <v>9.0378999957465567E-3</v>
      </c>
      <c r="AD378" s="177">
        <f>IF(S378&lt;&gt;0,G378-AA378,-9999)</f>
        <v>-7.1071975527815315E-3</v>
      </c>
      <c r="AE378" s="177">
        <f>+(G378-AA378)^2*S378</f>
        <v>5.051225705426379E-6</v>
      </c>
      <c r="AF378" s="177">
        <f>IF(S378&lt;&gt;0,G378-P378,-9999)</f>
        <v>9.0378999957465567E-3</v>
      </c>
      <c r="AG378" s="178"/>
      <c r="AH378" s="177">
        <f>$AB$6*($AB$11/AI378*AJ378+$AB$12)</f>
        <v>-1.2618114531226738E-2</v>
      </c>
      <c r="AI378" s="177">
        <f>1+$AB$7*COS(AL378)</f>
        <v>1.1580608068740257</v>
      </c>
      <c r="AJ378" s="177">
        <f>SIN(AL378+RADIANS($AB$9))</f>
        <v>-0.98899397968079295</v>
      </c>
      <c r="AK378" s="177">
        <f>$AB$7*SIN(AL378)</f>
        <v>0.11247477437918846</v>
      </c>
      <c r="AL378" s="177">
        <f>2*ATAN(AM378)</f>
        <v>0.61846340532388555</v>
      </c>
      <c r="AM378" s="177">
        <f>SQRT((1+$AB$7)/(1-$AB$7))*TAN(AN378/2)</f>
        <v>0.31948058123947259</v>
      </c>
      <c r="AN378" s="177">
        <f>$AU378+$AB$7*SIN(AO378)</f>
        <v>19.36295344966338</v>
      </c>
      <c r="AO378" s="177">
        <f>$AU378+$AB$7*SIN(AP378)</f>
        <v>19.362951548764965</v>
      </c>
      <c r="AP378" s="177">
        <f>$AU378+$AB$7*SIN(AQ378)</f>
        <v>19.362940299877113</v>
      </c>
      <c r="AQ378" s="177">
        <f>$AU378+$AB$7*SIN(AR378)</f>
        <v>19.36287373414104</v>
      </c>
      <c r="AR378" s="177">
        <f>$AU378+$AB$7*SIN(AS378)</f>
        <v>19.362479879884351</v>
      </c>
      <c r="AS378" s="177">
        <f>$AU378+$AB$7*SIN(AT378)</f>
        <v>19.360151317520891</v>
      </c>
      <c r="AT378" s="177">
        <f>$AU378+$AB$7*SIN(AU378)</f>
        <v>19.346445461445121</v>
      </c>
      <c r="AU378" s="177">
        <f>RADIANS($AB$9)+$AB$18*(F378-AB$15)</f>
        <v>19.267675481975139</v>
      </c>
    </row>
    <row r="379" spans="1:47" s="177" customFormat="1" ht="12.95" customHeight="1" x14ac:dyDescent="0.2">
      <c r="A379" s="70" t="s">
        <v>177</v>
      </c>
      <c r="C379" s="196">
        <v>51245.593000000001</v>
      </c>
      <c r="D379" s="196"/>
      <c r="E379" s="199">
        <f>(C379-C$7)/C$8</f>
        <v>-7978.9824872730569</v>
      </c>
      <c r="F379" s="199">
        <f>ROUND(2*E379,0)/2</f>
        <v>-7979</v>
      </c>
      <c r="G379" s="199">
        <f>C379-(C$7+C$8*F379)</f>
        <v>1.2037899999995716E-2</v>
      </c>
      <c r="H379" s="199"/>
      <c r="I379" s="177">
        <f>+G379</f>
        <v>1.2037899999995716E-2</v>
      </c>
      <c r="O379" s="177">
        <f ca="1">+C$11+C$12*F379</f>
        <v>7.4044802832216372E-2</v>
      </c>
      <c r="Q379" s="198">
        <f>C379-15018.5</f>
        <v>36227.093000000001</v>
      </c>
      <c r="S379" s="178">
        <f>S$16</f>
        <v>0.1</v>
      </c>
      <c r="Z379" s="177">
        <f>F379</f>
        <v>-7979</v>
      </c>
      <c r="AA379" s="177">
        <f>AB$3+AB$4*Z379+AB$5*Z379^2+AH379</f>
        <v>1.6145097548528088E-2</v>
      </c>
      <c r="AB379" s="177">
        <f>IF(S379&lt;&gt;0,G379-AH379,-9999)</f>
        <v>2.4656014531222452E-2</v>
      </c>
      <c r="AC379" s="177">
        <f>+G379-P379</f>
        <v>1.2037899999995716E-2</v>
      </c>
      <c r="AD379" s="177">
        <f>IF(S379&lt;&gt;0,G379-AA379,-9999)</f>
        <v>-4.1071975485323722E-3</v>
      </c>
      <c r="AE379" s="177">
        <f>+(G379-AA379)^2*S379</f>
        <v>1.6869071702670329E-6</v>
      </c>
      <c r="AF379" s="177">
        <f>IF(S379&lt;&gt;0,G379-P379,-9999)</f>
        <v>1.2037899999995716E-2</v>
      </c>
      <c r="AG379" s="178"/>
      <c r="AH379" s="177">
        <f>$AB$6*($AB$11/AI379*AJ379+$AB$12)</f>
        <v>-1.2618114531226738E-2</v>
      </c>
      <c r="AI379" s="177">
        <f>1+$AB$7*COS(AL379)</f>
        <v>1.1580608068740257</v>
      </c>
      <c r="AJ379" s="177">
        <f>SIN(AL379+RADIANS($AB$9))</f>
        <v>-0.98899397968079295</v>
      </c>
      <c r="AK379" s="177">
        <f>$AB$7*SIN(AL379)</f>
        <v>0.11247477437918846</v>
      </c>
      <c r="AL379" s="177">
        <f>2*ATAN(AM379)</f>
        <v>0.61846340532388555</v>
      </c>
      <c r="AM379" s="177">
        <f>SQRT((1+$AB$7)/(1-$AB$7))*TAN(AN379/2)</f>
        <v>0.31948058123947259</v>
      </c>
      <c r="AN379" s="177">
        <f>$AU379+$AB$7*SIN(AO379)</f>
        <v>19.36295344966338</v>
      </c>
      <c r="AO379" s="177">
        <f>$AU379+$AB$7*SIN(AP379)</f>
        <v>19.362951548764965</v>
      </c>
      <c r="AP379" s="177">
        <f>$AU379+$AB$7*SIN(AQ379)</f>
        <v>19.362940299877113</v>
      </c>
      <c r="AQ379" s="177">
        <f>$AU379+$AB$7*SIN(AR379)</f>
        <v>19.36287373414104</v>
      </c>
      <c r="AR379" s="177">
        <f>$AU379+$AB$7*SIN(AS379)</f>
        <v>19.362479879884351</v>
      </c>
      <c r="AS379" s="177">
        <f>$AU379+$AB$7*SIN(AT379)</f>
        <v>19.360151317520891</v>
      </c>
      <c r="AT379" s="177">
        <f>$AU379+$AB$7*SIN(AU379)</f>
        <v>19.346445461445121</v>
      </c>
      <c r="AU379" s="177">
        <f>RADIANS($AB$9)+$AB$18*(F379-AB$15)</f>
        <v>19.267675481975139</v>
      </c>
    </row>
    <row r="380" spans="1:47" s="177" customFormat="1" ht="12.95" customHeight="1" x14ac:dyDescent="0.2">
      <c r="A380" s="144" t="s">
        <v>187</v>
      </c>
      <c r="B380" s="145" t="s">
        <v>95</v>
      </c>
      <c r="C380" s="146">
        <v>51250.399599999997</v>
      </c>
      <c r="D380" s="196"/>
      <c r="E380" s="105">
        <f>(C380-C$7)/C$8</f>
        <v>-7971.9898495752295</v>
      </c>
      <c r="F380" s="199">
        <f>ROUND(2*E380,0)/2</f>
        <v>-7972</v>
      </c>
      <c r="G380" s="201">
        <f>C380-(C$7+C$8*F380)</f>
        <v>6.9771999915246852E-3</v>
      </c>
      <c r="H380" s="199"/>
      <c r="I380" s="177">
        <f>G380</f>
        <v>6.9771999915246852E-3</v>
      </c>
      <c r="O380" s="177">
        <f ca="1">+C$11+C$12*F380</f>
        <v>7.3979458817553898E-2</v>
      </c>
      <c r="Q380" s="198">
        <f>C380-15018.5</f>
        <v>36231.899599999997</v>
      </c>
      <c r="S380" s="178">
        <f>S$16</f>
        <v>0.1</v>
      </c>
      <c r="Z380" s="177">
        <f>F380</f>
        <v>-7972</v>
      </c>
      <c r="AA380" s="177">
        <f>AB$3+AB$4*Z380+AB$5*Z380^2+AH380</f>
        <v>1.6099471826764744E-2</v>
      </c>
      <c r="AB380" s="177">
        <f>IF(S380&lt;&gt;0,G380-AH380,-9999)</f>
        <v>1.9608960427750677E-2</v>
      </c>
      <c r="AC380" s="177">
        <f>+G380-P380</f>
        <v>6.9771999915246852E-3</v>
      </c>
      <c r="AD380" s="177">
        <f>IF(S380&lt;&gt;0,G380-AA380,-9999)</f>
        <v>-9.1222718352400589E-3</v>
      </c>
      <c r="AE380" s="177">
        <f>+(G380-AA380)^2*S380</f>
        <v>8.3215843436014033E-6</v>
      </c>
      <c r="AF380" s="177">
        <f>IF(S380&lt;&gt;0,G380-P380,-9999)</f>
        <v>6.9771999915246852E-3</v>
      </c>
      <c r="AG380" s="178"/>
      <c r="AH380" s="177">
        <f>$AB$6*($AB$11/AI380*AJ380+$AB$12)</f>
        <v>-1.2631760436225993E-2</v>
      </c>
      <c r="AI380" s="177">
        <f>1+$AB$7*COS(AL380)</f>
        <v>1.1574769278482477</v>
      </c>
      <c r="AJ380" s="177">
        <f>SIN(AL380+RADIANS($AB$9))</f>
        <v>-0.98974603651752691</v>
      </c>
      <c r="AK380" s="177">
        <f>$AB$7*SIN(AL380)</f>
        <v>0.11329082370958021</v>
      </c>
      <c r="AL380" s="177">
        <f>2*ATAN(AM380)</f>
        <v>0.62363582954585128</v>
      </c>
      <c r="AM380" s="177">
        <f>SQRT((1+$AB$7)/(1-$AB$7))*TAN(AN380/2)</f>
        <v>0.32233312569808453</v>
      </c>
      <c r="AN380" s="177">
        <f>$AU380+$AB$7*SIN(AO380)</f>
        <v>19.367336155569987</v>
      </c>
      <c r="AO380" s="177">
        <f>$AU380+$AB$7*SIN(AP380)</f>
        <v>19.367334266284317</v>
      </c>
      <c r="AP380" s="177">
        <f>$AU380+$AB$7*SIN(AQ380)</f>
        <v>19.367323058313676</v>
      </c>
      <c r="AQ380" s="177">
        <f>$AU380+$AB$7*SIN(AR380)</f>
        <v>19.367256569783926</v>
      </c>
      <c r="AR380" s="177">
        <f>$AU380+$AB$7*SIN(AS380)</f>
        <v>19.366862194677349</v>
      </c>
      <c r="AS380" s="177">
        <f>$AU380+$AB$7*SIN(AT380)</f>
        <v>19.364524782994067</v>
      </c>
      <c r="AT380" s="177">
        <f>$AU380+$AB$7*SIN(AU380)</f>
        <v>19.350733789436887</v>
      </c>
      <c r="AU380" s="177">
        <f>RADIANS($AB$9)+$AB$18*(F380-AB$15)</f>
        <v>19.271318492151629</v>
      </c>
    </row>
    <row r="381" spans="1:47" s="177" customFormat="1" ht="12.95" customHeight="1" x14ac:dyDescent="0.2">
      <c r="A381" s="70" t="s">
        <v>177</v>
      </c>
      <c r="B381" s="70"/>
      <c r="C381" s="59">
        <v>51253.834000000003</v>
      </c>
      <c r="D381" s="59"/>
      <c r="E381" s="199">
        <f>(C381-C$7)/C$8</f>
        <v>-7966.9934873005495</v>
      </c>
      <c r="F381" s="199">
        <f>ROUND(2*E381,0)/2</f>
        <v>-7967</v>
      </c>
      <c r="G381" s="199">
        <f>C381-(C$7+C$8*F381)</f>
        <v>4.4766999999410473E-3</v>
      </c>
      <c r="H381" s="199"/>
      <c r="I381" s="177">
        <f>+G381</f>
        <v>4.4766999999410473E-3</v>
      </c>
      <c r="O381" s="177">
        <f ca="1">+C$11+C$12*F381</f>
        <v>7.3932784521366396E-2</v>
      </c>
      <c r="Q381" s="198">
        <f>C381-15018.5</f>
        <v>36235.334000000003</v>
      </c>
      <c r="S381" s="178">
        <f>S$16</f>
        <v>0.1</v>
      </c>
      <c r="Z381" s="177">
        <f>F381</f>
        <v>-7967</v>
      </c>
      <c r="AA381" s="177">
        <f>AB$3+AB$4*Z381+AB$5*Z381^2+AH381</f>
        <v>1.6067035971505463E-2</v>
      </c>
      <c r="AB381" s="177">
        <f>IF(S381&lt;&gt;0,G381-AH381,-9999)</f>
        <v>1.711805484351105E-2</v>
      </c>
      <c r="AC381" s="177">
        <f>+G381-P381</f>
        <v>4.4766999999410473E-3</v>
      </c>
      <c r="AD381" s="177">
        <f>IF(S381&lt;&gt;0,G381-AA381,-9999)</f>
        <v>-1.1590335971564416E-2</v>
      </c>
      <c r="AE381" s="177">
        <f>+(G381-AA381)^2*S381</f>
        <v>1.3433588793374006E-5</v>
      </c>
      <c r="AF381" s="177">
        <f>IF(S381&lt;&gt;0,G381-P381,-9999)</f>
        <v>4.4766999999410473E-3</v>
      </c>
      <c r="AG381" s="178"/>
      <c r="AH381" s="177">
        <f>$AB$6*($AB$11/AI381*AJ381+$AB$12)</f>
        <v>-1.2641354843570003E-2</v>
      </c>
      <c r="AI381" s="177">
        <f>1+$AB$7*COS(AL381)</f>
        <v>1.1570576555748122</v>
      </c>
      <c r="AJ381" s="177">
        <f>SIN(AL381+RADIANS($AB$9))</f>
        <v>-0.99026656354754727</v>
      </c>
      <c r="AK381" s="177">
        <f>$AB$7*SIN(AL381)</f>
        <v>0.11387135885138563</v>
      </c>
      <c r="AL381" s="177">
        <f>2*ATAN(AM381)</f>
        <v>0.62732721684115755</v>
      </c>
      <c r="AM381" s="177">
        <f>SQRT((1+$AB$7)/(1-$AB$7))*TAN(AN381/2)</f>
        <v>0.32437179959239287</v>
      </c>
      <c r="AN381" s="177">
        <f>$AU381+$AB$7*SIN(AO381)</f>
        <v>19.370465303208622</v>
      </c>
      <c r="AO381" s="177">
        <f>$AU381+$AB$7*SIN(AP381)</f>
        <v>19.37046342242661</v>
      </c>
      <c r="AP381" s="177">
        <f>$AU381+$AB$7*SIN(AQ381)</f>
        <v>19.37045224492546</v>
      </c>
      <c r="AQ381" s="177">
        <f>$AU381+$AB$7*SIN(AR381)</f>
        <v>19.370385818433704</v>
      </c>
      <c r="AR381" s="177">
        <f>$AU381+$AB$7*SIN(AS381)</f>
        <v>19.369991106298194</v>
      </c>
      <c r="AS381" s="177">
        <f>$AU381+$AB$7*SIN(AT381)</f>
        <v>19.367647528757718</v>
      </c>
      <c r="AT381" s="177">
        <f>$AU381+$AB$7*SIN(AU381)</f>
        <v>19.353796236076285</v>
      </c>
      <c r="AU381" s="177">
        <f>RADIANS($AB$9)+$AB$18*(F381-AB$15)</f>
        <v>19.273920642277691</v>
      </c>
    </row>
    <row r="382" spans="1:47" s="177" customFormat="1" ht="12.95" customHeight="1" x14ac:dyDescent="0.2">
      <c r="A382" s="147" t="s">
        <v>273</v>
      </c>
      <c r="B382" s="147" t="s">
        <v>52</v>
      </c>
      <c r="C382" s="148">
        <v>51253.834799999997</v>
      </c>
      <c r="D382" s="149">
        <v>1E-4</v>
      </c>
      <c r="E382" s="105">
        <f>(C382-C$7)/C$8</f>
        <v>-7966.9923234612206</v>
      </c>
      <c r="F382" s="199">
        <f>ROUND(2*E382,0)/2</f>
        <v>-7967</v>
      </c>
      <c r="G382" s="201">
        <f>C382-(C$7+C$8*F382)</f>
        <v>5.2766999942832626E-3</v>
      </c>
      <c r="H382" s="199"/>
      <c r="K382" s="177">
        <f>G382</f>
        <v>5.2766999942832626E-3</v>
      </c>
      <c r="O382" s="177">
        <f ca="1">+C$11+C$12*F382</f>
        <v>7.3932784521366396E-2</v>
      </c>
      <c r="Q382" s="198">
        <f>C382-15018.5</f>
        <v>36235.334799999997</v>
      </c>
      <c r="S382" s="178">
        <f>S$18</f>
        <v>1</v>
      </c>
      <c r="Z382" s="177">
        <f>F382</f>
        <v>-7967</v>
      </c>
      <c r="AA382" s="177">
        <f>AB$3+AB$4*Z382+AB$5*Z382^2+AH382</f>
        <v>1.6067035971505463E-2</v>
      </c>
      <c r="AB382" s="177">
        <f>IF(S382&lt;&gt;0,G382-AH382,-9999)</f>
        <v>1.7918054837853265E-2</v>
      </c>
      <c r="AC382" s="177">
        <f>+G382-P382</f>
        <v>5.2766999942832626E-3</v>
      </c>
      <c r="AD382" s="177">
        <f>IF(S382&lt;&gt;0,G382-AA382,-9999)</f>
        <v>-1.0790335977222201E-2</v>
      </c>
      <c r="AE382" s="177">
        <f>+(G382-AA382)^2*S382</f>
        <v>1.1643135050133578E-4</v>
      </c>
      <c r="AF382" s="177">
        <f>IF(S382&lt;&gt;0,G382-P382,-9999)</f>
        <v>5.2766999942832626E-3</v>
      </c>
      <c r="AG382" s="178"/>
      <c r="AH382" s="177">
        <f>$AB$6*($AB$11/AI382*AJ382+$AB$12)</f>
        <v>-1.2641354843570003E-2</v>
      </c>
      <c r="AI382" s="177">
        <f>1+$AB$7*COS(AL382)</f>
        <v>1.1570576555748122</v>
      </c>
      <c r="AJ382" s="177">
        <f>SIN(AL382+RADIANS($AB$9))</f>
        <v>-0.99026656354754727</v>
      </c>
      <c r="AK382" s="177">
        <f>$AB$7*SIN(AL382)</f>
        <v>0.11387135885138563</v>
      </c>
      <c r="AL382" s="177">
        <f>2*ATAN(AM382)</f>
        <v>0.62732721684115755</v>
      </c>
      <c r="AM382" s="177">
        <f>SQRT((1+$AB$7)/(1-$AB$7))*TAN(AN382/2)</f>
        <v>0.32437179959239287</v>
      </c>
      <c r="AN382" s="177">
        <f>$AU382+$AB$7*SIN(AO382)</f>
        <v>19.370465303208622</v>
      </c>
      <c r="AO382" s="177">
        <f>$AU382+$AB$7*SIN(AP382)</f>
        <v>19.37046342242661</v>
      </c>
      <c r="AP382" s="177">
        <f>$AU382+$AB$7*SIN(AQ382)</f>
        <v>19.37045224492546</v>
      </c>
      <c r="AQ382" s="177">
        <f>$AU382+$AB$7*SIN(AR382)</f>
        <v>19.370385818433704</v>
      </c>
      <c r="AR382" s="177">
        <f>$AU382+$AB$7*SIN(AS382)</f>
        <v>19.369991106298194</v>
      </c>
      <c r="AS382" s="177">
        <f>$AU382+$AB$7*SIN(AT382)</f>
        <v>19.367647528757718</v>
      </c>
      <c r="AT382" s="177">
        <f>$AU382+$AB$7*SIN(AU382)</f>
        <v>19.353796236076285</v>
      </c>
      <c r="AU382" s="177">
        <f>RADIANS($AB$9)+$AB$18*(F382-AB$15)</f>
        <v>19.273920642277691</v>
      </c>
    </row>
    <row r="383" spans="1:47" s="177" customFormat="1" ht="12.95" customHeight="1" x14ac:dyDescent="0.2">
      <c r="A383" s="144" t="s">
        <v>198</v>
      </c>
      <c r="B383" s="145" t="s">
        <v>95</v>
      </c>
      <c r="C383" s="146">
        <v>51488.915000000001</v>
      </c>
      <c r="D383" s="196"/>
      <c r="E383" s="105">
        <f>(C383-C$7)/C$8</f>
        <v>-7624.997843260232</v>
      </c>
      <c r="F383" s="199">
        <f>ROUND(2*E383,0)/2</f>
        <v>-7625</v>
      </c>
      <c r="G383" s="201">
        <f>C383-(C$7+C$8*F383)</f>
        <v>1.4824999962002039E-3</v>
      </c>
      <c r="H383" s="199"/>
      <c r="K383" s="177">
        <f>G383</f>
        <v>1.4824999962002039E-3</v>
      </c>
      <c r="O383" s="177">
        <f ca="1">+C$11+C$12*F383</f>
        <v>7.0740262662142006E-2</v>
      </c>
      <c r="Q383" s="198">
        <f>C383-15018.5</f>
        <v>36470.415000000001</v>
      </c>
      <c r="S383" s="178">
        <f>S$18</f>
        <v>1</v>
      </c>
      <c r="Z383" s="177">
        <f>F383</f>
        <v>-7625</v>
      </c>
      <c r="AA383" s="177">
        <f>AB$3+AB$4*Z383+AB$5*Z383^2+AH383</f>
        <v>1.4149511595544411E-2</v>
      </c>
      <c r="AB383" s="177">
        <f>IF(S383&lt;&gt;0,G383-AH383,-9999)</f>
        <v>1.4481552616490404E-2</v>
      </c>
      <c r="AC383" s="177">
        <f>+G383-P383</f>
        <v>1.4824999962002039E-3</v>
      </c>
      <c r="AD383" s="177">
        <f>IF(S383&lt;&gt;0,G383-AA383,-9999)</f>
        <v>-1.2667011599344207E-2</v>
      </c>
      <c r="AE383" s="177">
        <f>+(G383-AA383)^2*S383</f>
        <v>1.6045318285792069E-4</v>
      </c>
      <c r="AF383" s="177">
        <f>IF(S383&lt;&gt;0,G383-P383,-9999)</f>
        <v>1.4824999962002039E-3</v>
      </c>
      <c r="AG383" s="178"/>
      <c r="AH383" s="177">
        <f>$AB$6*($AB$11/AI383*AJ383+$AB$12)</f>
        <v>-1.29990526202902E-2</v>
      </c>
      <c r="AI383" s="177">
        <f>1+$AB$7*COS(AL383)</f>
        <v>1.1246526155045227</v>
      </c>
      <c r="AJ383" s="177">
        <f>SIN(AL383+RADIANS($AB$9))</f>
        <v>-0.99438727611905375</v>
      </c>
      <c r="AK383" s="177">
        <f>$AB$7*SIN(AL383)</f>
        <v>0.14864561543886512</v>
      </c>
      <c r="AL383" s="177">
        <f>2*ATAN(AM383)</f>
        <v>0.87296420391141816</v>
      </c>
      <c r="AM383" s="177">
        <f>SQRT((1+$AB$7)/(1-$AB$7))*TAN(AN383/2)</f>
        <v>0.46649003038682513</v>
      </c>
      <c r="AN383" s="177">
        <f>$AU383+$AB$7*SIN(AO383)</f>
        <v>19.581566921099551</v>
      </c>
      <c r="AO383" s="177">
        <f>$AU383+$AB$7*SIN(AP383)</f>
        <v>19.58156585308982</v>
      </c>
      <c r="AP383" s="177">
        <f>$AU383+$AB$7*SIN(AQ383)</f>
        <v>19.581558451762771</v>
      </c>
      <c r="AQ383" s="177">
        <f>$AU383+$AB$7*SIN(AR383)</f>
        <v>19.581507161782717</v>
      </c>
      <c r="AR383" s="177">
        <f>$AU383+$AB$7*SIN(AS383)</f>
        <v>19.581151795562032</v>
      </c>
      <c r="AS383" s="177">
        <f>$AU383+$AB$7*SIN(AT383)</f>
        <v>19.578692720655486</v>
      </c>
      <c r="AT383" s="177">
        <f>$AU383+$AB$7*SIN(AU383)</f>
        <v>19.561821382416358</v>
      </c>
      <c r="AU383" s="177">
        <f>RADIANS($AB$9)+$AB$18*(F383-AB$15)</f>
        <v>19.451907710900436</v>
      </c>
    </row>
    <row r="384" spans="1:47" s="177" customFormat="1" ht="12.95" customHeight="1" x14ac:dyDescent="0.2">
      <c r="A384" s="150" t="s">
        <v>199</v>
      </c>
      <c r="B384" s="70"/>
      <c r="C384" s="59">
        <v>51519.847430000002</v>
      </c>
      <c r="D384" s="151">
        <v>6.0000000000000002E-5</v>
      </c>
      <c r="E384" s="199">
        <f>(C384-C$7)/C$8</f>
        <v>-7579.9973697230998</v>
      </c>
      <c r="F384" s="199">
        <f>ROUND(2*E384,0)/2</f>
        <v>-7580</v>
      </c>
      <c r="G384" s="199">
        <f>C384-(C$7+C$8*F384)</f>
        <v>1.808000000892207E-3</v>
      </c>
      <c r="H384" s="199"/>
      <c r="K384" s="177">
        <f>G384</f>
        <v>1.808000000892207E-3</v>
      </c>
      <c r="O384" s="177">
        <f ca="1">+C$11+C$12*F384</f>
        <v>7.0320193996454589E-2</v>
      </c>
      <c r="Q384" s="198">
        <f>C384-15018.5</f>
        <v>36501.347430000002</v>
      </c>
      <c r="S384" s="178">
        <f>S$18</f>
        <v>1</v>
      </c>
      <c r="T384" s="177" t="s">
        <v>200</v>
      </c>
      <c r="Z384" s="177">
        <f>F384</f>
        <v>-7580</v>
      </c>
      <c r="AA384" s="177">
        <f>AB$3+AB$4*Z384+AB$5*Z384^2+AH384</f>
        <v>1.3940480993308085E-2</v>
      </c>
      <c r="AB384" s="177">
        <f>IF(S384&lt;&gt;0,G384-AH384,-9999)</f>
        <v>1.4811213920989169E-2</v>
      </c>
      <c r="AC384" s="177">
        <f>+G384-P384</f>
        <v>1.808000000892207E-3</v>
      </c>
      <c r="AD384" s="177">
        <f>IF(S384&lt;&gt;0,G384-AA384,-9999)</f>
        <v>-1.2132480992415878E-2</v>
      </c>
      <c r="AE384" s="177">
        <f>+(G384-AA384)^2*S384</f>
        <v>1.4719709503133256E-4</v>
      </c>
      <c r="AF384" s="177">
        <f>IF(S384&lt;&gt;0,G384-P384,-9999)</f>
        <v>1.808000000892207E-3</v>
      </c>
      <c r="AG384" s="178"/>
      <c r="AH384" s="177">
        <f>$AB$6*($AB$11/AI384*AJ384+$AB$12)</f>
        <v>-1.3003213920096962E-2</v>
      </c>
      <c r="AI384" s="177">
        <f>1+$AB$7*COS(AL384)</f>
        <v>1.1199480088232514</v>
      </c>
      <c r="AJ384" s="177">
        <f>SIN(AL384+RADIANS($AB$9))</f>
        <v>-0.99059662226926215</v>
      </c>
      <c r="AK384" s="177">
        <f>$AB$7*SIN(AL384)</f>
        <v>0.1524672709818555</v>
      </c>
      <c r="AL384" s="177">
        <f>2*ATAN(AM384)</f>
        <v>0.90420978743525626</v>
      </c>
      <c r="AM384" s="177">
        <f>SQRT((1+$AB$7)/(1-$AB$7))*TAN(AN384/2)</f>
        <v>0.48565376600088644</v>
      </c>
      <c r="AN384" s="177">
        <f>$AU384+$AB$7*SIN(AO384)</f>
        <v>19.608878482122666</v>
      </c>
      <c r="AO384" s="177">
        <f>$AU384+$AB$7*SIN(AP384)</f>
        <v>19.6088775275425</v>
      </c>
      <c r="AP384" s="177">
        <f>$AU384+$AB$7*SIN(AQ384)</f>
        <v>19.608870743283607</v>
      </c>
      <c r="AQ384" s="177">
        <f>$AU384+$AB$7*SIN(AR384)</f>
        <v>19.608822528404289</v>
      </c>
      <c r="AR384" s="177">
        <f>$AU384+$AB$7*SIN(AS384)</f>
        <v>19.60847993481692</v>
      </c>
      <c r="AS384" s="177">
        <f>$AU384+$AB$7*SIN(AT384)</f>
        <v>19.60604881228922</v>
      </c>
      <c r="AT384" s="177">
        <f>$AU384+$AB$7*SIN(AU384)</f>
        <v>19.588953889419869</v>
      </c>
      <c r="AU384" s="177">
        <f>RADIANS($AB$9)+$AB$18*(F384-AB$15)</f>
        <v>19.475327062035007</v>
      </c>
    </row>
    <row r="385" spans="1:47" s="177" customFormat="1" ht="12.95" customHeight="1" x14ac:dyDescent="0.2">
      <c r="A385" s="59" t="s">
        <v>201</v>
      </c>
      <c r="B385" s="66"/>
      <c r="C385" s="59">
        <v>51556.279300000002</v>
      </c>
      <c r="D385" s="59">
        <v>5.0000000000000001E-4</v>
      </c>
      <c r="E385" s="199">
        <f>(C385-C$7)/C$8</f>
        <v>-7526.9963154301404</v>
      </c>
      <c r="F385" s="199">
        <f>ROUND(2*E385,0)/2</f>
        <v>-7527</v>
      </c>
      <c r="G385" s="201">
        <f>C385-(C$7+C$8*F385)</f>
        <v>2.5326999966637231E-3</v>
      </c>
      <c r="H385" s="199"/>
      <c r="J385" s="177">
        <f>G385</f>
        <v>2.5326999966637231E-3</v>
      </c>
      <c r="O385" s="177">
        <f ca="1">+C$11+C$12*F385</f>
        <v>6.9825446456867182E-2</v>
      </c>
      <c r="Q385" s="198">
        <f>C385-15018.5</f>
        <v>36537.779300000002</v>
      </c>
      <c r="S385" s="178">
        <f>S$17</f>
        <v>1</v>
      </c>
      <c r="Z385" s="177">
        <f>F385</f>
        <v>-7527</v>
      </c>
      <c r="AA385" s="177">
        <f>AB$3+AB$4*Z385+AB$5*Z385^2+AH385</f>
        <v>1.3706772678106483E-2</v>
      </c>
      <c r="AB385" s="177">
        <f>IF(S385&lt;&gt;0,G385-AH385,-9999)</f>
        <v>1.5528442382259387E-2</v>
      </c>
      <c r="AC385" s="177">
        <f>+G385-P385</f>
        <v>2.5326999966637231E-3</v>
      </c>
      <c r="AD385" s="177">
        <f>IF(S385&lt;&gt;0,G385-AA385,-9999)</f>
        <v>-1.117407268144276E-2</v>
      </c>
      <c r="AE385" s="177">
        <f>+(G385-AA385)^2*S385</f>
        <v>1.2485990029016539E-4</v>
      </c>
      <c r="AF385" s="177">
        <f>IF(S385&lt;&gt;0,G385-P385,-9999)</f>
        <v>2.5326999966637231E-3</v>
      </c>
      <c r="AG385" s="178"/>
      <c r="AH385" s="177">
        <f>$AB$6*($AB$11/AI385*AJ385+$AB$12)</f>
        <v>-1.2995742385595664E-2</v>
      </c>
      <c r="AI385" s="177">
        <f>1+$AB$7*COS(AL385)</f>
        <v>1.1143102327174994</v>
      </c>
      <c r="AJ385" s="177">
        <f>SIN(AL385+RADIANS($AB$9))</f>
        <v>-0.98495074257206439</v>
      </c>
      <c r="AK385" s="177">
        <f>$AB$7*SIN(AL385)</f>
        <v>0.15673852186807335</v>
      </c>
      <c r="AL385" s="177">
        <f>2*ATAN(AM385)</f>
        <v>0.94067192113178089</v>
      </c>
      <c r="AM385" s="177">
        <f>SQRT((1+$AB$7)/(1-$AB$7))*TAN(AN385/2)</f>
        <v>0.50838861755400455</v>
      </c>
      <c r="AN385" s="177">
        <f>$AU385+$AB$7*SIN(AO385)</f>
        <v>19.64089726098463</v>
      </c>
      <c r="AO385" s="177">
        <f>$AU385+$AB$7*SIN(AP385)</f>
        <v>19.640896434422253</v>
      </c>
      <c r="AP385" s="177">
        <f>$AU385+$AB$7*SIN(AQ385)</f>
        <v>19.640890372694496</v>
      </c>
      <c r="AQ385" s="177">
        <f>$AU385+$AB$7*SIN(AR385)</f>
        <v>19.640845919178108</v>
      </c>
      <c r="AR385" s="177">
        <f>$AU385+$AB$7*SIN(AS385)</f>
        <v>19.64051998159254</v>
      </c>
      <c r="AS385" s="177">
        <f>$AU385+$AB$7*SIN(AT385)</f>
        <v>19.638133446182316</v>
      </c>
      <c r="AT385" s="177">
        <f>$AU385+$AB$7*SIN(AU385)</f>
        <v>19.620829880106545</v>
      </c>
      <c r="AU385" s="177">
        <f>RADIANS($AB$9)+$AB$18*(F385-AB$15)</f>
        <v>19.502909853371278</v>
      </c>
    </row>
    <row r="386" spans="1:47" s="177" customFormat="1" ht="12.95" customHeight="1" x14ac:dyDescent="0.2">
      <c r="A386" s="59" t="s">
        <v>201</v>
      </c>
      <c r="B386" s="66"/>
      <c r="C386" s="59">
        <v>51578.275199999996</v>
      </c>
      <c r="D386" s="59">
        <v>2.9999999999999997E-4</v>
      </c>
      <c r="E386" s="199">
        <f>(C386-C$7)/C$8</f>
        <v>-7494.9966983332906</v>
      </c>
      <c r="F386" s="199">
        <f>ROUND(2*E386,0)/2</f>
        <v>-7495</v>
      </c>
      <c r="G386" s="201">
        <f>C386-(C$7+C$8*F386)</f>
        <v>2.269499993417412E-3</v>
      </c>
      <c r="H386" s="199"/>
      <c r="J386" s="177">
        <f>G386</f>
        <v>2.269499993417412E-3</v>
      </c>
      <c r="O386" s="177">
        <f ca="1">+C$11+C$12*F386</f>
        <v>6.9526730961267241E-2</v>
      </c>
      <c r="Q386" s="198">
        <f>C386-15018.5</f>
        <v>36559.775199999996</v>
      </c>
      <c r="S386" s="178">
        <f>S$17</f>
        <v>1</v>
      </c>
      <c r="Z386" s="177">
        <f>F386</f>
        <v>-7495</v>
      </c>
      <c r="AA386" s="177">
        <f>AB$3+AB$4*Z386+AB$5*Z386^2+AH386</f>
        <v>1.3572120310915144E-2</v>
      </c>
      <c r="AB386" s="177">
        <f>IF(S386&lt;&gt;0,G386-AH386,-9999)</f>
        <v>1.5254334675372846E-2</v>
      </c>
      <c r="AC386" s="177">
        <f>+G386-P386</f>
        <v>2.269499993417412E-3</v>
      </c>
      <c r="AD386" s="177">
        <f>IF(S386&lt;&gt;0,G386-AA386,-9999)</f>
        <v>-1.1302620317497732E-2</v>
      </c>
      <c r="AE386" s="177">
        <f>+(G386-AA386)^2*S386</f>
        <v>1.2774922604151255E-4</v>
      </c>
      <c r="AF386" s="177">
        <f>IF(S386&lt;&gt;0,G386-P386,-9999)</f>
        <v>2.269499993417412E-3</v>
      </c>
      <c r="AG386" s="178"/>
      <c r="AH386" s="177">
        <f>$AB$6*($AB$11/AI386*AJ386+$AB$12)</f>
        <v>-1.2984834681955434E-2</v>
      </c>
      <c r="AI386" s="177">
        <f>1+$AB$7*COS(AL386)</f>
        <v>1.1108607254106815</v>
      </c>
      <c r="AJ386" s="177">
        <f>SIN(AL386+RADIANS($AB$9))</f>
        <v>-0.98094222027528033</v>
      </c>
      <c r="AK386" s="177">
        <f>$AB$7*SIN(AL386)</f>
        <v>0.15919702604865105</v>
      </c>
      <c r="AL386" s="177">
        <f>2*ATAN(AM386)</f>
        <v>0.96250783207017399</v>
      </c>
      <c r="AM386" s="177">
        <f>SQRT((1+$AB$7)/(1-$AB$7))*TAN(AN386/2)</f>
        <v>0.52220565810934216</v>
      </c>
      <c r="AN386" s="177">
        <f>$AU386+$AB$7*SIN(AO386)</f>
        <v>19.660150628932548</v>
      </c>
      <c r="AO386" s="177">
        <f>$AU386+$AB$7*SIN(AP386)</f>
        <v>19.660149875957796</v>
      </c>
      <c r="AP386" s="177">
        <f>$AU386+$AB$7*SIN(AQ386)</f>
        <v>19.660144243110562</v>
      </c>
      <c r="AQ386" s="177">
        <f>$AU386+$AB$7*SIN(AR386)</f>
        <v>19.660102106012562</v>
      </c>
      <c r="AR386" s="177">
        <f>$AU386+$AB$7*SIN(AS386)</f>
        <v>19.659786954281845</v>
      </c>
      <c r="AS386" s="177">
        <f>$AU386+$AB$7*SIN(AT386)</f>
        <v>19.657433171317187</v>
      </c>
      <c r="AT386" s="177">
        <f>$AU386+$AB$7*SIN(AU386)</f>
        <v>19.640032533935543</v>
      </c>
      <c r="AU386" s="177">
        <f>RADIANS($AB$9)+$AB$18*(F386-AB$15)</f>
        <v>19.519563614178086</v>
      </c>
    </row>
    <row r="387" spans="1:47" s="177" customFormat="1" ht="12.95" customHeight="1" x14ac:dyDescent="0.2">
      <c r="A387" s="144" t="s">
        <v>198</v>
      </c>
      <c r="B387" s="145" t="s">
        <v>95</v>
      </c>
      <c r="C387" s="146">
        <v>51579.656999999999</v>
      </c>
      <c r="D387" s="196"/>
      <c r="E387" s="105">
        <f>(C387-C$7)/C$8</f>
        <v>-7492.9864568380781</v>
      </c>
      <c r="F387" s="199">
        <f>ROUND(2*E387,0)/2</f>
        <v>-7493</v>
      </c>
      <c r="G387" s="201">
        <f>C387-(C$7+C$8*F387)</f>
        <v>9.3092999959480949E-3</v>
      </c>
      <c r="H387" s="199"/>
      <c r="K387" s="177">
        <f>G387</f>
        <v>9.3092999959480949E-3</v>
      </c>
      <c r="O387" s="177">
        <f ca="1">+C$11+C$12*F387</f>
        <v>6.9508061242792241E-2</v>
      </c>
      <c r="Q387" s="198">
        <f>C387-15018.5</f>
        <v>36561.156999999999</v>
      </c>
      <c r="S387" s="178">
        <f>S$18</f>
        <v>1</v>
      </c>
      <c r="Z387" s="177">
        <f>F387</f>
        <v>-7493</v>
      </c>
      <c r="AA387" s="177">
        <f>AB$3+AB$4*Z387+AB$5*Z387^2+AH387</f>
        <v>1.3563864448334446E-2</v>
      </c>
      <c r="AB387" s="177">
        <f>IF(S387&lt;&gt;0,G387-AH387,-9999)</f>
        <v>2.2293294484848021E-2</v>
      </c>
      <c r="AC387" s="177">
        <f>+G387-P387</f>
        <v>9.3092999959480949E-3</v>
      </c>
      <c r="AD387" s="177">
        <f>IF(S387&lt;&gt;0,G387-AA387,-9999)</f>
        <v>-4.2545644523863512E-3</v>
      </c>
      <c r="AE387" s="177">
        <f>+(G387-AA387)^2*S387</f>
        <v>1.8101318679509571E-5</v>
      </c>
      <c r="AF387" s="177">
        <f>IF(S387&lt;&gt;0,G387-P387,-9999)</f>
        <v>9.3092999959480949E-3</v>
      </c>
      <c r="AG387" s="178"/>
      <c r="AH387" s="177">
        <f>$AB$6*($AB$11/AI387*AJ387+$AB$12)</f>
        <v>-1.2983994488899924E-2</v>
      </c>
      <c r="AI387" s="177">
        <f>1+$AB$7*COS(AL387)</f>
        <v>1.1106440762127066</v>
      </c>
      <c r="AJ387" s="177">
        <f>SIN(AL387+RADIANS($AB$9))</f>
        <v>-0.98067701801744966</v>
      </c>
      <c r="AK387" s="177">
        <f>$AB$7*SIN(AL387)</f>
        <v>0.15934767629417809</v>
      </c>
      <c r="AL387" s="177">
        <f>2*ATAN(AM387)</f>
        <v>0.96386807547071818</v>
      </c>
      <c r="AM387" s="177">
        <f>SQRT((1+$AB$7)/(1-$AB$7))*TAN(AN387/2)</f>
        <v>0.5230715558153769</v>
      </c>
      <c r="AN387" s="177">
        <f>$AU387+$AB$7*SIN(AO387)</f>
        <v>19.661351978907824</v>
      </c>
      <c r="AO387" s="177">
        <f>$AU387+$AB$7*SIN(AP387)</f>
        <v>19.661351230428501</v>
      </c>
      <c r="AP387" s="177">
        <f>$AU387+$AB$7*SIN(AQ387)</f>
        <v>19.66134562412315</v>
      </c>
      <c r="AQ387" s="177">
        <f>$AU387+$AB$7*SIN(AR387)</f>
        <v>19.661303632487407</v>
      </c>
      <c r="AR387" s="177">
        <f>$AU387+$AB$7*SIN(AS387)</f>
        <v>19.66098917115043</v>
      </c>
      <c r="AS387" s="177">
        <f>$AU387+$AB$7*SIN(AT387)</f>
        <v>19.658637576000558</v>
      </c>
      <c r="AT387" s="177">
        <f>$AU387+$AB$7*SIN(AU387)</f>
        <v>19.641231597735604</v>
      </c>
      <c r="AU387" s="177">
        <f>RADIANS($AB$9)+$AB$18*(F387-AB$15)</f>
        <v>19.520604474228509</v>
      </c>
    </row>
    <row r="388" spans="1:47" s="177" customFormat="1" ht="12.95" customHeight="1" x14ac:dyDescent="0.2">
      <c r="A388" s="144" t="s">
        <v>198</v>
      </c>
      <c r="B388" s="145" t="s">
        <v>95</v>
      </c>
      <c r="C388" s="146">
        <v>51629.822</v>
      </c>
      <c r="D388" s="196"/>
      <c r="E388" s="105">
        <f>(C388-C$7)/C$8</f>
        <v>-7420.006456398728</v>
      </c>
      <c r="F388" s="199">
        <f>ROUND(2*E388,0)/2</f>
        <v>-7420</v>
      </c>
      <c r="G388" s="201">
        <f>C388-(C$7+C$8*F388)</f>
        <v>-4.438000003574416E-3</v>
      </c>
      <c r="H388" s="199"/>
      <c r="K388" s="177">
        <f>G388</f>
        <v>-4.438000003574416E-3</v>
      </c>
      <c r="O388" s="177">
        <f ca="1">+C$11+C$12*F388</f>
        <v>6.8826616518454883E-2</v>
      </c>
      <c r="Q388" s="198">
        <f>C388-15018.5</f>
        <v>36611.322</v>
      </c>
      <c r="S388" s="178">
        <f>S$18</f>
        <v>1</v>
      </c>
      <c r="Z388" s="177">
        <f>F388</f>
        <v>-7420</v>
      </c>
      <c r="AA388" s="177">
        <f>AB$3+AB$4*Z388+AB$5*Z388^2+AH388</f>
        <v>1.3275248985085412E-2</v>
      </c>
      <c r="AB388" s="177">
        <f>IF(S388&lt;&gt;0,G388-AH388,-9999)</f>
        <v>8.5027205668151626E-3</v>
      </c>
      <c r="AC388" s="177">
        <f>+G388-P388</f>
        <v>-4.438000003574416E-3</v>
      </c>
      <c r="AD388" s="177">
        <f>IF(S388&lt;&gt;0,G388-AA388,-9999)</f>
        <v>-1.7713248988659828E-2</v>
      </c>
      <c r="AE388" s="177">
        <f>+(G388-AA388)^2*S388</f>
        <v>3.1375918973425846E-4</v>
      </c>
      <c r="AF388" s="177">
        <f>IF(S388&lt;&gt;0,G388-P388,-9999)</f>
        <v>-4.438000003574416E-3</v>
      </c>
      <c r="AG388" s="178"/>
      <c r="AH388" s="177">
        <f>$AB$6*($AB$11/AI388*AJ388+$AB$12)</f>
        <v>-1.2940720570389579E-2</v>
      </c>
      <c r="AI388" s="177">
        <f>1+$AB$7*COS(AL388)</f>
        <v>1.1026595760699771</v>
      </c>
      <c r="AJ388" s="177">
        <f>SIN(AL388+RADIANS($AB$9))</f>
        <v>-0.96984849233758408</v>
      </c>
      <c r="AK388" s="177">
        <f>$AB$7*SIN(AL388)</f>
        <v>0.16460499683317617</v>
      </c>
      <c r="AL388" s="177">
        <f>2*ATAN(AM388)</f>
        <v>1.0131523357015759</v>
      </c>
      <c r="AM388" s="177">
        <f>SQRT((1+$AB$7)/(1-$AB$7))*TAN(AN388/2)</f>
        <v>0.55487220227011702</v>
      </c>
      <c r="AN388" s="177">
        <f>$AU388+$AB$7*SIN(AO388)</f>
        <v>19.705039844718673</v>
      </c>
      <c r="AO388" s="177">
        <f>$AU388+$AB$7*SIN(AP388)</f>
        <v>19.705039251100096</v>
      </c>
      <c r="AP388" s="177">
        <f>$AU388+$AB$7*SIN(AQ388)</f>
        <v>19.70503458546975</v>
      </c>
      <c r="AQ388" s="177">
        <f>$AU388+$AB$7*SIN(AR388)</f>
        <v>19.704997916151115</v>
      </c>
      <c r="AR388" s="177">
        <f>$AU388+$AB$7*SIN(AS388)</f>
        <v>19.704709769093771</v>
      </c>
      <c r="AS388" s="177">
        <f>$AU388+$AB$7*SIN(AT388)</f>
        <v>19.702448826295381</v>
      </c>
      <c r="AT388" s="177">
        <f>$AU388+$AB$7*SIN(AU388)</f>
        <v>19.684906611187383</v>
      </c>
      <c r="AU388" s="177">
        <f>RADIANS($AB$9)+$AB$18*(F388-AB$15)</f>
        <v>19.558595866069037</v>
      </c>
    </row>
    <row r="389" spans="1:47" s="177" customFormat="1" ht="12.95" customHeight="1" x14ac:dyDescent="0.2">
      <c r="A389" s="144" t="s">
        <v>198</v>
      </c>
      <c r="B389" s="145" t="s">
        <v>95</v>
      </c>
      <c r="C389" s="146">
        <v>51634.640299999999</v>
      </c>
      <c r="D389" s="196"/>
      <c r="E389" s="105">
        <f>(C389-C$7)/C$8</f>
        <v>-7412.9967975505897</v>
      </c>
      <c r="F389" s="199">
        <f>ROUND(2*E389,0)/2</f>
        <v>-7413</v>
      </c>
      <c r="G389" s="201">
        <f>C389-(C$7+C$8*F389)</f>
        <v>2.2012999979779124E-3</v>
      </c>
      <c r="H389" s="199"/>
      <c r="K389" s="177">
        <f>G389</f>
        <v>2.2012999979779124E-3</v>
      </c>
      <c r="O389" s="177">
        <f ca="1">+C$11+C$12*F389</f>
        <v>6.8761272503792395E-2</v>
      </c>
      <c r="Q389" s="198">
        <f>C389-15018.5</f>
        <v>36616.140299999999</v>
      </c>
      <c r="S389" s="178">
        <f>S$18</f>
        <v>1</v>
      </c>
      <c r="Z389" s="177">
        <f>F389</f>
        <v>-7413</v>
      </c>
      <c r="AA389" s="177">
        <f>AB$3+AB$4*Z389+AB$5*Z389^2+AH389</f>
        <v>1.3248862641482109E-2</v>
      </c>
      <c r="AB389" s="177">
        <f>IF(S389&lt;&gt;0,G389-AH389,-9999)</f>
        <v>1.5136593833979051E-2</v>
      </c>
      <c r="AC389" s="177">
        <f>+G389-P389</f>
        <v>2.2012999979779124E-3</v>
      </c>
      <c r="AD389" s="177">
        <f>IF(S389&lt;&gt;0,G389-AA389,-9999)</f>
        <v>-1.1047562643504196E-2</v>
      </c>
      <c r="AE389" s="177">
        <f>+(G389-AA389)^2*S389</f>
        <v>1.2204864036214942E-4</v>
      </c>
      <c r="AF389" s="177">
        <f>IF(S389&lt;&gt;0,G389-P389,-9999)</f>
        <v>2.2012999979779124E-3</v>
      </c>
      <c r="AG389" s="178"/>
      <c r="AH389" s="177">
        <f>$AB$6*($AB$11/AI389*AJ389+$AB$12)</f>
        <v>-1.2935293836001139E-2</v>
      </c>
      <c r="AI389" s="177">
        <f>1+$AB$7*COS(AL389)</f>
        <v>1.1018867094560714</v>
      </c>
      <c r="AJ389" s="177">
        <f>SIN(AL389+RADIANS($AB$9))</f>
        <v>-0.96869522311920431</v>
      </c>
      <c r="AK389" s="177">
        <f>$AB$7*SIN(AL389)</f>
        <v>0.16508449950716597</v>
      </c>
      <c r="AL389" s="177">
        <f>2*ATAN(AM389)</f>
        <v>1.0178407786562587</v>
      </c>
      <c r="AM389" s="177">
        <f>SQRT((1+$AB$7)/(1-$AB$7))*TAN(AN389/2)</f>
        <v>0.55794216892784509</v>
      </c>
      <c r="AN389" s="177">
        <f>$AU389+$AB$7*SIN(AO389)</f>
        <v>19.709212471455448</v>
      </c>
      <c r="AO389" s="177">
        <f>$AU389+$AB$7*SIN(AP389)</f>
        <v>19.709211891688447</v>
      </c>
      <c r="AP389" s="177">
        <f>$AU389+$AB$7*SIN(AQ389)</f>
        <v>19.709207312896016</v>
      </c>
      <c r="AQ389" s="177">
        <f>$AU389+$AB$7*SIN(AR389)</f>
        <v>19.709171152085737</v>
      </c>
      <c r="AR389" s="177">
        <f>$AU389+$AB$7*SIN(AS389)</f>
        <v>19.70888562698946</v>
      </c>
      <c r="AS389" s="177">
        <f>$AU389+$AB$7*SIN(AT389)</f>
        <v>19.706634436844158</v>
      </c>
      <c r="AT389" s="177">
        <f>$AU389+$AB$7*SIN(AU389)</f>
        <v>19.689085176003307</v>
      </c>
      <c r="AU389" s="177">
        <f>RADIANS($AB$9)+$AB$18*(F389-AB$15)</f>
        <v>19.562238876245527</v>
      </c>
    </row>
    <row r="390" spans="1:47" s="177" customFormat="1" ht="12.95" customHeight="1" x14ac:dyDescent="0.2">
      <c r="A390" s="147" t="s">
        <v>273</v>
      </c>
      <c r="B390" s="147" t="s">
        <v>52</v>
      </c>
      <c r="C390" s="148">
        <v>51634.646800000002</v>
      </c>
      <c r="D390" s="149">
        <v>1E-4</v>
      </c>
      <c r="E390" s="105">
        <f>(C390-C$7)/C$8</f>
        <v>-7412.9873413559699</v>
      </c>
      <c r="F390" s="199">
        <f>ROUND(2*E390,0)/2</f>
        <v>-7413</v>
      </c>
      <c r="G390" s="201">
        <f>C390-(C$7+C$8*F390)</f>
        <v>8.7013000011211261E-3</v>
      </c>
      <c r="H390" s="199"/>
      <c r="K390" s="177">
        <f>G390</f>
        <v>8.7013000011211261E-3</v>
      </c>
      <c r="O390" s="177">
        <f ca="1">+C$11+C$12*F390</f>
        <v>6.8761272503792395E-2</v>
      </c>
      <c r="Q390" s="198">
        <f>C390-15018.5</f>
        <v>36616.146800000002</v>
      </c>
      <c r="S390" s="178">
        <f>S$18</f>
        <v>1</v>
      </c>
      <c r="Z390" s="177">
        <f>F390</f>
        <v>-7413</v>
      </c>
      <c r="AA390" s="177">
        <f>AB$3+AB$4*Z390+AB$5*Z390^2+AH390</f>
        <v>1.3248862641482109E-2</v>
      </c>
      <c r="AB390" s="177">
        <f>IF(S390&lt;&gt;0,G390-AH390,-9999)</f>
        <v>2.1636593837122263E-2</v>
      </c>
      <c r="AC390" s="177">
        <f>+G390-P390</f>
        <v>8.7013000011211261E-3</v>
      </c>
      <c r="AD390" s="177">
        <f>IF(S390&lt;&gt;0,G390-AA390,-9999)</f>
        <v>-4.5475626403609828E-3</v>
      </c>
      <c r="AE390" s="177">
        <f>+(G390-AA390)^2*S390</f>
        <v>2.0680325968006953E-5</v>
      </c>
      <c r="AF390" s="177">
        <f>IF(S390&lt;&gt;0,G390-P390,-9999)</f>
        <v>8.7013000011211261E-3</v>
      </c>
      <c r="AG390" s="178"/>
      <c r="AH390" s="177">
        <f>$AB$6*($AB$11/AI390*AJ390+$AB$12)</f>
        <v>-1.2935293836001139E-2</v>
      </c>
      <c r="AI390" s="177">
        <f>1+$AB$7*COS(AL390)</f>
        <v>1.1018867094560714</v>
      </c>
      <c r="AJ390" s="177">
        <f>SIN(AL390+RADIANS($AB$9))</f>
        <v>-0.96869522311920431</v>
      </c>
      <c r="AK390" s="177">
        <f>$AB$7*SIN(AL390)</f>
        <v>0.16508449950716597</v>
      </c>
      <c r="AL390" s="177">
        <f>2*ATAN(AM390)</f>
        <v>1.0178407786562587</v>
      </c>
      <c r="AM390" s="177">
        <f>SQRT((1+$AB$7)/(1-$AB$7))*TAN(AN390/2)</f>
        <v>0.55794216892784509</v>
      </c>
      <c r="AN390" s="177">
        <f>$AU390+$AB$7*SIN(AO390)</f>
        <v>19.709212471455448</v>
      </c>
      <c r="AO390" s="177">
        <f>$AU390+$AB$7*SIN(AP390)</f>
        <v>19.709211891688447</v>
      </c>
      <c r="AP390" s="177">
        <f>$AU390+$AB$7*SIN(AQ390)</f>
        <v>19.709207312896016</v>
      </c>
      <c r="AQ390" s="177">
        <f>$AU390+$AB$7*SIN(AR390)</f>
        <v>19.709171152085737</v>
      </c>
      <c r="AR390" s="177">
        <f>$AU390+$AB$7*SIN(AS390)</f>
        <v>19.70888562698946</v>
      </c>
      <c r="AS390" s="177">
        <f>$AU390+$AB$7*SIN(AT390)</f>
        <v>19.706634436844158</v>
      </c>
      <c r="AT390" s="177">
        <f>$AU390+$AB$7*SIN(AU390)</f>
        <v>19.689085176003307</v>
      </c>
      <c r="AU390" s="177">
        <f>RADIANS($AB$9)+$AB$18*(F390-AB$15)</f>
        <v>19.562238876245527</v>
      </c>
    </row>
    <row r="391" spans="1:47" s="177" customFormat="1" ht="12.95" customHeight="1" x14ac:dyDescent="0.2">
      <c r="A391" s="144" t="s">
        <v>198</v>
      </c>
      <c r="B391" s="145" t="s">
        <v>95</v>
      </c>
      <c r="C391" s="146">
        <v>51634.648000000001</v>
      </c>
      <c r="D391" s="196"/>
      <c r="E391" s="105">
        <f>(C391-C$7)/C$8</f>
        <v>-7412.985595596966</v>
      </c>
      <c r="F391" s="199">
        <f>ROUND(2*E391,0)/2</f>
        <v>-7413</v>
      </c>
      <c r="G391" s="201">
        <f>C391-(C$7+C$8*F391)</f>
        <v>9.9012999999104068E-3</v>
      </c>
      <c r="H391" s="199"/>
      <c r="K391" s="177">
        <f>G391</f>
        <v>9.9012999999104068E-3</v>
      </c>
      <c r="O391" s="177">
        <f ca="1">+C$11+C$12*F391</f>
        <v>6.8761272503792395E-2</v>
      </c>
      <c r="Q391" s="198">
        <f>C391-15018.5</f>
        <v>36616.148000000001</v>
      </c>
      <c r="S391" s="178">
        <f>S$18</f>
        <v>1</v>
      </c>
      <c r="Z391" s="177">
        <f>F391</f>
        <v>-7413</v>
      </c>
      <c r="AA391" s="177">
        <f>AB$3+AB$4*Z391+AB$5*Z391^2+AH391</f>
        <v>1.3248862641482109E-2</v>
      </c>
      <c r="AB391" s="177">
        <f>IF(S391&lt;&gt;0,G391-AH391,-9999)</f>
        <v>2.2836593835911544E-2</v>
      </c>
      <c r="AC391" s="177">
        <f>+G391-P391</f>
        <v>9.9012999999104068E-3</v>
      </c>
      <c r="AD391" s="177">
        <f>IF(S391&lt;&gt;0,G391-AA391,-9999)</f>
        <v>-3.3475626415717021E-3</v>
      </c>
      <c r="AE391" s="177">
        <f>+(G391-AA391)^2*S391</f>
        <v>1.1206175639246512E-5</v>
      </c>
      <c r="AF391" s="177">
        <f>IF(S391&lt;&gt;0,G391-P391,-9999)</f>
        <v>9.9012999999104068E-3</v>
      </c>
      <c r="AG391" s="178"/>
      <c r="AH391" s="177">
        <f>$AB$6*($AB$11/AI391*AJ391+$AB$12)</f>
        <v>-1.2935293836001139E-2</v>
      </c>
      <c r="AI391" s="177">
        <f>1+$AB$7*COS(AL391)</f>
        <v>1.1018867094560714</v>
      </c>
      <c r="AJ391" s="177">
        <f>SIN(AL391+RADIANS($AB$9))</f>
        <v>-0.96869522311920431</v>
      </c>
      <c r="AK391" s="177">
        <f>$AB$7*SIN(AL391)</f>
        <v>0.16508449950716597</v>
      </c>
      <c r="AL391" s="177">
        <f>2*ATAN(AM391)</f>
        <v>1.0178407786562587</v>
      </c>
      <c r="AM391" s="177">
        <f>SQRT((1+$AB$7)/(1-$AB$7))*TAN(AN391/2)</f>
        <v>0.55794216892784509</v>
      </c>
      <c r="AN391" s="177">
        <f>$AU391+$AB$7*SIN(AO391)</f>
        <v>19.709212471455448</v>
      </c>
      <c r="AO391" s="177">
        <f>$AU391+$AB$7*SIN(AP391)</f>
        <v>19.709211891688447</v>
      </c>
      <c r="AP391" s="177">
        <f>$AU391+$AB$7*SIN(AQ391)</f>
        <v>19.709207312896016</v>
      </c>
      <c r="AQ391" s="177">
        <f>$AU391+$AB$7*SIN(AR391)</f>
        <v>19.709171152085737</v>
      </c>
      <c r="AR391" s="177">
        <f>$AU391+$AB$7*SIN(AS391)</f>
        <v>19.70888562698946</v>
      </c>
      <c r="AS391" s="177">
        <f>$AU391+$AB$7*SIN(AT391)</f>
        <v>19.706634436844158</v>
      </c>
      <c r="AT391" s="177">
        <f>$AU391+$AB$7*SIN(AU391)</f>
        <v>19.689085176003307</v>
      </c>
      <c r="AU391" s="177">
        <f>RADIANS($AB$9)+$AB$18*(F391-AB$15)</f>
        <v>19.562238876245527</v>
      </c>
    </row>
    <row r="392" spans="1:47" s="177" customFormat="1" ht="12.95" customHeight="1" x14ac:dyDescent="0.2">
      <c r="A392" s="144" t="s">
        <v>187</v>
      </c>
      <c r="B392" s="145" t="s">
        <v>95</v>
      </c>
      <c r="C392" s="146">
        <v>51663.5164</v>
      </c>
      <c r="D392" s="196"/>
      <c r="E392" s="105">
        <f>(C392-C$7)/C$8</f>
        <v>-7370.9878711938309</v>
      </c>
      <c r="F392" s="199">
        <f>ROUND(2*E392,0)/2</f>
        <v>-7371</v>
      </c>
      <c r="G392" s="201">
        <f>C392-(C$7+C$8*F392)</f>
        <v>8.3371000000624917E-3</v>
      </c>
      <c r="H392" s="199"/>
      <c r="I392" s="177">
        <f>G392</f>
        <v>8.3371000000624917E-3</v>
      </c>
      <c r="O392" s="177">
        <f ca="1">+C$11+C$12*F392</f>
        <v>6.8369208415817465E-2</v>
      </c>
      <c r="Q392" s="198">
        <f>C392-15018.5</f>
        <v>36645.0164</v>
      </c>
      <c r="S392" s="178">
        <f>S$16</f>
        <v>0.1</v>
      </c>
      <c r="Z392" s="177">
        <f>F392</f>
        <v>-7371</v>
      </c>
      <c r="AA392" s="177">
        <f>AB$3+AB$4*Z392+AB$5*Z392^2+AH392</f>
        <v>1.3095212604910251E-2</v>
      </c>
      <c r="AB392" s="177">
        <f>IF(S392&lt;&gt;0,G392-AH392,-9999)</f>
        <v>2.1235209251911358E-2</v>
      </c>
      <c r="AC392" s="177">
        <f>+G392-P392</f>
        <v>8.3371000000624917E-3</v>
      </c>
      <c r="AD392" s="177">
        <f>IF(S392&lt;&gt;0,G392-AA392,-9999)</f>
        <v>-4.7581126048477588E-3</v>
      </c>
      <c r="AE392" s="177">
        <f>+(G392-AA392)^2*S392</f>
        <v>2.2639635560411126E-6</v>
      </c>
      <c r="AF392" s="177">
        <f>IF(S392&lt;&gt;0,G392-P392,-9999)</f>
        <v>8.3371000000624917E-3</v>
      </c>
      <c r="AG392" s="178"/>
      <c r="AH392" s="177">
        <f>$AB$6*($AB$11/AI392*AJ392+$AB$12)</f>
        <v>-1.2898109251848868E-2</v>
      </c>
      <c r="AI392" s="177">
        <f>1+$AB$7*COS(AL392)</f>
        <v>1.0972262919591258</v>
      </c>
      <c r="AJ392" s="177">
        <f>SIN(AL392+RADIANS($AB$9))</f>
        <v>-0.96136744430157783</v>
      </c>
      <c r="AK392" s="177">
        <f>$AB$7*SIN(AL392)</f>
        <v>0.1678715035174112</v>
      </c>
      <c r="AL392" s="177">
        <f>2*ATAN(AM392)</f>
        <v>1.0458331448309568</v>
      </c>
      <c r="AM392" s="177">
        <f>SQRT((1+$AB$7)/(1-$AB$7))*TAN(AN392/2)</f>
        <v>0.57644102292980859</v>
      </c>
      <c r="AN392" s="177">
        <f>$AU392+$AB$7*SIN(AO392)</f>
        <v>19.734186598958175</v>
      </c>
      <c r="AO392" s="177">
        <f>$AU392+$AB$7*SIN(AP392)</f>
        <v>19.734186098407989</v>
      </c>
      <c r="AP392" s="177">
        <f>$AU392+$AB$7*SIN(AQ392)</f>
        <v>19.734182025927083</v>
      </c>
      <c r="AQ392" s="177">
        <f>$AU392+$AB$7*SIN(AR392)</f>
        <v>19.734148892937718</v>
      </c>
      <c r="AR392" s="177">
        <f>$AU392+$AB$7*SIN(AS392)</f>
        <v>19.733879378552313</v>
      </c>
      <c r="AS392" s="177">
        <f>$AU392+$AB$7*SIN(AT392)</f>
        <v>19.731690344650339</v>
      </c>
      <c r="AT392" s="177">
        <f>$AU392+$AB$7*SIN(AU392)</f>
        <v>19.714120965424822</v>
      </c>
      <c r="AU392" s="177">
        <f>RADIANS($AB$9)+$AB$18*(F392-AB$15)</f>
        <v>19.584096937304459</v>
      </c>
    </row>
    <row r="393" spans="1:47" s="177" customFormat="1" ht="12.95" customHeight="1" x14ac:dyDescent="0.2">
      <c r="A393" s="144" t="s">
        <v>198</v>
      </c>
      <c r="B393" s="145" t="s">
        <v>95</v>
      </c>
      <c r="C393" s="146">
        <v>51667.637999999999</v>
      </c>
      <c r="D393" s="196"/>
      <c r="E393" s="105">
        <f>(C393-C$7)/C$8</f>
        <v>-7364.9917709284928</v>
      </c>
      <c r="F393" s="199">
        <f>ROUND(2*E393,0)/2</f>
        <v>-7365</v>
      </c>
      <c r="G393" s="201">
        <f>C393-(C$7+C$8*F393)</f>
        <v>5.6564999977126718E-3</v>
      </c>
      <c r="H393" s="199"/>
      <c r="K393" s="177">
        <f>G393</f>
        <v>5.6564999977126718E-3</v>
      </c>
      <c r="O393" s="177">
        <f ca="1">+C$11+C$12*F393</f>
        <v>6.8313199260392476E-2</v>
      </c>
      <c r="Q393" s="198">
        <f>C393-15018.5</f>
        <v>36649.137999999999</v>
      </c>
      <c r="S393" s="178">
        <f>S$18</f>
        <v>1</v>
      </c>
      <c r="Z393" s="177">
        <f>F393</f>
        <v>-7365</v>
      </c>
      <c r="AA393" s="177">
        <f>AB$3+AB$4*Z393+AB$5*Z393^2+AH393</f>
        <v>1.3073911328932491E-2</v>
      </c>
      <c r="AB393" s="177">
        <f>IF(S393&lt;&gt;0,G393-AH393,-9999)</f>
        <v>1.8548654572919425E-2</v>
      </c>
      <c r="AC393" s="177">
        <f>+G393-P393</f>
        <v>5.6564999977126718E-3</v>
      </c>
      <c r="AD393" s="177">
        <f>IF(S393&lt;&gt;0,G393-AA393,-9999)</f>
        <v>-7.4174113312198194E-3</v>
      </c>
      <c r="AE393" s="177">
        <f>+(G393-AA393)^2*S393</f>
        <v>5.5017990856508176E-5</v>
      </c>
      <c r="AF393" s="177">
        <f>IF(S393&lt;&gt;0,G393-P393,-9999)</f>
        <v>5.6564999977126718E-3</v>
      </c>
      <c r="AG393" s="178"/>
      <c r="AH393" s="177">
        <f>$AB$6*($AB$11/AI393*AJ393+$AB$12)</f>
        <v>-1.2892154575206751E-2</v>
      </c>
      <c r="AI393" s="177">
        <f>1+$AB$7*COS(AL393)</f>
        <v>1.0965574754140857</v>
      </c>
      <c r="AJ393" s="177">
        <f>SIN(AL393+RADIANS($AB$9))</f>
        <v>-0.96026439838539257</v>
      </c>
      <c r="AK393" s="177">
        <f>$AB$7*SIN(AL393)</f>
        <v>0.16825708746729096</v>
      </c>
      <c r="AL393" s="177">
        <f>2*ATAN(AM393)</f>
        <v>1.0498126674323052</v>
      </c>
      <c r="AM393" s="177">
        <f>SQRT((1+$AB$7)/(1-$AB$7))*TAN(AN393/2)</f>
        <v>0.5790949981368434</v>
      </c>
      <c r="AN393" s="177">
        <f>$AU393+$AB$7*SIN(AO393)</f>
        <v>19.737745675250082</v>
      </c>
      <c r="AO393" s="177">
        <f>$AU393+$AB$7*SIN(AP393)</f>
        <v>19.737745185462359</v>
      </c>
      <c r="AP393" s="177">
        <f>$AU393+$AB$7*SIN(AQ393)</f>
        <v>19.737741183124893</v>
      </c>
      <c r="AQ393" s="177">
        <f>$AU393+$AB$7*SIN(AR393)</f>
        <v>19.737708478459549</v>
      </c>
      <c r="AR393" s="177">
        <f>$AU393+$AB$7*SIN(AS393)</f>
        <v>19.737441285119395</v>
      </c>
      <c r="AS393" s="177">
        <f>$AU393+$AB$7*SIN(AT393)</f>
        <v>19.73526162327245</v>
      </c>
      <c r="AT393" s="177">
        <f>$AU393+$AB$7*SIN(AU393)</f>
        <v>19.717692470813891</v>
      </c>
      <c r="AU393" s="177">
        <f>RADIANS($AB$9)+$AB$18*(F393-AB$15)</f>
        <v>19.587219517455736</v>
      </c>
    </row>
    <row r="394" spans="1:47" s="177" customFormat="1" ht="12.95" customHeight="1" x14ac:dyDescent="0.2">
      <c r="A394" s="144" t="s">
        <v>198</v>
      </c>
      <c r="B394" s="145" t="s">
        <v>95</v>
      </c>
      <c r="C394" s="146">
        <v>51693.752</v>
      </c>
      <c r="D394" s="196"/>
      <c r="E394" s="105">
        <f>(C394-C$7)/C$8</f>
        <v>-7327.0011453633915</v>
      </c>
      <c r="F394" s="199">
        <f>ROUND(2*E394,0)/2</f>
        <v>-7327</v>
      </c>
      <c r="G394" s="201">
        <f>C394-(C$7+C$8*F394)</f>
        <v>-7.8730000677751377E-4</v>
      </c>
      <c r="H394" s="199"/>
      <c r="K394" s="177">
        <f>G394</f>
        <v>-7.8730000677751377E-4</v>
      </c>
      <c r="O394" s="177">
        <f ca="1">+C$11+C$12*F394</f>
        <v>6.7958474609367547E-2</v>
      </c>
      <c r="Q394" s="198">
        <f>C394-15018.5</f>
        <v>36675.252</v>
      </c>
      <c r="S394" s="178">
        <f>S$18</f>
        <v>1</v>
      </c>
      <c r="Z394" s="177">
        <f>F394</f>
        <v>-7327</v>
      </c>
      <c r="AA394" s="177">
        <f>AB$3+AB$4*Z394+AB$5*Z394^2+AH394</f>
        <v>1.2942727571873192E-2</v>
      </c>
      <c r="AB394" s="177">
        <f>IF(S394&lt;&gt;0,G394-AH394,-9999)</f>
        <v>1.206345291543753E-2</v>
      </c>
      <c r="AC394" s="177">
        <f>+G394-P394</f>
        <v>-7.8730000677751377E-4</v>
      </c>
      <c r="AD394" s="177">
        <f>IF(S394&lt;&gt;0,G394-AA394,-9999)</f>
        <v>-1.3730027578650706E-2</v>
      </c>
      <c r="AE394" s="177">
        <f>+(G394-AA394)^2*S394</f>
        <v>1.8851365731050896E-4</v>
      </c>
      <c r="AF394" s="177">
        <f>IF(S394&lt;&gt;0,G394-P394,-9999)</f>
        <v>-7.8730000677751377E-4</v>
      </c>
      <c r="AG394" s="178"/>
      <c r="AH394" s="177">
        <f>$AB$6*($AB$11/AI394*AJ394+$AB$12)</f>
        <v>-1.2850752922215044E-2</v>
      </c>
      <c r="AI394" s="177">
        <f>1+$AB$7*COS(AL394)</f>
        <v>1.0923058146307492</v>
      </c>
      <c r="AJ394" s="177">
        <f>SIN(AL394+RADIANS($AB$9))</f>
        <v>-0.95296023197237956</v>
      </c>
      <c r="AK394" s="177">
        <f>$AB$7*SIN(AL394)</f>
        <v>0.17062658094995381</v>
      </c>
      <c r="AL394" s="177">
        <f>2*ATAN(AM394)</f>
        <v>1.074903506114693</v>
      </c>
      <c r="AM394" s="177">
        <f>SQRT((1+$AB$7)/(1-$AB$7))*TAN(AN394/2)</f>
        <v>0.59597102614711694</v>
      </c>
      <c r="AN394" s="177">
        <f>$AU394+$AB$7*SIN(AO394)</f>
        <v>19.760235977839095</v>
      </c>
      <c r="AO394" s="177">
        <f>$AU394+$AB$7*SIN(AP394)</f>
        <v>19.760235552939118</v>
      </c>
      <c r="AP394" s="177">
        <f>$AU394+$AB$7*SIN(AQ394)</f>
        <v>19.760231981130641</v>
      </c>
      <c r="AQ394" s="177">
        <f>$AU394+$AB$7*SIN(AR394)</f>
        <v>19.760201956323826</v>
      </c>
      <c r="AR394" s="177">
        <f>$AU394+$AB$7*SIN(AS394)</f>
        <v>19.759949612133536</v>
      </c>
      <c r="AS394" s="177">
        <f>$AU394+$AB$7*SIN(AT394)</f>
        <v>19.757832008970318</v>
      </c>
      <c r="AT394" s="177">
        <f>$AU394+$AB$7*SIN(AU394)</f>
        <v>19.740282282542005</v>
      </c>
      <c r="AU394" s="177">
        <f>RADIANS($AB$9)+$AB$18*(F394-AB$15)</f>
        <v>19.606995858413818</v>
      </c>
    </row>
    <row r="395" spans="1:47" s="177" customFormat="1" ht="12.95" customHeight="1" x14ac:dyDescent="0.2">
      <c r="A395" s="144" t="s">
        <v>198</v>
      </c>
      <c r="B395" s="145" t="s">
        <v>95</v>
      </c>
      <c r="C395" s="146">
        <v>51935.716999999997</v>
      </c>
      <c r="D395" s="196"/>
      <c r="E395" s="105">
        <f>(C395-C$7)/C$8</f>
        <v>-6974.9906638263265</v>
      </c>
      <c r="F395" s="199">
        <f>ROUND(2*E395,0)/2</f>
        <v>-6975</v>
      </c>
      <c r="G395" s="201">
        <f>C395-(C$7+C$8*F395)</f>
        <v>6.4174999934039079E-3</v>
      </c>
      <c r="H395" s="199"/>
      <c r="K395" s="177">
        <f>G395</f>
        <v>6.4174999934039079E-3</v>
      </c>
      <c r="O395" s="177">
        <f ca="1">+C$11+C$12*F395</f>
        <v>6.4672604157768168E-2</v>
      </c>
      <c r="Q395" s="198">
        <f>C395-15018.5</f>
        <v>36917.216999999997</v>
      </c>
      <c r="S395" s="178">
        <f>S$18</f>
        <v>1</v>
      </c>
      <c r="Z395" s="177">
        <f>F395</f>
        <v>-6975</v>
      </c>
      <c r="AA395" s="177">
        <f>AB$3+AB$4*Z395+AB$5*Z395^2+AH395</f>
        <v>1.2016249350913636E-2</v>
      </c>
      <c r="AB395" s="177">
        <f>IF(S395&lt;&gt;0,G395-AH395,-9999)</f>
        <v>1.8598970085831723E-2</v>
      </c>
      <c r="AC395" s="177">
        <f>+G395-P395</f>
        <v>6.4174999934039079E-3</v>
      </c>
      <c r="AD395" s="177">
        <f>IF(S395&lt;&gt;0,G395-AA395,-9999)</f>
        <v>-5.5987493575097285E-3</v>
      </c>
      <c r="AE395" s="177">
        <f>+(G395-AA395)^2*S395</f>
        <v>3.1345994368215595E-5</v>
      </c>
      <c r="AF395" s="177">
        <f>IF(S395&lt;&gt;0,G395-P395,-9999)</f>
        <v>6.4174999934039079E-3</v>
      </c>
      <c r="AG395" s="178"/>
      <c r="AH395" s="177">
        <f>$AB$6*($AB$11/AI395*AJ395+$AB$12)</f>
        <v>-1.2181470092427817E-2</v>
      </c>
      <c r="AI395" s="177">
        <f>1+$AB$7*COS(AL395)</f>
        <v>1.0522562952151608</v>
      </c>
      <c r="AJ395" s="177">
        <f>SIN(AL395+RADIANS($AB$9))</f>
        <v>-0.86225405185993054</v>
      </c>
      <c r="AK395" s="177">
        <f>$AB$7*SIN(AL395)</f>
        <v>0.1868236418435936</v>
      </c>
      <c r="AL395" s="177">
        <f>2*ATAN(AM395)</f>
        <v>1.2980572838836599</v>
      </c>
      <c r="AM395" s="177">
        <f>SQRT((1+$AB$7)/(1-$AB$7))*TAN(AN395/2)</f>
        <v>0.75867281332074565</v>
      </c>
      <c r="AN395" s="177">
        <f>$AU395+$AB$7*SIN(AO395)</f>
        <v>19.964360080990222</v>
      </c>
      <c r="AO395" s="177">
        <f>$AU395+$AB$7*SIN(AP395)</f>
        <v>19.964360007020186</v>
      </c>
      <c r="AP395" s="177">
        <f>$AU395+$AB$7*SIN(AQ395)</f>
        <v>19.964359141125431</v>
      </c>
      <c r="AQ395" s="177">
        <f>$AU395+$AB$7*SIN(AR395)</f>
        <v>19.964349005057496</v>
      </c>
      <c r="AR395" s="177">
        <f>$AU395+$AB$7*SIN(AS395)</f>
        <v>19.964230368944243</v>
      </c>
      <c r="AS395" s="177">
        <f>$AU395+$AB$7*SIN(AT395)</f>
        <v>19.962843936393696</v>
      </c>
      <c r="AT395" s="177">
        <f>$AU395+$AB$7*SIN(AU395)</f>
        <v>19.946921106273731</v>
      </c>
      <c r="AU395" s="177">
        <f>RADIANS($AB$9)+$AB$18*(F395-AB$15)</f>
        <v>19.790187227288687</v>
      </c>
    </row>
    <row r="396" spans="1:47" s="177" customFormat="1" ht="12.95" customHeight="1" x14ac:dyDescent="0.2">
      <c r="A396" s="144" t="s">
        <v>198</v>
      </c>
      <c r="B396" s="145" t="s">
        <v>95</v>
      </c>
      <c r="C396" s="146">
        <v>51946.711300000003</v>
      </c>
      <c r="D396" s="196"/>
      <c r="E396" s="105">
        <f>(C396-C$7)/C$8</f>
        <v>-6958.996165294865</v>
      </c>
      <c r="F396" s="199">
        <f>ROUND(2*E396,0)/2</f>
        <v>-6959</v>
      </c>
      <c r="G396" s="201">
        <f>C396-(C$7+C$8*F396)</f>
        <v>2.6358999966760166E-3</v>
      </c>
      <c r="H396" s="199"/>
      <c r="K396" s="177">
        <f>G396</f>
        <v>2.6358999966760166E-3</v>
      </c>
      <c r="O396" s="177">
        <f ca="1">+C$11+C$12*F396</f>
        <v>6.4523246409968205E-2</v>
      </c>
      <c r="Q396" s="198">
        <f>C396-15018.5</f>
        <v>36928.211300000003</v>
      </c>
      <c r="S396" s="178">
        <f>S$18</f>
        <v>1</v>
      </c>
      <c r="Z396" s="177">
        <f>F396</f>
        <v>-6959</v>
      </c>
      <c r="AA396" s="177">
        <f>AB$3+AB$4*Z396+AB$5*Z396^2+AH396</f>
        <v>1.198572742081618E-2</v>
      </c>
      <c r="AB396" s="177">
        <f>IF(S396&lt;&gt;0,G396-AH396,-9999)</f>
        <v>1.4775482874221089E-2</v>
      </c>
      <c r="AC396" s="177">
        <f>+G396-P396</f>
        <v>2.6358999966760166E-3</v>
      </c>
      <c r="AD396" s="177">
        <f>IF(S396&lt;&gt;0,G396-AA396,-9999)</f>
        <v>-9.3498274241401638E-3</v>
      </c>
      <c r="AE396" s="177">
        <f>+(G396-AA396)^2*S396</f>
        <v>8.7419272861203492E-5</v>
      </c>
      <c r="AF396" s="177">
        <f>IF(S396&lt;&gt;0,G396-P396,-9999)</f>
        <v>2.6358999966760166E-3</v>
      </c>
      <c r="AG396" s="178"/>
      <c r="AH396" s="177">
        <f>$AB$6*($AB$11/AI396*AJ396+$AB$12)</f>
        <v>-1.2139582877545073E-2</v>
      </c>
      <c r="AI396" s="177">
        <f>1+$AB$7*COS(AL396)</f>
        <v>1.050432489693542</v>
      </c>
      <c r="AJ396" s="177">
        <f>SIN(AL396+RADIANS($AB$9))</f>
        <v>-0.85727549979092454</v>
      </c>
      <c r="AK396" s="177">
        <f>$AB$7*SIN(AL396)</f>
        <v>0.18732420432135344</v>
      </c>
      <c r="AL396" s="177">
        <f>2*ATAN(AM396)</f>
        <v>1.3078063234420965</v>
      </c>
      <c r="AM396" s="177">
        <f>SQRT((1+$AB$7)/(1-$AB$7))*TAN(AN396/2)</f>
        <v>0.76638160025303537</v>
      </c>
      <c r="AN396" s="177">
        <f>$AU396+$AB$7*SIN(AO396)</f>
        <v>19.973456845518559</v>
      </c>
      <c r="AO396" s="177">
        <f>$AU396+$AB$7*SIN(AP396)</f>
        <v>19.973456778724152</v>
      </c>
      <c r="AP396" s="177">
        <f>$AU396+$AB$7*SIN(AQ396)</f>
        <v>19.973455982018031</v>
      </c>
      <c r="AQ396" s="177">
        <f>$AU396+$AB$7*SIN(AR396)</f>
        <v>19.973446479218989</v>
      </c>
      <c r="AR396" s="177">
        <f>$AU396+$AB$7*SIN(AS396)</f>
        <v>19.973333148072424</v>
      </c>
      <c r="AS396" s="177">
        <f>$AU396+$AB$7*SIN(AT396)</f>
        <v>19.971983610626005</v>
      </c>
      <c r="AT396" s="177">
        <f>$AU396+$AB$7*SIN(AU396)</f>
        <v>19.956194442629506</v>
      </c>
      <c r="AU396" s="177">
        <f>RADIANS($AB$9)+$AB$18*(F396-AB$15)</f>
        <v>19.798514107692089</v>
      </c>
    </row>
    <row r="397" spans="1:47" s="177" customFormat="1" ht="12.95" customHeight="1" x14ac:dyDescent="0.2">
      <c r="A397" s="144" t="s">
        <v>198</v>
      </c>
      <c r="B397" s="145" t="s">
        <v>95</v>
      </c>
      <c r="C397" s="146">
        <v>51957.71</v>
      </c>
      <c r="D397" s="196"/>
      <c r="E397" s="105">
        <f>(C397-C$7)/C$8</f>
        <v>-6942.9952656470623</v>
      </c>
      <c r="F397" s="199">
        <f>ROUND(2*E397,0)/2</f>
        <v>-6943</v>
      </c>
      <c r="G397" s="201">
        <f>C397-(C$7+C$8*F397)</f>
        <v>3.2542999979341403E-3</v>
      </c>
      <c r="H397" s="199"/>
      <c r="K397" s="177">
        <f>G397</f>
        <v>3.2542999979341403E-3</v>
      </c>
      <c r="O397" s="177">
        <f ca="1">+C$11+C$12*F397</f>
        <v>6.4373888662168227E-2</v>
      </c>
      <c r="Q397" s="198">
        <f>C397-15018.5</f>
        <v>36939.21</v>
      </c>
      <c r="S397" s="178">
        <f>S$18</f>
        <v>1</v>
      </c>
      <c r="Z397" s="177">
        <f>F397</f>
        <v>-6943</v>
      </c>
      <c r="AA397" s="177">
        <f>AB$3+AB$4*Z397+AB$5*Z397^2+AH397</f>
        <v>1.195614571371029E-2</v>
      </c>
      <c r="AB397" s="177">
        <f>IF(S397&lt;&gt;0,G397-AH397,-9999)</f>
        <v>1.5351066346147132E-2</v>
      </c>
      <c r="AC397" s="177">
        <f>+G397-P397</f>
        <v>3.2542999979341403E-3</v>
      </c>
      <c r="AD397" s="177">
        <f>IF(S397&lt;&gt;0,G397-AA397,-9999)</f>
        <v>-8.7018457157761499E-3</v>
      </c>
      <c r="AE397" s="177">
        <f>+(G397-AA397)^2*S397</f>
        <v>7.5722118861171737E-5</v>
      </c>
      <c r="AF397" s="177">
        <f>IF(S397&lt;&gt;0,G397-P397,-9999)</f>
        <v>3.2542999979341403E-3</v>
      </c>
      <c r="AG397" s="178"/>
      <c r="AH397" s="177">
        <f>$AB$6*($AB$11/AI397*AJ397+$AB$12)</f>
        <v>-1.2096766348212992E-2</v>
      </c>
      <c r="AI397" s="177">
        <f>1+$AB$7*COS(AL397)</f>
        <v>1.0486102351446849</v>
      </c>
      <c r="AJ397" s="177">
        <f>SIN(AL397+RADIANS($AB$9))</f>
        <v>-0.85223314295736841</v>
      </c>
      <c r="AK397" s="177">
        <f>$AB$7*SIN(AL397)</f>
        <v>0.18780532095895422</v>
      </c>
      <c r="AL397" s="177">
        <f>2*ATAN(AM397)</f>
        <v>1.317521582268983</v>
      </c>
      <c r="AM397" s="177">
        <f>SQRT((1+$AB$7)/(1-$AB$7))*TAN(AN397/2)</f>
        <v>0.77412118719765532</v>
      </c>
      <c r="AN397" s="177">
        <f>$AU397+$AB$7*SIN(AO397)</f>
        <v>19.982537836042834</v>
      </c>
      <c r="AO397" s="177">
        <f>$AU397+$AB$7*SIN(AP397)</f>
        <v>19.98253777587454</v>
      </c>
      <c r="AP397" s="177">
        <f>$AU397+$AB$7*SIN(AQ397)</f>
        <v>19.982537044310511</v>
      </c>
      <c r="AQ397" s="177">
        <f>$AU397+$AB$7*SIN(AR397)</f>
        <v>19.982528149585224</v>
      </c>
      <c r="AR397" s="177">
        <f>$AU397+$AB$7*SIN(AS397)</f>
        <v>19.982420016534821</v>
      </c>
      <c r="AS397" s="177">
        <f>$AU397+$AB$7*SIN(AT397)</f>
        <v>19.981107435631561</v>
      </c>
      <c r="AT397" s="177">
        <f>$AU397+$AB$7*SIN(AU397)</f>
        <v>19.965456845976963</v>
      </c>
      <c r="AU397" s="177">
        <f>RADIANS($AB$9)+$AB$18*(F397-AB$15)</f>
        <v>19.806840988095491</v>
      </c>
    </row>
    <row r="398" spans="1:47" s="177" customFormat="1" ht="12.95" customHeight="1" x14ac:dyDescent="0.2">
      <c r="A398" s="144" t="s">
        <v>198</v>
      </c>
      <c r="B398" s="145" t="s">
        <v>95</v>
      </c>
      <c r="C398" s="146">
        <v>51979.71</v>
      </c>
      <c r="D398" s="196"/>
      <c r="E398" s="105">
        <f>(C398-C$7)/C$8</f>
        <v>-6910.9896838736013</v>
      </c>
      <c r="F398" s="199">
        <f>ROUND(2*E398,0)/2</f>
        <v>-6911</v>
      </c>
      <c r="G398" s="201">
        <f>C398-(C$7+C$8*F398)</f>
        <v>7.0910999929765239E-3</v>
      </c>
      <c r="H398" s="199"/>
      <c r="K398" s="177">
        <f>G398</f>
        <v>7.0910999929765239E-3</v>
      </c>
      <c r="O398" s="177">
        <f ca="1">+C$11+C$12*F398</f>
        <v>6.4075173166568286E-2</v>
      </c>
      <c r="Q398" s="198">
        <f>C398-15018.5</f>
        <v>36961.21</v>
      </c>
      <c r="S398" s="178">
        <f>S$18</f>
        <v>1</v>
      </c>
      <c r="Z398" s="177">
        <f>F398</f>
        <v>-6911</v>
      </c>
      <c r="AA398" s="177">
        <f>AB$3+AB$4*Z398+AB$5*Z398^2+AH398</f>
        <v>1.1899768273841501E-2</v>
      </c>
      <c r="AB398" s="177">
        <f>IF(S398&lt;&gt;0,G398-AH398,-9999)</f>
        <v>1.9099480033809027E-2</v>
      </c>
      <c r="AC398" s="177">
        <f>+G398-P398</f>
        <v>7.0910999929765239E-3</v>
      </c>
      <c r="AD398" s="177">
        <f>IF(S398&lt;&gt;0,G398-AA398,-9999)</f>
        <v>-4.8086682808649774E-3</v>
      </c>
      <c r="AE398" s="177">
        <f>+(G398-AA398)^2*S398</f>
        <v>2.3123290635396936E-5</v>
      </c>
      <c r="AF398" s="177">
        <f>IF(S398&lt;&gt;0,G398-P398,-9999)</f>
        <v>7.0910999929765239E-3</v>
      </c>
      <c r="AG398" s="178"/>
      <c r="AH398" s="177">
        <f>$AB$6*($AB$11/AI398*AJ398+$AB$12)</f>
        <v>-1.2008380040832505E-2</v>
      </c>
      <c r="AI398" s="177">
        <f>1+$AB$7*COS(AL398)</f>
        <v>1.0449711906669452</v>
      </c>
      <c r="AJ398" s="177">
        <f>SIN(AL398+RADIANS($AB$9))</f>
        <v>-0.84196208514523674</v>
      </c>
      <c r="AK398" s="177">
        <f>$AB$7*SIN(AL398)</f>
        <v>0.18870979187979256</v>
      </c>
      <c r="AL398" s="177">
        <f>2*ATAN(AM398)</f>
        <v>1.3368511180457905</v>
      </c>
      <c r="AM398" s="177">
        <f>SQRT((1+$AB$7)/(1-$AB$7))*TAN(AN398/2)</f>
        <v>0.78969470007920506</v>
      </c>
      <c r="AN398" s="177">
        <f>$AU398+$AB$7*SIN(AO398)</f>
        <v>20.000652554068562</v>
      </c>
      <c r="AO398" s="177">
        <f>$AU398+$AB$7*SIN(AP398)</f>
        <v>20.000652505616841</v>
      </c>
      <c r="AP398" s="177">
        <f>$AU398+$AB$7*SIN(AQ398)</f>
        <v>20.000651892692446</v>
      </c>
      <c r="AQ398" s="177">
        <f>$AU398+$AB$7*SIN(AR398)</f>
        <v>20.000644139143088</v>
      </c>
      <c r="AR398" s="177">
        <f>$AU398+$AB$7*SIN(AS398)</f>
        <v>20.000546067667663</v>
      </c>
      <c r="AS398" s="177">
        <f>$AU398+$AB$7*SIN(AT398)</f>
        <v>19.999307456239098</v>
      </c>
      <c r="AT398" s="177">
        <f>$AU398+$AB$7*SIN(AU398)</f>
        <v>19.983948594945801</v>
      </c>
      <c r="AU398" s="177">
        <f>RADIANS($AB$9)+$AB$18*(F398-AB$15)</f>
        <v>19.823494748902299</v>
      </c>
    </row>
    <row r="399" spans="1:47" s="177" customFormat="1" ht="12.95" customHeight="1" x14ac:dyDescent="0.2">
      <c r="A399" s="144" t="s">
        <v>198</v>
      </c>
      <c r="B399" s="145" t="s">
        <v>95</v>
      </c>
      <c r="C399" s="146">
        <v>52002.385000000002</v>
      </c>
      <c r="D399" s="196"/>
      <c r="E399" s="105">
        <f>(C399-C$7)/C$8</f>
        <v>-6878.0021126593583</v>
      </c>
      <c r="F399" s="199">
        <f>ROUND(2*E399,0)/2</f>
        <v>-6878</v>
      </c>
      <c r="G399" s="201">
        <f>C399-(C$7+C$8*F399)</f>
        <v>-1.4521999983116984E-3</v>
      </c>
      <c r="H399" s="199"/>
      <c r="K399" s="177">
        <f>G399</f>
        <v>-1.4521999983116984E-3</v>
      </c>
      <c r="O399" s="177">
        <f ca="1">+C$11+C$12*F399</f>
        <v>6.3767122811730845E-2</v>
      </c>
      <c r="Q399" s="198">
        <f>C399-15018.5</f>
        <v>36983.885000000002</v>
      </c>
      <c r="S399" s="178">
        <f>S$18</f>
        <v>1</v>
      </c>
      <c r="Z399" s="177">
        <f>F399</f>
        <v>-6878</v>
      </c>
      <c r="AA399" s="177">
        <f>AB$3+AB$4*Z399+AB$5*Z399^2+AH399</f>
        <v>1.184545807969441E-2</v>
      </c>
      <c r="AB399" s="177">
        <f>IF(S399&lt;&gt;0,G399-AH399,-9999)</f>
        <v>1.0461248323143383E-2</v>
      </c>
      <c r="AC399" s="177">
        <f>+G399-P399</f>
        <v>-1.4521999983116984E-3</v>
      </c>
      <c r="AD399" s="177">
        <f>IF(S399&lt;&gt;0,G399-AA399,-9999)</f>
        <v>-1.3297658078006109E-2</v>
      </c>
      <c r="AE399" s="177">
        <f>+(G399-AA399)^2*S399</f>
        <v>1.7682771035956111E-4</v>
      </c>
      <c r="AF399" s="177">
        <f>IF(S399&lt;&gt;0,G399-P399,-9999)</f>
        <v>-1.4521999983116984E-3</v>
      </c>
      <c r="AG399" s="178"/>
      <c r="AH399" s="177">
        <f>$AB$6*($AB$11/AI399*AJ399+$AB$12)</f>
        <v>-1.1913448321455081E-2</v>
      </c>
      <c r="AI399" s="177">
        <f>1+$AB$7*COS(AL399)</f>
        <v>1.0412274476839689</v>
      </c>
      <c r="AJ399" s="177">
        <f>SIN(AL399+RADIANS($AB$9))</f>
        <v>-0.83111868057762828</v>
      </c>
      <c r="AK399" s="177">
        <f>$AB$7*SIN(AL399)</f>
        <v>0.18956289483647107</v>
      </c>
      <c r="AL399" s="177">
        <f>2*ATAN(AM399)</f>
        <v>1.3566443565696311</v>
      </c>
      <c r="AM399" s="177">
        <f>SQRT((1+$AB$7)/(1-$AB$7))*TAN(AN399/2)</f>
        <v>0.80589012747080491</v>
      </c>
      <c r="AN399" s="177">
        <f>$AU399+$AB$7*SIN(AO399)</f>
        <v>20.01926747769933</v>
      </c>
      <c r="AO399" s="177">
        <f>$AU399+$AB$7*SIN(AP399)</f>
        <v>20.019267439381128</v>
      </c>
      <c r="AP399" s="177">
        <f>$AU399+$AB$7*SIN(AQ399)</f>
        <v>20.019266933455302</v>
      </c>
      <c r="AQ399" s="177">
        <f>$AU399+$AB$7*SIN(AR399)</f>
        <v>20.019260253633593</v>
      </c>
      <c r="AR399" s="177">
        <f>$AU399+$AB$7*SIN(AS399)</f>
        <v>20.019172068714472</v>
      </c>
      <c r="AS399" s="177">
        <f>$AU399+$AB$7*SIN(AT399)</f>
        <v>20.01800959259657</v>
      </c>
      <c r="AT399" s="177">
        <f>$AU399+$AB$7*SIN(AU399)</f>
        <v>20.002971597436876</v>
      </c>
      <c r="AU399" s="177">
        <f>RADIANS($AB$9)+$AB$18*(F399-AB$15)</f>
        <v>19.840668939734318</v>
      </c>
    </row>
    <row r="400" spans="1:47" s="177" customFormat="1" ht="12.95" customHeight="1" x14ac:dyDescent="0.2">
      <c r="A400" s="144" t="s">
        <v>198</v>
      </c>
      <c r="B400" s="145" t="s">
        <v>95</v>
      </c>
      <c r="C400" s="146">
        <v>52021.633000000002</v>
      </c>
      <c r="D400" s="196"/>
      <c r="E400" s="105">
        <f>(C400-C$7)/C$8</f>
        <v>-6850.0001382059236</v>
      </c>
      <c r="F400" s="199">
        <f>ROUND(2*E400,0)/2</f>
        <v>-6850</v>
      </c>
      <c r="G400" s="201">
        <f>C400-(C$7+C$8*F400)</f>
        <v>-9.5000003057066351E-5</v>
      </c>
      <c r="H400" s="199"/>
      <c r="K400" s="177">
        <f>G400</f>
        <v>-9.5000003057066351E-5</v>
      </c>
      <c r="O400" s="177">
        <f ca="1">+C$11+C$12*F400</f>
        <v>6.3505746753080891E-2</v>
      </c>
      <c r="Q400" s="198">
        <f>C400-15018.5</f>
        <v>37003.133000000002</v>
      </c>
      <c r="S400" s="178">
        <f>S$18</f>
        <v>1</v>
      </c>
      <c r="Z400" s="177">
        <f>F400</f>
        <v>-6850</v>
      </c>
      <c r="AA400" s="177">
        <f>AB$3+AB$4*Z400+AB$5*Z400^2+AH400</f>
        <v>1.1802369225657259E-2</v>
      </c>
      <c r="AB400" s="177">
        <f>IF(S400&lt;&gt;0,G400-AH400,-9999)</f>
        <v>1.1734944060265802E-2</v>
      </c>
      <c r="AC400" s="177">
        <f>+G400-P400</f>
        <v>-9.5000003057066351E-5</v>
      </c>
      <c r="AD400" s="177">
        <f>IF(S400&lt;&gt;0,G400-AA400,-9999)</f>
        <v>-1.1897369228714325E-2</v>
      </c>
      <c r="AE400" s="177">
        <f>+(G400-AA400)^2*S400</f>
        <v>1.4154739456435849E-4</v>
      </c>
      <c r="AF400" s="177">
        <f>IF(S400&lt;&gt;0,G400-P400,-9999)</f>
        <v>-9.5000003057066351E-5</v>
      </c>
      <c r="AG400" s="178"/>
      <c r="AH400" s="177">
        <f>$AB$6*($AB$11/AI400*AJ400+$AB$12)</f>
        <v>-1.1829944063322868E-2</v>
      </c>
      <c r="AI400" s="177">
        <f>1+$AB$7*COS(AL400)</f>
        <v>1.0380593483578093</v>
      </c>
      <c r="AJ400" s="177">
        <f>SIN(AL400+RADIANS($AB$9))</f>
        <v>-0.82172602663696859</v>
      </c>
      <c r="AK400" s="177">
        <f>$AB$7*SIN(AL400)</f>
        <v>0.19022428747112261</v>
      </c>
      <c r="AL400" s="177">
        <f>2*ATAN(AM400)</f>
        <v>1.3733275201544985</v>
      </c>
      <c r="AM400" s="177">
        <f>SQRT((1+$AB$7)/(1-$AB$7))*TAN(AN400/2)</f>
        <v>0.81974266736748813</v>
      </c>
      <c r="AN400" s="177">
        <f>$AU400+$AB$7*SIN(AO400)</f>
        <v>20.035009631180834</v>
      </c>
      <c r="AO400" s="177">
        <f>$AU400+$AB$7*SIN(AP400)</f>
        <v>20.035009600081537</v>
      </c>
      <c r="AP400" s="177">
        <f>$AU400+$AB$7*SIN(AQ400)</f>
        <v>20.035009173584569</v>
      </c>
      <c r="AQ400" s="177">
        <f>$AU400+$AB$7*SIN(AR400)</f>
        <v>20.035003324633603</v>
      </c>
      <c r="AR400" s="177">
        <f>$AU400+$AB$7*SIN(AS400)</f>
        <v>20.034923121018107</v>
      </c>
      <c r="AS400" s="177">
        <f>$AU400+$AB$7*SIN(AT400)</f>
        <v>20.033824925415384</v>
      </c>
      <c r="AT400" s="177">
        <f>$AU400+$AB$7*SIN(AU400)</f>
        <v>20.019074807742591</v>
      </c>
      <c r="AU400" s="177">
        <f>RADIANS($AB$9)+$AB$18*(F400-AB$15)</f>
        <v>19.855240980440271</v>
      </c>
    </row>
    <row r="401" spans="1:47" s="177" customFormat="1" ht="12.95" customHeight="1" x14ac:dyDescent="0.2">
      <c r="A401" s="144" t="s">
        <v>198</v>
      </c>
      <c r="B401" s="145" t="s">
        <v>95</v>
      </c>
      <c r="C401" s="146">
        <v>52026.442000000003</v>
      </c>
      <c r="D401" s="196"/>
      <c r="E401" s="105">
        <f>(C401-C$7)/C$8</f>
        <v>-6843.0040089900776</v>
      </c>
      <c r="F401" s="199">
        <f>ROUND(2*E401,0)/2</f>
        <v>-6843</v>
      </c>
      <c r="G401" s="201">
        <f>C401-(C$7+C$8*F401)</f>
        <v>-2.7556999993976206E-3</v>
      </c>
      <c r="H401" s="199"/>
      <c r="K401" s="177">
        <f>G401</f>
        <v>-2.7556999993976206E-3</v>
      </c>
      <c r="O401" s="177">
        <f ca="1">+C$11+C$12*F401</f>
        <v>6.3440402738418417E-2</v>
      </c>
      <c r="Q401" s="198">
        <f>C401-15018.5</f>
        <v>37007.942000000003</v>
      </c>
      <c r="S401" s="178">
        <f>S$18</f>
        <v>1</v>
      </c>
      <c r="Z401" s="177">
        <f>F401</f>
        <v>-6843</v>
      </c>
      <c r="AA401" s="177">
        <f>AB$3+AB$4*Z401+AB$5*Z401^2+AH401</f>
        <v>1.1792020335253679E-2</v>
      </c>
      <c r="AB401" s="177">
        <f>IF(S401&lt;&gt;0,G401-AH401,-9999)</f>
        <v>9.0529498961943837E-3</v>
      </c>
      <c r="AC401" s="177">
        <f>+G401-P401</f>
        <v>-2.7556999993976206E-3</v>
      </c>
      <c r="AD401" s="177">
        <f>IF(S401&lt;&gt;0,G401-AA401,-9999)</f>
        <v>-1.45477203346513E-2</v>
      </c>
      <c r="AE401" s="177">
        <f>+(G401-AA401)^2*S401</f>
        <v>2.1163616693522692E-4</v>
      </c>
      <c r="AF401" s="177">
        <f>IF(S401&lt;&gt;0,G401-P401,-9999)</f>
        <v>-2.7556999993976206E-3</v>
      </c>
      <c r="AG401" s="178"/>
      <c r="AH401" s="177">
        <f>$AB$6*($AB$11/AI401*AJ401+$AB$12)</f>
        <v>-1.1808649895592004E-2</v>
      </c>
      <c r="AI401" s="177">
        <f>1+$AB$7*COS(AL401)</f>
        <v>1.0372686541966574</v>
      </c>
      <c r="AJ401" s="177">
        <f>SIN(AL401+RADIANS($AB$9))</f>
        <v>-0.81935111970736452</v>
      </c>
      <c r="AK401" s="177">
        <f>$AB$7*SIN(AL401)</f>
        <v>0.19038077885040638</v>
      </c>
      <c r="AL401" s="177">
        <f>2*ATAN(AM401)</f>
        <v>1.3774824465788202</v>
      </c>
      <c r="AM401" s="177">
        <f>SQRT((1+$AB$7)/(1-$AB$7))*TAN(AN401/2)</f>
        <v>0.82322207061648101</v>
      </c>
      <c r="AN401" s="177">
        <f>$AU401+$AB$7*SIN(AO401)</f>
        <v>20.038937679014552</v>
      </c>
      <c r="AO401" s="177">
        <f>$AU401+$AB$7*SIN(AP401)</f>
        <v>20.038937649539612</v>
      </c>
      <c r="AP401" s="177">
        <f>$AU401+$AB$7*SIN(AQ401)</f>
        <v>20.038937241363222</v>
      </c>
      <c r="AQ401" s="177">
        <f>$AU401+$AB$7*SIN(AR401)</f>
        <v>20.038931588875986</v>
      </c>
      <c r="AR401" s="177">
        <f>$AU401+$AB$7*SIN(AS401)</f>
        <v>20.038853320582515</v>
      </c>
      <c r="AS401" s="177">
        <f>$AU401+$AB$7*SIN(AT401)</f>
        <v>20.037771128261809</v>
      </c>
      <c r="AT401" s="177">
        <f>$AU401+$AB$7*SIN(AU401)</f>
        <v>20.023095187142715</v>
      </c>
      <c r="AU401" s="177">
        <f>RADIANS($AB$9)+$AB$18*(F401-AB$15)</f>
        <v>19.858883990616761</v>
      </c>
    </row>
    <row r="402" spans="1:47" s="177" customFormat="1" ht="12.95" customHeight="1" x14ac:dyDescent="0.2">
      <c r="A402" s="144" t="s">
        <v>198</v>
      </c>
      <c r="B402" s="145" t="s">
        <v>95</v>
      </c>
      <c r="C402" s="146">
        <v>52054.633099999999</v>
      </c>
      <c r="D402" s="196"/>
      <c r="E402" s="105">
        <f>(C402-C$7)/C$8</f>
        <v>-6801.9916200658181</v>
      </c>
      <c r="F402" s="199">
        <f>ROUND(2*E402,0)/2</f>
        <v>-6802</v>
      </c>
      <c r="G402" s="201">
        <f>C402-(C$7+C$8*F402)</f>
        <v>5.7601999942562543E-3</v>
      </c>
      <c r="H402" s="199"/>
      <c r="K402" s="177">
        <f>G402</f>
        <v>5.7601999942562543E-3</v>
      </c>
      <c r="O402" s="177">
        <f ca="1">+C$11+C$12*F402</f>
        <v>6.3057673509680987E-2</v>
      </c>
      <c r="Q402" s="198">
        <f>C402-15018.5</f>
        <v>37036.133099999999</v>
      </c>
      <c r="S402" s="178">
        <f>S$18</f>
        <v>1</v>
      </c>
      <c r="Z402" s="177">
        <f>F402</f>
        <v>-6802</v>
      </c>
      <c r="AA402" s="177">
        <f>AB$3+AB$4*Z402+AB$5*Z402^2+AH402</f>
        <v>1.1734752457965571E-2</v>
      </c>
      <c r="AB402" s="177">
        <f>IF(S402&lt;&gt;0,G402-AH402,-9999)</f>
        <v>1.7440821784915246E-2</v>
      </c>
      <c r="AC402" s="177">
        <f>+G402-P402</f>
        <v>5.7601999942562543E-3</v>
      </c>
      <c r="AD402" s="177">
        <f>IF(S402&lt;&gt;0,G402-AA402,-9999)</f>
        <v>-5.9745524637093168E-3</v>
      </c>
      <c r="AE402" s="177">
        <f>+(G402-AA402)^2*S402</f>
        <v>3.5695277141615066E-5</v>
      </c>
      <c r="AF402" s="177">
        <f>IF(S402&lt;&gt;0,G402-P402,-9999)</f>
        <v>5.7601999942562543E-3</v>
      </c>
      <c r="AG402" s="178"/>
      <c r="AH402" s="177">
        <f>$AB$6*($AB$11/AI402*AJ402+$AB$12)</f>
        <v>-1.1680621790658994E-2</v>
      </c>
      <c r="AI402" s="177">
        <f>1+$AB$7*COS(AL402)</f>
        <v>1.0326492094428437</v>
      </c>
      <c r="AJ402" s="177">
        <f>SIN(AL402+RADIANS($AB$9))</f>
        <v>-0.80523341676826887</v>
      </c>
      <c r="AK402" s="177">
        <f>$AB$7*SIN(AL402)</f>
        <v>0.19122714939065188</v>
      </c>
      <c r="AL402" s="177">
        <f>2*ATAN(AM402)</f>
        <v>1.4016916874947078</v>
      </c>
      <c r="AM402" s="177">
        <f>SQRT((1+$AB$7)/(1-$AB$7))*TAN(AN402/2)</f>
        <v>0.84373533903921127</v>
      </c>
      <c r="AN402" s="177">
        <f>$AU402+$AB$7*SIN(AO402)</f>
        <v>20.061884801936248</v>
      </c>
      <c r="AO402" s="177">
        <f>$AU402+$AB$7*SIN(AP402)</f>
        <v>20.061884780675875</v>
      </c>
      <c r="AP402" s="177">
        <f>$AU402+$AB$7*SIN(AQ402)</f>
        <v>20.061884468303074</v>
      </c>
      <c r="AQ402" s="177">
        <f>$AU402+$AB$7*SIN(AR402)</f>
        <v>20.061879878725954</v>
      </c>
      <c r="AR402" s="177">
        <f>$AU402+$AB$7*SIN(AS402)</f>
        <v>20.061812452260341</v>
      </c>
      <c r="AS402" s="177">
        <f>$AU402+$AB$7*SIN(AT402)</f>
        <v>20.060823270052435</v>
      </c>
      <c r="AT402" s="177">
        <f>$AU402+$AB$7*SIN(AU402)</f>
        <v>20.046599198135223</v>
      </c>
      <c r="AU402" s="177">
        <f>RADIANS($AB$9)+$AB$18*(F402-AB$15)</f>
        <v>19.880221621650481</v>
      </c>
    </row>
    <row r="403" spans="1:47" s="177" customFormat="1" ht="12.95" customHeight="1" x14ac:dyDescent="0.2">
      <c r="A403" s="144" t="s">
        <v>198</v>
      </c>
      <c r="B403" s="145" t="s">
        <v>95</v>
      </c>
      <c r="C403" s="146">
        <v>52069.754000000001</v>
      </c>
      <c r="D403" s="196"/>
      <c r="E403" s="105">
        <f>(C403-C$7)/C$8</f>
        <v>-6779.9937472731644</v>
      </c>
      <c r="F403" s="199">
        <f>ROUND(2*E403,0)/2</f>
        <v>-6780</v>
      </c>
      <c r="G403" s="201">
        <f>C403-(C$7+C$8*F403)</f>
        <v>4.2979999998351559E-3</v>
      </c>
      <c r="H403" s="199"/>
      <c r="K403" s="177">
        <f>G403</f>
        <v>4.2979999998351559E-3</v>
      </c>
      <c r="O403" s="177">
        <f ca="1">+C$11+C$12*F403</f>
        <v>6.2852306606456021E-2</v>
      </c>
      <c r="Q403" s="198">
        <f>C403-15018.5</f>
        <v>37051.254000000001</v>
      </c>
      <c r="S403" s="178">
        <f>S$18</f>
        <v>1</v>
      </c>
      <c r="Z403" s="177">
        <f>F403</f>
        <v>-6780</v>
      </c>
      <c r="AA403" s="177">
        <f>AB$3+AB$4*Z403+AB$5*Z403^2+AH403</f>
        <v>1.1706345927965482E-2</v>
      </c>
      <c r="AB403" s="177">
        <f>IF(S403&lt;&gt;0,G403-AH403,-9999)</f>
        <v>1.5907630737847591E-2</v>
      </c>
      <c r="AC403" s="177">
        <f>+G403-P403</f>
        <v>4.2979999998351559E-3</v>
      </c>
      <c r="AD403" s="177">
        <f>IF(S403&lt;&gt;0,G403-AA403,-9999)</f>
        <v>-7.4083459281303263E-3</v>
      </c>
      <c r="AE403" s="177">
        <f>+(G403-AA403)^2*S403</f>
        <v>5.4883589390845187E-5</v>
      </c>
      <c r="AF403" s="177">
        <f>IF(S403&lt;&gt;0,G403-P403,-9999)</f>
        <v>4.2979999998351559E-3</v>
      </c>
      <c r="AG403" s="178"/>
      <c r="AH403" s="177">
        <f>$AB$6*($AB$11/AI403*AJ403+$AB$12)</f>
        <v>-1.1609630738012435E-2</v>
      </c>
      <c r="AI403" s="177">
        <f>1+$AB$7*COS(AL403)</f>
        <v>1.0301794416777246</v>
      </c>
      <c r="AJ403" s="177">
        <f>SIN(AL403+RADIANS($AB$9))</f>
        <v>-0.79751656155507644</v>
      </c>
      <c r="AK403" s="177">
        <f>$AB$7*SIN(AL403)</f>
        <v>0.19163244725603804</v>
      </c>
      <c r="AL403" s="177">
        <f>2*ATAN(AM403)</f>
        <v>1.4145931977565951</v>
      </c>
      <c r="AM403" s="177">
        <f>SQRT((1+$AB$7)/(1-$AB$7))*TAN(AN403/2)</f>
        <v>0.85483890559969444</v>
      </c>
      <c r="AN403" s="177">
        <f>$AU403+$AB$7*SIN(AO403)</f>
        <v>20.074155735342732</v>
      </c>
      <c r="AO403" s="177">
        <f>$AU403+$AB$7*SIN(AP403)</f>
        <v>20.074155717666898</v>
      </c>
      <c r="AP403" s="177">
        <f>$AU403+$AB$7*SIN(AQ403)</f>
        <v>20.074155449145916</v>
      </c>
      <c r="AQ403" s="177">
        <f>$AU403+$AB$7*SIN(AR403)</f>
        <v>20.074151369956837</v>
      </c>
      <c r="AR403" s="177">
        <f>$AU403+$AB$7*SIN(AS403)</f>
        <v>20.07408940734754</v>
      </c>
      <c r="AS403" s="177">
        <f>$AU403+$AB$7*SIN(AT403)</f>
        <v>20.073149504390503</v>
      </c>
      <c r="AT403" s="177">
        <f>$AU403+$AB$7*SIN(AU403)</f>
        <v>20.059179940464858</v>
      </c>
      <c r="AU403" s="177">
        <f>RADIANS($AB$9)+$AB$18*(F403-AB$15)</f>
        <v>19.891671082205161</v>
      </c>
    </row>
    <row r="404" spans="1:47" s="177" customFormat="1" ht="12.95" customHeight="1" x14ac:dyDescent="0.2">
      <c r="A404" s="144" t="s">
        <v>198</v>
      </c>
      <c r="B404" s="145" t="s">
        <v>95</v>
      </c>
      <c r="C404" s="146">
        <v>52307.595000000001</v>
      </c>
      <c r="D404" s="196"/>
      <c r="E404" s="105">
        <f>(C404-C$7)/C$8</f>
        <v>-6433.9828575194451</v>
      </c>
      <c r="F404" s="199">
        <f>ROUND(2*E404,0)/2</f>
        <v>-6434</v>
      </c>
      <c r="G404" s="201">
        <f>C404-(C$7+C$8*F404)</f>
        <v>1.1783399997511879E-2</v>
      </c>
      <c r="H404" s="199"/>
      <c r="K404" s="177">
        <f>G404</f>
        <v>1.1783399997511879E-2</v>
      </c>
      <c r="O404" s="177">
        <f ca="1">+C$11+C$12*F404</f>
        <v>5.9622445310281644E-2</v>
      </c>
      <c r="Q404" s="198">
        <f>C404-15018.5</f>
        <v>37289.095000000001</v>
      </c>
      <c r="S404" s="178">
        <f>S$18</f>
        <v>1</v>
      </c>
      <c r="Z404" s="177">
        <f>F404</f>
        <v>-6434</v>
      </c>
      <c r="AA404" s="177">
        <f>AB$3+AB$4*Z404+AB$5*Z404^2+AH404</f>
        <v>1.1454403309420463E-2</v>
      </c>
      <c r="AB404" s="177">
        <f>IF(S404&lt;&gt;0,G404-AH404,-9999)</f>
        <v>2.2084433281448018E-2</v>
      </c>
      <c r="AC404" s="177">
        <f>+G404-P404</f>
        <v>1.1783399997511879E-2</v>
      </c>
      <c r="AD404" s="177">
        <f>IF(S404&lt;&gt;0,G404-AA404,-9999)</f>
        <v>3.2899668809141525E-4</v>
      </c>
      <c r="AE404" s="177">
        <f>+(G404-AA404)^2*S404</f>
        <v>1.0823882077511997E-7</v>
      </c>
      <c r="AF404" s="177">
        <f>IF(S404&lt;&gt;0,G404-P404,-9999)</f>
        <v>1.1783399997511879E-2</v>
      </c>
      <c r="AG404" s="178"/>
      <c r="AH404" s="177">
        <f>$AB$6*($AB$11/AI404*AJ404+$AB$12)</f>
        <v>-1.030103328393614E-2</v>
      </c>
      <c r="AI404" s="177">
        <f>1+$AB$7*COS(AL404)</f>
        <v>0.99247075922204153</v>
      </c>
      <c r="AJ404" s="177">
        <f>SIN(AL404+RADIANS($AB$9))</f>
        <v>-0.66548467030576208</v>
      </c>
      <c r="AK404" s="177">
        <f>$AB$7*SIN(AL404)</f>
        <v>0.19384814694658523</v>
      </c>
      <c r="AL404" s="177">
        <f>2*ATAN(AM404)</f>
        <v>1.6096177345439455</v>
      </c>
      <c r="AM404" s="177">
        <f>SQRT((1+$AB$7)/(1-$AB$7))*TAN(AN404/2)</f>
        <v>1.0395949464554615</v>
      </c>
      <c r="AN404" s="177">
        <f>$AU404+$AB$7*SIN(AO404)</f>
        <v>20.263348081835314</v>
      </c>
      <c r="AO404" s="177">
        <f>$AU404+$AB$7*SIN(AP404)</f>
        <v>20.263348081597169</v>
      </c>
      <c r="AP404" s="177">
        <f>$AU404+$AB$7*SIN(AQ404)</f>
        <v>20.263348073746105</v>
      </c>
      <c r="AQ404" s="177">
        <f>$AU404+$AB$7*SIN(AR404)</f>
        <v>20.263347814916745</v>
      </c>
      <c r="AR404" s="177">
        <f>$AU404+$AB$7*SIN(AS404)</f>
        <v>20.263339282213479</v>
      </c>
      <c r="AS404" s="177">
        <f>$AU404+$AB$7*SIN(AT404)</f>
        <v>20.263058245700044</v>
      </c>
      <c r="AT404" s="177">
        <f>$AU404+$AB$7*SIN(AU404)</f>
        <v>20.254064964658529</v>
      </c>
      <c r="AU404" s="177">
        <f>RADIANS($AB$9)+$AB$18*(F404-AB$15)</f>
        <v>20.071739870928752</v>
      </c>
    </row>
    <row r="405" spans="1:47" s="177" customFormat="1" ht="12.95" customHeight="1" x14ac:dyDescent="0.2">
      <c r="A405" s="144" t="s">
        <v>202</v>
      </c>
      <c r="B405" s="145" t="s">
        <v>95</v>
      </c>
      <c r="C405" s="146">
        <v>52318.584199999998</v>
      </c>
      <c r="D405" s="196"/>
      <c r="E405" s="105">
        <f>(C405-C$7)/C$8</f>
        <v>-6417.9957784637727</v>
      </c>
      <c r="F405" s="199">
        <f>ROUND(2*E405,0)/2</f>
        <v>-6418</v>
      </c>
      <c r="G405" s="201">
        <f>C405-(C$7+C$8*F405)</f>
        <v>2.9017999913776293E-3</v>
      </c>
      <c r="H405" s="199"/>
      <c r="K405" s="177">
        <f>G405</f>
        <v>2.9017999913776293E-3</v>
      </c>
      <c r="O405" s="177">
        <f ca="1">+C$11+C$12*F405</f>
        <v>5.9473087562481673E-2</v>
      </c>
      <c r="Q405" s="198">
        <f>C405-15018.5</f>
        <v>37300.084199999998</v>
      </c>
      <c r="S405" s="178">
        <f>S$18</f>
        <v>1</v>
      </c>
      <c r="Z405" s="177">
        <f>F405</f>
        <v>-6418</v>
      </c>
      <c r="AA405" s="177">
        <f>AB$3+AB$4*Z405+AB$5*Z405^2+AH405</f>
        <v>1.1450829005198712E-2</v>
      </c>
      <c r="AB405" s="177">
        <f>IF(S405&lt;&gt;0,G405-AH405,-9999)</f>
        <v>1.3134367279639247E-2</v>
      </c>
      <c r="AC405" s="177">
        <f>+G405-P405</f>
        <v>2.9017999913776293E-3</v>
      </c>
      <c r="AD405" s="177">
        <f>IF(S405&lt;&gt;0,G405-AA405,-9999)</f>
        <v>-8.5490290138210828E-3</v>
      </c>
      <c r="AE405" s="177">
        <f>+(G405-AA405)^2*S405</f>
        <v>7.3085897079154676E-5</v>
      </c>
      <c r="AF405" s="177">
        <f>IF(S405&lt;&gt;0,G405-P405,-9999)</f>
        <v>2.9017999913776293E-3</v>
      </c>
      <c r="AG405" s="178"/>
      <c r="AH405" s="177">
        <f>$AB$6*($AB$11/AI405*AJ405+$AB$12)</f>
        <v>-1.0232567288261617E-2</v>
      </c>
      <c r="AI405" s="177">
        <f>1+$AB$7*COS(AL405)</f>
        <v>0.99078981214795359</v>
      </c>
      <c r="AJ405" s="177">
        <f>SIN(AL405+RADIANS($AB$9))</f>
        <v>-0.65898607069545179</v>
      </c>
      <c r="AK405" s="177">
        <f>$AB$7*SIN(AL405)</f>
        <v>0.19377555568504348</v>
      </c>
      <c r="AL405" s="177">
        <f>2*ATAN(AM405)</f>
        <v>1.618290767311118</v>
      </c>
      <c r="AM405" s="177">
        <f>SQRT((1+$AB$7)/(1-$AB$7))*TAN(AN405/2)</f>
        <v>1.0486591061557613</v>
      </c>
      <c r="AN405" s="177">
        <f>$AU405+$AB$7*SIN(AO405)</f>
        <v>20.271928165330241</v>
      </c>
      <c r="AO405" s="177">
        <f>$AU405+$AB$7*SIN(AP405)</f>
        <v>20.271928165155295</v>
      </c>
      <c r="AP405" s="177">
        <f>$AU405+$AB$7*SIN(AQ405)</f>
        <v>20.271928159057033</v>
      </c>
      <c r="AQ405" s="177">
        <f>$AU405+$AB$7*SIN(AR405)</f>
        <v>20.271927946484102</v>
      </c>
      <c r="AR405" s="177">
        <f>$AU405+$AB$7*SIN(AS405)</f>
        <v>20.271920536813017</v>
      </c>
      <c r="AS405" s="177">
        <f>$AU405+$AB$7*SIN(AT405)</f>
        <v>20.271662486395634</v>
      </c>
      <c r="AT405" s="177">
        <f>$AU405+$AB$7*SIN(AU405)</f>
        <v>20.262937317589355</v>
      </c>
      <c r="AU405" s="177">
        <f>RADIANS($AB$9)+$AB$18*(F405-AB$15)</f>
        <v>20.080066751332154</v>
      </c>
    </row>
    <row r="406" spans="1:47" s="177" customFormat="1" ht="12.95" customHeight="1" x14ac:dyDescent="0.2">
      <c r="A406" s="144" t="s">
        <v>198</v>
      </c>
      <c r="B406" s="145" t="s">
        <v>95</v>
      </c>
      <c r="C406" s="146">
        <v>52333.7065</v>
      </c>
      <c r="D406" s="196"/>
      <c r="E406" s="105">
        <f>(C406-C$7)/C$8</f>
        <v>-6395.9958689522773</v>
      </c>
      <c r="F406" s="199">
        <f>ROUND(2*E406,0)/2</f>
        <v>-6396</v>
      </c>
      <c r="G406" s="201">
        <f>C406-(C$7+C$8*F406)</f>
        <v>2.8395999979693443E-3</v>
      </c>
      <c r="H406" s="199"/>
      <c r="K406" s="177">
        <f>G406</f>
        <v>2.8395999979693443E-3</v>
      </c>
      <c r="O406" s="177">
        <f ca="1">+C$11+C$12*F406</f>
        <v>5.9267720659256708E-2</v>
      </c>
      <c r="Q406" s="198">
        <f>C406-15018.5</f>
        <v>37315.2065</v>
      </c>
      <c r="S406" s="178">
        <f>S$18</f>
        <v>1</v>
      </c>
      <c r="Z406" s="177">
        <f>F406</f>
        <v>-6396</v>
      </c>
      <c r="AA406" s="177">
        <f>AB$3+AB$4*Z406+AB$5*Z406^2+AH406</f>
        <v>1.1446968158804645E-2</v>
      </c>
      <c r="AB406" s="177">
        <f>IF(S406&lt;&gt;0,G406-AH406,-9999)</f>
        <v>1.2976990531871745E-2</v>
      </c>
      <c r="AC406" s="177">
        <f>+G406-P406</f>
        <v>2.8395999979693443E-3</v>
      </c>
      <c r="AD406" s="177">
        <f>IF(S406&lt;&gt;0,G406-AA406,-9999)</f>
        <v>-8.6073681608353006E-3</v>
      </c>
      <c r="AE406" s="177">
        <f>+(G406-AA406)^2*S406</f>
        <v>7.4086786656161268E-5</v>
      </c>
      <c r="AF406" s="177">
        <f>IF(S406&lt;&gt;0,G406-P406,-9999)</f>
        <v>2.8395999979693443E-3</v>
      </c>
      <c r="AG406" s="178"/>
      <c r="AH406" s="177">
        <f>$AB$6*($AB$11/AI406*AJ406+$AB$12)</f>
        <v>-1.0137390533902401E-2</v>
      </c>
      <c r="AI406" s="177">
        <f>1+$AB$7*COS(AL406)</f>
        <v>0.98848893258245807</v>
      </c>
      <c r="AJ406" s="177">
        <f>SIN(AL406+RADIANS($AB$9))</f>
        <v>-0.65000601973367578</v>
      </c>
      <c r="AK406" s="177">
        <f>$AB$7*SIN(AL406)</f>
        <v>0.19365249512522728</v>
      </c>
      <c r="AL406" s="177">
        <f>2*ATAN(AM406)</f>
        <v>1.6301683405047469</v>
      </c>
      <c r="AM406" s="177">
        <f>SQRT((1+$AB$7)/(1-$AB$7))*TAN(AN406/2)</f>
        <v>1.0612069854928394</v>
      </c>
      <c r="AN406" s="177">
        <f>$AU406+$AB$7*SIN(AO406)</f>
        <v>20.283702088064143</v>
      </c>
      <c r="AO406" s="177">
        <f>$AU406+$AB$7*SIN(AP406)</f>
        <v>20.283702087952939</v>
      </c>
      <c r="AP406" s="177">
        <f>$AU406+$AB$7*SIN(AQ406)</f>
        <v>20.283702083744981</v>
      </c>
      <c r="AQ406" s="177">
        <f>$AU406+$AB$7*SIN(AR406)</f>
        <v>20.283701924515107</v>
      </c>
      <c r="AR406" s="177">
        <f>$AU406+$AB$7*SIN(AS406)</f>
        <v>20.283695899365441</v>
      </c>
      <c r="AS406" s="177">
        <f>$AU406+$AB$7*SIN(AT406)</f>
        <v>20.28346810548582</v>
      </c>
      <c r="AT406" s="177">
        <f>$AU406+$AB$7*SIN(AU406)</f>
        <v>20.275116091872722</v>
      </c>
      <c r="AU406" s="177">
        <f>RADIANS($AB$9)+$AB$18*(F406-AB$15)</f>
        <v>20.091516211886834</v>
      </c>
    </row>
    <row r="407" spans="1:47" s="177" customFormat="1" ht="12.95" customHeight="1" x14ac:dyDescent="0.2">
      <c r="A407" s="144" t="s">
        <v>198</v>
      </c>
      <c r="B407" s="145" t="s">
        <v>95</v>
      </c>
      <c r="C407" s="146">
        <v>52342.642</v>
      </c>
      <c r="D407" s="196"/>
      <c r="E407" s="105">
        <f>(C407-C$7)/C$8</f>
        <v>-6382.9965109551522</v>
      </c>
      <c r="F407" s="199">
        <f>ROUND(2*E407,0)/2</f>
        <v>-6383</v>
      </c>
      <c r="G407" s="201">
        <f>C407-(C$7+C$8*F407)</f>
        <v>2.3982999991858378E-3</v>
      </c>
      <c r="H407" s="199"/>
      <c r="K407" s="177">
        <f>G407</f>
        <v>2.3982999991858378E-3</v>
      </c>
      <c r="O407" s="177">
        <f ca="1">+C$11+C$12*F407</f>
        <v>5.9146367489169231E-2</v>
      </c>
      <c r="Q407" s="198">
        <f>C407-15018.5</f>
        <v>37324.142</v>
      </c>
      <c r="S407" s="178">
        <f>S$18</f>
        <v>1</v>
      </c>
      <c r="Z407" s="177">
        <f>F407</f>
        <v>-6383</v>
      </c>
      <c r="AA407" s="177">
        <f>AB$3+AB$4*Z407+AB$5*Z407^2+AH407</f>
        <v>1.1445252355441299E-2</v>
      </c>
      <c r="AB407" s="177">
        <f>IF(S407&lt;&gt;0,G407-AH407,-9999)</f>
        <v>1.2478893811939317E-2</v>
      </c>
      <c r="AC407" s="177">
        <f>+G407-P407</f>
        <v>2.3982999991858378E-3</v>
      </c>
      <c r="AD407" s="177">
        <f>IF(S407&lt;&gt;0,G407-AA407,-9999)</f>
        <v>-9.0469523562554614E-3</v>
      </c>
      <c r="AE407" s="177">
        <f>+(G407-AA407)^2*S407</f>
        <v>8.1847346936356248E-5</v>
      </c>
      <c r="AF407" s="177">
        <f>IF(S407&lt;&gt;0,G407-P407,-9999)</f>
        <v>2.3982999991858378E-3</v>
      </c>
      <c r="AG407" s="178"/>
      <c r="AH407" s="177">
        <f>$AB$6*($AB$11/AI407*AJ407+$AB$12)</f>
        <v>-1.008059381275348E-2</v>
      </c>
      <c r="AI407" s="177">
        <f>1+$AB$7*COS(AL407)</f>
        <v>0.9871350755953513</v>
      </c>
      <c r="AJ407" s="177">
        <f>SIN(AL407+RADIANS($AB$9))</f>
        <v>-0.64467623239671046</v>
      </c>
      <c r="AK407" s="177">
        <f>$AB$7*SIN(AL407)</f>
        <v>0.19356726805268512</v>
      </c>
      <c r="AL407" s="177">
        <f>2*ATAN(AM407)</f>
        <v>1.6371610180442489</v>
      </c>
      <c r="AM407" s="177">
        <f>SQRT((1+$AB$7)/(1-$AB$7))*TAN(AN407/2)</f>
        <v>1.0686684771301991</v>
      </c>
      <c r="AN407" s="177">
        <f>$AU407+$AB$7*SIN(AO407)</f>
        <v>20.290646563948872</v>
      </c>
      <c r="AO407" s="177">
        <f>$AU407+$AB$7*SIN(AP407)</f>
        <v>20.290646563865295</v>
      </c>
      <c r="AP407" s="177">
        <f>$AU407+$AB$7*SIN(AQ407)</f>
        <v>20.290646560534409</v>
      </c>
      <c r="AQ407" s="177">
        <f>$AU407+$AB$7*SIN(AR407)</f>
        <v>20.290646427785877</v>
      </c>
      <c r="AR407" s="177">
        <f>$AU407+$AB$7*SIN(AS407)</f>
        <v>20.290641137356996</v>
      </c>
      <c r="AS407" s="177">
        <f>$AU407+$AB$7*SIN(AT407)</f>
        <v>20.290430472219093</v>
      </c>
      <c r="AT407" s="177">
        <f>$AU407+$AB$7*SIN(AU407)</f>
        <v>20.282301333415454</v>
      </c>
      <c r="AU407" s="177">
        <f>RADIANS($AB$9)+$AB$18*(F407-AB$15)</f>
        <v>20.098281802214601</v>
      </c>
    </row>
    <row r="408" spans="1:47" s="177" customFormat="1" ht="12.95" customHeight="1" x14ac:dyDescent="0.2">
      <c r="A408" s="144" t="s">
        <v>198</v>
      </c>
      <c r="B408" s="145" t="s">
        <v>95</v>
      </c>
      <c r="C408" s="146">
        <v>52342.642599999999</v>
      </c>
      <c r="D408" s="196"/>
      <c r="E408" s="105">
        <f>(C408-C$7)/C$8</f>
        <v>-6382.9956380756503</v>
      </c>
      <c r="F408" s="199">
        <f>ROUND(2*E408,0)/2</f>
        <v>-6383</v>
      </c>
      <c r="G408" s="201">
        <f>C408-(C$7+C$8*F408)</f>
        <v>2.9982999985804781E-3</v>
      </c>
      <c r="H408" s="199"/>
      <c r="K408" s="177">
        <f>G408</f>
        <v>2.9982999985804781E-3</v>
      </c>
      <c r="O408" s="177">
        <f ca="1">+C$11+C$12*F408</f>
        <v>5.9146367489169231E-2</v>
      </c>
      <c r="Q408" s="198">
        <f>C408-15018.5</f>
        <v>37324.142599999999</v>
      </c>
      <c r="S408" s="178">
        <f>S$18</f>
        <v>1</v>
      </c>
      <c r="Z408" s="177">
        <f>F408</f>
        <v>-6383</v>
      </c>
      <c r="AA408" s="177">
        <f>AB$3+AB$4*Z408+AB$5*Z408^2+AH408</f>
        <v>1.1445252355441299E-2</v>
      </c>
      <c r="AB408" s="177">
        <f>IF(S408&lt;&gt;0,G408-AH408,-9999)</f>
        <v>1.3078893811333958E-2</v>
      </c>
      <c r="AC408" s="177">
        <f>+G408-P408</f>
        <v>2.9982999985804781E-3</v>
      </c>
      <c r="AD408" s="177">
        <f>IF(S408&lt;&gt;0,G408-AA408,-9999)</f>
        <v>-8.446952356860821E-3</v>
      </c>
      <c r="AE408" s="177">
        <f>+(G408-AA408)^2*S408</f>
        <v>7.1351004119076582E-5</v>
      </c>
      <c r="AF408" s="177">
        <f>IF(S408&lt;&gt;0,G408-P408,-9999)</f>
        <v>2.9982999985804781E-3</v>
      </c>
      <c r="AG408" s="178"/>
      <c r="AH408" s="177">
        <f>$AB$6*($AB$11/AI408*AJ408+$AB$12)</f>
        <v>-1.008059381275348E-2</v>
      </c>
      <c r="AI408" s="177">
        <f>1+$AB$7*COS(AL408)</f>
        <v>0.9871350755953513</v>
      </c>
      <c r="AJ408" s="177">
        <f>SIN(AL408+RADIANS($AB$9))</f>
        <v>-0.64467623239671046</v>
      </c>
      <c r="AK408" s="177">
        <f>$AB$7*SIN(AL408)</f>
        <v>0.19356726805268512</v>
      </c>
      <c r="AL408" s="177">
        <f>2*ATAN(AM408)</f>
        <v>1.6371610180442489</v>
      </c>
      <c r="AM408" s="177">
        <f>SQRT((1+$AB$7)/(1-$AB$7))*TAN(AN408/2)</f>
        <v>1.0686684771301991</v>
      </c>
      <c r="AN408" s="177">
        <f>$AU408+$AB$7*SIN(AO408)</f>
        <v>20.290646563948872</v>
      </c>
      <c r="AO408" s="177">
        <f>$AU408+$AB$7*SIN(AP408)</f>
        <v>20.290646563865295</v>
      </c>
      <c r="AP408" s="177">
        <f>$AU408+$AB$7*SIN(AQ408)</f>
        <v>20.290646560534409</v>
      </c>
      <c r="AQ408" s="177">
        <f>$AU408+$AB$7*SIN(AR408)</f>
        <v>20.290646427785877</v>
      </c>
      <c r="AR408" s="177">
        <f>$AU408+$AB$7*SIN(AS408)</f>
        <v>20.290641137356996</v>
      </c>
      <c r="AS408" s="177">
        <f>$AU408+$AB$7*SIN(AT408)</f>
        <v>20.290430472219093</v>
      </c>
      <c r="AT408" s="177">
        <f>$AU408+$AB$7*SIN(AU408)</f>
        <v>20.282301333415454</v>
      </c>
      <c r="AU408" s="177">
        <f>RADIANS($AB$9)+$AB$18*(F408-AB$15)</f>
        <v>20.098281802214601</v>
      </c>
    </row>
    <row r="409" spans="1:47" s="177" customFormat="1" ht="12.95" customHeight="1" x14ac:dyDescent="0.2">
      <c r="A409" s="147" t="s">
        <v>273</v>
      </c>
      <c r="B409" s="147" t="s">
        <v>52</v>
      </c>
      <c r="C409" s="148">
        <v>52342.643100000001</v>
      </c>
      <c r="D409" s="149">
        <v>1E-4</v>
      </c>
      <c r="E409" s="105">
        <f>(C409-C$7)/C$8</f>
        <v>-6382.9949106760614</v>
      </c>
      <c r="F409" s="199">
        <f>ROUND(2*E409,0)/2</f>
        <v>-6383</v>
      </c>
      <c r="G409" s="201">
        <f>C409-(C$7+C$8*F409)</f>
        <v>3.4983000005013309E-3</v>
      </c>
      <c r="H409" s="199"/>
      <c r="K409" s="177">
        <f>G409</f>
        <v>3.4983000005013309E-3</v>
      </c>
      <c r="O409" s="177">
        <f ca="1">+C$11+C$12*F409</f>
        <v>5.9146367489169231E-2</v>
      </c>
      <c r="Q409" s="198">
        <f>C409-15018.5</f>
        <v>37324.143100000001</v>
      </c>
      <c r="S409" s="178">
        <f>S$18</f>
        <v>1</v>
      </c>
      <c r="Z409" s="177">
        <f>F409</f>
        <v>-6383</v>
      </c>
      <c r="AA409" s="177">
        <f>AB$3+AB$4*Z409+AB$5*Z409^2+AH409</f>
        <v>1.1445252355441299E-2</v>
      </c>
      <c r="AB409" s="177">
        <f>IF(S409&lt;&gt;0,G409-AH409,-9999)</f>
        <v>1.3578893813254811E-2</v>
      </c>
      <c r="AC409" s="177">
        <f>+G409-P409</f>
        <v>3.4983000005013309E-3</v>
      </c>
      <c r="AD409" s="177">
        <f>IF(S409&lt;&gt;0,G409-AA409,-9999)</f>
        <v>-7.9469523549399682E-3</v>
      </c>
      <c r="AE409" s="177">
        <f>+(G409-AA409)^2*S409</f>
        <v>6.315405173168591E-5</v>
      </c>
      <c r="AF409" s="177">
        <f>IF(S409&lt;&gt;0,G409-P409,-9999)</f>
        <v>3.4983000005013309E-3</v>
      </c>
      <c r="AG409" s="178"/>
      <c r="AH409" s="177">
        <f>$AB$6*($AB$11/AI409*AJ409+$AB$12)</f>
        <v>-1.008059381275348E-2</v>
      </c>
      <c r="AI409" s="177">
        <f>1+$AB$7*COS(AL409)</f>
        <v>0.9871350755953513</v>
      </c>
      <c r="AJ409" s="177">
        <f>SIN(AL409+RADIANS($AB$9))</f>
        <v>-0.64467623239671046</v>
      </c>
      <c r="AK409" s="177">
        <f>$AB$7*SIN(AL409)</f>
        <v>0.19356726805268512</v>
      </c>
      <c r="AL409" s="177">
        <f>2*ATAN(AM409)</f>
        <v>1.6371610180442489</v>
      </c>
      <c r="AM409" s="177">
        <f>SQRT((1+$AB$7)/(1-$AB$7))*TAN(AN409/2)</f>
        <v>1.0686684771301991</v>
      </c>
      <c r="AN409" s="177">
        <f>$AU409+$AB$7*SIN(AO409)</f>
        <v>20.290646563948872</v>
      </c>
      <c r="AO409" s="177">
        <f>$AU409+$AB$7*SIN(AP409)</f>
        <v>20.290646563865295</v>
      </c>
      <c r="AP409" s="177">
        <f>$AU409+$AB$7*SIN(AQ409)</f>
        <v>20.290646560534409</v>
      </c>
      <c r="AQ409" s="177">
        <f>$AU409+$AB$7*SIN(AR409)</f>
        <v>20.290646427785877</v>
      </c>
      <c r="AR409" s="177">
        <f>$AU409+$AB$7*SIN(AS409)</f>
        <v>20.290641137356996</v>
      </c>
      <c r="AS409" s="177">
        <f>$AU409+$AB$7*SIN(AT409)</f>
        <v>20.290430472219093</v>
      </c>
      <c r="AT409" s="177">
        <f>$AU409+$AB$7*SIN(AU409)</f>
        <v>20.282301333415454</v>
      </c>
      <c r="AU409" s="177">
        <f>RADIANS($AB$9)+$AB$18*(F409-AB$15)</f>
        <v>20.098281802214601</v>
      </c>
    </row>
    <row r="410" spans="1:47" s="177" customFormat="1" ht="12.95" customHeight="1" x14ac:dyDescent="0.2">
      <c r="A410" s="70" t="s">
        <v>203</v>
      </c>
      <c r="B410" s="70" t="s">
        <v>94</v>
      </c>
      <c r="C410" s="59">
        <v>52364.275399999999</v>
      </c>
      <c r="D410" s="59">
        <v>1.1000000000000001E-3</v>
      </c>
      <c r="E410" s="199">
        <f>(C410-C$7)/C$8</f>
        <v>-6351.5242585579717</v>
      </c>
      <c r="F410" s="199">
        <f>ROUND(2*E410,0)/2</f>
        <v>-6351.5</v>
      </c>
      <c r="G410" s="201"/>
      <c r="H410" s="199"/>
      <c r="O410" s="177">
        <f ca="1">+C$11+C$12*F410</f>
        <v>5.885231942318804E-2</v>
      </c>
      <c r="Q410" s="198">
        <f>C410-15018.5</f>
        <v>37345.775399999999</v>
      </c>
      <c r="S410" s="178"/>
      <c r="U410" s="152">
        <v>-7.4049999995622784E-2</v>
      </c>
      <c r="Z410" s="177">
        <f>F410</f>
        <v>-6351.5</v>
      </c>
      <c r="AA410" s="177">
        <f>AB$3+AB$4*Z410+AB$5*Z410^2+AH410</f>
        <v>1.1442805557322053E-2</v>
      </c>
      <c r="AB410" s="177">
        <f>IF(S410&lt;&gt;0,G410-AH410,-9999)</f>
        <v>-9999</v>
      </c>
      <c r="AC410" s="177">
        <f>+G410-P410</f>
        <v>0</v>
      </c>
      <c r="AD410" s="177">
        <f>IF(S410&lt;&gt;0,G410-AA410,-9999)</f>
        <v>-9999</v>
      </c>
      <c r="AE410" s="177">
        <f>+(G410-AA410)^2*S410</f>
        <v>0</v>
      </c>
      <c r="AF410" s="177">
        <f>IF(S410&lt;&gt;0,G410-P410,-9999)</f>
        <v>-9999</v>
      </c>
      <c r="AG410" s="178"/>
      <c r="AH410" s="177">
        <f>$AB$6*($AB$11/AI410*AJ410+$AB$12)</f>
        <v>-9.941290128346273E-3</v>
      </c>
      <c r="AI410" s="177">
        <f>1+$AB$7*COS(AL410)</f>
        <v>0.98387261426869888</v>
      </c>
      <c r="AJ410" s="177">
        <f>SIN(AL410+RADIANS($AB$9))</f>
        <v>-0.63169288400130597</v>
      </c>
      <c r="AK410" s="177">
        <f>$AB$7*SIN(AL410)</f>
        <v>0.19332278957947818</v>
      </c>
      <c r="AL410" s="177">
        <f>2*ATAN(AM410)</f>
        <v>1.6540256747448803</v>
      </c>
      <c r="AM410" s="177">
        <f>SQRT((1+$AB$7)/(1-$AB$7))*TAN(AN410/2)</f>
        <v>1.086895649270486</v>
      </c>
      <c r="AN410" s="177">
        <f>$AU410+$AB$7*SIN(AO410)</f>
        <v>20.30743421418342</v>
      </c>
      <c r="AO410" s="177">
        <f>$AU410+$AB$7*SIN(AP410)</f>
        <v>20.307434214144227</v>
      </c>
      <c r="AP410" s="177">
        <f>$AU410+$AB$7*SIN(AQ410)</f>
        <v>20.307434212351218</v>
      </c>
      <c r="AQ410" s="177">
        <f>$AU410+$AB$7*SIN(AR410)</f>
        <v>20.307434130324989</v>
      </c>
      <c r="AR410" s="177">
        <f>$AU410+$AB$7*SIN(AS410)</f>
        <v>20.307430377863433</v>
      </c>
      <c r="AS410" s="177">
        <f>$AU410+$AB$7*SIN(AT410)</f>
        <v>20.307258846226794</v>
      </c>
      <c r="AT410" s="177">
        <f>$AU410+$AB$7*SIN(AU410)</f>
        <v>20.299676757107424</v>
      </c>
      <c r="AU410" s="177">
        <f>RADIANS($AB$9)+$AB$18*(F410-AB$15)</f>
        <v>20.114675348008799</v>
      </c>
    </row>
    <row r="411" spans="1:47" s="177" customFormat="1" ht="12.95" customHeight="1" x14ac:dyDescent="0.2">
      <c r="A411" s="70" t="s">
        <v>203</v>
      </c>
      <c r="B411" s="70" t="s">
        <v>95</v>
      </c>
      <c r="C411" s="59">
        <v>52364.634899999997</v>
      </c>
      <c r="D411" s="59">
        <v>5.9999999999999995E-4</v>
      </c>
      <c r="E411" s="199">
        <f>(C411-C$7)/C$8</f>
        <v>-6351.001258255812</v>
      </c>
      <c r="F411" s="199">
        <f>ROUND(2*E411,0)/2</f>
        <v>-6351</v>
      </c>
      <c r="G411" s="201">
        <f>C411-(C$7+C$8*F411)</f>
        <v>-8.6490000830963254E-4</v>
      </c>
      <c r="H411" s="199"/>
      <c r="K411" s="177">
        <f>G411</f>
        <v>-8.6490000830963254E-4</v>
      </c>
      <c r="M411" s="197"/>
      <c r="O411" s="177">
        <f ca="1">+C$11+C$12*F411</f>
        <v>5.884765199356929E-2</v>
      </c>
      <c r="Q411" s="198">
        <f>C411-15018.5</f>
        <v>37346.134899999997</v>
      </c>
      <c r="S411" s="178">
        <f>S$18</f>
        <v>1</v>
      </c>
      <c r="Z411" s="177">
        <f>F411</f>
        <v>-6351</v>
      </c>
      <c r="AA411" s="177">
        <f>AB$3+AB$4*Z411+AB$5*Z411^2+AH411</f>
        <v>1.1442786001476865E-2</v>
      </c>
      <c r="AB411" s="177">
        <f>IF(S411&lt;&gt;0,G411-AH411,-9999)</f>
        <v>9.0741600091146218E-3</v>
      </c>
      <c r="AC411" s="177">
        <f>+G411-P411</f>
        <v>-8.6490000830963254E-4</v>
      </c>
      <c r="AD411" s="177">
        <f>IF(S411&lt;&gt;0,G411-AA411,-9999)</f>
        <v>-1.2307686009786498E-2</v>
      </c>
      <c r="AE411" s="177">
        <f>+(G411-AA411)^2*S411</f>
        <v>1.5147913491549429E-4</v>
      </c>
      <c r="AF411" s="177">
        <f>IF(S411&lt;&gt;0,G411-P411,-9999)</f>
        <v>-8.6490000830963254E-4</v>
      </c>
      <c r="AG411" s="178"/>
      <c r="AH411" s="177">
        <f>$AB$6*($AB$11/AI411*AJ411+$AB$12)</f>
        <v>-9.9390600174242543E-3</v>
      </c>
      <c r="AI411" s="177">
        <f>1+$AB$7*COS(AL411)</f>
        <v>0.98382103739731641</v>
      </c>
      <c r="AJ411" s="177">
        <f>SIN(AL411+RADIANS($AB$9))</f>
        <v>-0.6314860374691712</v>
      </c>
      <c r="AK411" s="177">
        <f>$AB$7*SIN(AL411)</f>
        <v>0.1933184800023483</v>
      </c>
      <c r="AL411" s="177">
        <f>2*ATAN(AM411)</f>
        <v>1.6542924691878647</v>
      </c>
      <c r="AM411" s="177">
        <f>SQRT((1+$AB$7)/(1-$AB$7))*TAN(AN411/2)</f>
        <v>1.0871866764501654</v>
      </c>
      <c r="AN411" s="177">
        <f>$AU411+$AB$7*SIN(AO411)</f>
        <v>20.307700237358734</v>
      </c>
      <c r="AO411" s="177">
        <f>$AU411+$AB$7*SIN(AP411)</f>
        <v>20.307700237320041</v>
      </c>
      <c r="AP411" s="177">
        <f>$AU411+$AB$7*SIN(AQ411)</f>
        <v>20.307700235545788</v>
      </c>
      <c r="AQ411" s="177">
        <f>$AU411+$AB$7*SIN(AR411)</f>
        <v>20.307700154186598</v>
      </c>
      <c r="AR411" s="177">
        <f>$AU411+$AB$7*SIN(AS411)</f>
        <v>20.307696423488174</v>
      </c>
      <c r="AS411" s="177">
        <f>$AU411+$AB$7*SIN(AT411)</f>
        <v>20.307525485517168</v>
      </c>
      <c r="AT411" s="177">
        <f>$AU411+$AB$7*SIN(AU411)</f>
        <v>20.299952157315367</v>
      </c>
      <c r="AU411" s="177">
        <f>RADIANS($AB$9)+$AB$18*(F411-AB$15)</f>
        <v>20.114935563021405</v>
      </c>
    </row>
    <row r="412" spans="1:47" s="177" customFormat="1" ht="12.95" customHeight="1" x14ac:dyDescent="0.2">
      <c r="A412" s="144" t="s">
        <v>198</v>
      </c>
      <c r="B412" s="145" t="s">
        <v>95</v>
      </c>
      <c r="C412" s="146">
        <v>52384.572500000002</v>
      </c>
      <c r="D412" s="196"/>
      <c r="E412" s="105">
        <f>(C412-C$7)/C$8</f>
        <v>-6321.9960542936888</v>
      </c>
      <c r="F412" s="199">
        <f>ROUND(2*E412,0)/2</f>
        <v>-6322</v>
      </c>
      <c r="G412" s="201">
        <f>C412-(C$7+C$8*F412)</f>
        <v>2.7121999955852516E-3</v>
      </c>
      <c r="H412" s="199"/>
      <c r="K412" s="177">
        <f>G412</f>
        <v>2.7121999955852516E-3</v>
      </c>
      <c r="O412" s="177">
        <f ca="1">+C$11+C$12*F412</f>
        <v>5.8576941075681843E-2</v>
      </c>
      <c r="Q412" s="198">
        <f>C412-15018.5</f>
        <v>37366.072500000002</v>
      </c>
      <c r="S412" s="178">
        <f>S$18</f>
        <v>1</v>
      </c>
      <c r="Z412" s="177">
        <f>F412</f>
        <v>-6322</v>
      </c>
      <c r="AA412" s="177">
        <f>AB$3+AB$4*Z412+AB$5*Z412^2+AH412</f>
        <v>1.1442665111428421E-2</v>
      </c>
      <c r="AB412" s="177">
        <f>IF(S412&lt;&gt;0,G412-AH412,-9999)</f>
        <v>1.2520918457626188E-2</v>
      </c>
      <c r="AC412" s="177">
        <f>+G412-P412</f>
        <v>2.7121999955852516E-3</v>
      </c>
      <c r="AD412" s="177">
        <f>IF(S412&lt;&gt;0,G412-AA412,-9999)</f>
        <v>-8.7304651158431699E-3</v>
      </c>
      <c r="AE412" s="177">
        <f>+(G412-AA412)^2*S412</f>
        <v>7.6221021138954493E-5</v>
      </c>
      <c r="AF412" s="177">
        <f>IF(S412&lt;&gt;0,G412-P412,-9999)</f>
        <v>2.7121999955852516E-3</v>
      </c>
      <c r="AG412" s="178"/>
      <c r="AH412" s="177">
        <f>$AB$6*($AB$11/AI412*AJ412+$AB$12)</f>
        <v>-9.808718462040936E-3</v>
      </c>
      <c r="AI412" s="177">
        <f>1+$AB$7*COS(AL412)</f>
        <v>0.98084087554730703</v>
      </c>
      <c r="AJ412" s="177">
        <f>SIN(AL412+RADIANS($AB$9))</f>
        <v>-0.61944995325179575</v>
      </c>
      <c r="AK412" s="177">
        <f>$AB$7*SIN(AL412)</f>
        <v>0.19304590514052247</v>
      </c>
      <c r="AL412" s="177">
        <f>2*ATAN(AM412)</f>
        <v>1.6697188535258112</v>
      </c>
      <c r="AM412" s="177">
        <f>SQRT((1+$AB$7)/(1-$AB$7))*TAN(AN412/2)</f>
        <v>1.1041593317661988</v>
      </c>
      <c r="AN412" s="177">
        <f>$AU412+$AB$7*SIN(AO412)</f>
        <v>20.323105779530831</v>
      </c>
      <c r="AO412" s="177">
        <f>$AU412+$AB$7*SIN(AP412)</f>
        <v>20.323105779513448</v>
      </c>
      <c r="AP412" s="177">
        <f>$AU412+$AB$7*SIN(AQ412)</f>
        <v>20.323105778590541</v>
      </c>
      <c r="AQ412" s="177">
        <f>$AU412+$AB$7*SIN(AR412)</f>
        <v>20.323105729592459</v>
      </c>
      <c r="AR412" s="177">
        <f>$AU412+$AB$7*SIN(AS412)</f>
        <v>20.323103128265352</v>
      </c>
      <c r="AS412" s="177">
        <f>$AU412+$AB$7*SIN(AT412)</f>
        <v>20.322965122261454</v>
      </c>
      <c r="AT412" s="177">
        <f>$AU412+$AB$7*SIN(AU412)</f>
        <v>20.315903901270119</v>
      </c>
      <c r="AU412" s="177">
        <f>RADIANS($AB$9)+$AB$18*(F412-AB$15)</f>
        <v>20.130028033752573</v>
      </c>
    </row>
    <row r="413" spans="1:47" s="177" customFormat="1" ht="12.95" customHeight="1" x14ac:dyDescent="0.2">
      <c r="A413" s="144" t="s">
        <v>202</v>
      </c>
      <c r="B413" s="145" t="s">
        <v>95</v>
      </c>
      <c r="C413" s="146">
        <v>52638.9041</v>
      </c>
      <c r="D413" s="196"/>
      <c r="E413" s="105">
        <f>(C413-C$7)/C$8</f>
        <v>-5951.99465332209</v>
      </c>
      <c r="F413" s="199">
        <f>ROUND(2*E413,0)/2</f>
        <v>-5952</v>
      </c>
      <c r="G413" s="201">
        <f>C413-(C$7+C$8*F413)</f>
        <v>3.6751999941770919E-3</v>
      </c>
      <c r="H413" s="199"/>
      <c r="I413" s="199"/>
      <c r="K413" s="177">
        <f>G413</f>
        <v>3.6751999941770919E-3</v>
      </c>
      <c r="O413" s="177">
        <f ca="1">+C$11+C$12*F413</f>
        <v>5.51230431578075E-2</v>
      </c>
      <c r="Q413" s="198">
        <f>C413-15018.5</f>
        <v>37620.4041</v>
      </c>
      <c r="S413" s="178">
        <f>S$18</f>
        <v>1</v>
      </c>
      <c r="Z413" s="177">
        <f>F413</f>
        <v>-5952</v>
      </c>
      <c r="AA413" s="177">
        <f>AB$3+AB$4*Z413+AB$5*Z413^2+AH413</f>
        <v>1.1596597614255999E-2</v>
      </c>
      <c r="AB413" s="177">
        <f>IF(S413&lt;&gt;0,G413-AH413,-9999)</f>
        <v>1.166861046524186E-2</v>
      </c>
      <c r="AC413" s="177">
        <f>+G413-P413</f>
        <v>3.6751999941770919E-3</v>
      </c>
      <c r="AD413" s="177">
        <f>IF(S413&lt;&gt;0,G413-AA413,-9999)</f>
        <v>-7.9213976200789068E-3</v>
      </c>
      <c r="AE413" s="177">
        <f>+(G413-AA413)^2*S413</f>
        <v>6.2748540255391764E-5</v>
      </c>
      <c r="AF413" s="177">
        <f>IF(S413&lt;&gt;0,G413-P413,-9999)</f>
        <v>3.6751999941770919E-3</v>
      </c>
      <c r="AG413" s="178"/>
      <c r="AH413" s="177">
        <f>$AB$6*($AB$11/AI413*AJ413+$AB$12)</f>
        <v>-7.9934104710647682E-3</v>
      </c>
      <c r="AI413" s="177">
        <f>1+$AB$7*COS(AL413)</f>
        <v>0.9449146111139779</v>
      </c>
      <c r="AJ413" s="177">
        <f>SIN(AL413+RADIANS($AB$9))</f>
        <v>-0.46093580103860898</v>
      </c>
      <c r="AK413" s="177">
        <f>$AB$7*SIN(AL413)</f>
        <v>0.18600912201446759</v>
      </c>
      <c r="AL413" s="177">
        <f>2*ATAN(AM413)</f>
        <v>1.8587112858159085</v>
      </c>
      <c r="AM413" s="177">
        <f>SQRT((1+$AB$7)/(1-$AB$7))*TAN(AN413/2)</f>
        <v>1.339072510831572</v>
      </c>
      <c r="AN413" s="177">
        <f>$AU413+$AB$7*SIN(AO413)</f>
        <v>20.51570029865335</v>
      </c>
      <c r="AO413" s="177">
        <f>$AU413+$AB$7*SIN(AP413)</f>
        <v>20.515700298653446</v>
      </c>
      <c r="AP413" s="177">
        <f>$AU413+$AB$7*SIN(AQ413)</f>
        <v>20.515700298648092</v>
      </c>
      <c r="AQ413" s="177">
        <f>$AU413+$AB$7*SIN(AR413)</f>
        <v>20.515700298938064</v>
      </c>
      <c r="AR413" s="177">
        <f>$AU413+$AB$7*SIN(AS413)</f>
        <v>20.515700283237532</v>
      </c>
      <c r="AS413" s="177">
        <f>$AU413+$AB$7*SIN(AT413)</f>
        <v>20.51570113333748</v>
      </c>
      <c r="AT413" s="177">
        <f>$AU413+$AB$7*SIN(AU413)</f>
        <v>20.515655094094498</v>
      </c>
      <c r="AU413" s="177">
        <f>RADIANS($AB$9)+$AB$18*(F413-AB$15)</f>
        <v>20.322587143081272</v>
      </c>
    </row>
    <row r="414" spans="1:47" s="177" customFormat="1" ht="12.95" customHeight="1" x14ac:dyDescent="0.2">
      <c r="A414" s="150" t="s">
        <v>204</v>
      </c>
      <c r="B414" s="70"/>
      <c r="C414" s="153">
        <v>52649.902666947884</v>
      </c>
      <c r="D414" s="59">
        <v>1E-4</v>
      </c>
      <c r="E414" s="199">
        <f>(C414-C$7)/C$8</f>
        <v>-5935.9939472383894</v>
      </c>
      <c r="F414" s="199">
        <f>ROUND(2*E414,0)/2</f>
        <v>-5936</v>
      </c>
      <c r="G414" s="201">
        <f>C414-(C$7+C$8*F414)</f>
        <v>4.1605478836572729E-3</v>
      </c>
      <c r="H414" s="199"/>
      <c r="I414" s="199"/>
      <c r="K414" s="177">
        <f>G414</f>
        <v>4.1605478836572729E-3</v>
      </c>
      <c r="O414" s="177">
        <f ca="1">+C$11+C$12*F414</f>
        <v>5.4973685410007529E-2</v>
      </c>
      <c r="Q414" s="198">
        <f>C414-15018.5</f>
        <v>37631.402666947884</v>
      </c>
      <c r="S414" s="178">
        <f>S$18</f>
        <v>1</v>
      </c>
      <c r="Z414" s="177">
        <f>F414</f>
        <v>-5936</v>
      </c>
      <c r="AA414" s="177">
        <f>AB$3+AB$4*Z414+AB$5*Z414^2+AH414</f>
        <v>1.1608940315858615E-2</v>
      </c>
      <c r="AB414" s="177">
        <f>IF(S414&lt;&gt;0,G414-AH414,-9999)</f>
        <v>1.2069903973057624E-2</v>
      </c>
      <c r="AC414" s="177">
        <f>+G414-P414</f>
        <v>4.1605478836572729E-3</v>
      </c>
      <c r="AD414" s="177">
        <f>IF(S414&lt;&gt;0,G414-AA414,-9999)</f>
        <v>-7.4483924322013423E-3</v>
      </c>
      <c r="AE414" s="177">
        <f>+(G414-AA414)^2*S414</f>
        <v>5.5478549824074229E-5</v>
      </c>
      <c r="AF414" s="177">
        <f>IF(S414&lt;&gt;0,G414-P414,-9999)</f>
        <v>4.1605478836572729E-3</v>
      </c>
      <c r="AG414" s="178"/>
      <c r="AH414" s="177">
        <f>$AB$6*($AB$11/AI414*AJ414+$AB$12)</f>
        <v>-7.909356089400351E-3</v>
      </c>
      <c r="AI414" s="177">
        <f>1+$AB$7*COS(AL414)</f>
        <v>0.94345375135208731</v>
      </c>
      <c r="AJ414" s="177">
        <f>SIN(AL414+RADIANS($AB$9))</f>
        <v>-0.45394379219553604</v>
      </c>
      <c r="AK414" s="177">
        <f>$AB$7*SIN(AL414)</f>
        <v>0.1855702435876124</v>
      </c>
      <c r="AL414" s="177">
        <f>2*ATAN(AM414)</f>
        <v>1.8665742210085199</v>
      </c>
      <c r="AM414" s="177">
        <f>SQRT((1+$AB$7)/(1-$AB$7))*TAN(AN414/2)</f>
        <v>1.3501117257363167</v>
      </c>
      <c r="AN414" s="177">
        <f>$AU414+$AB$7*SIN(AO414)</f>
        <v>20.523869853207259</v>
      </c>
      <c r="AO414" s="177">
        <f>$AU414+$AB$7*SIN(AP414)</f>
        <v>20.523869853206389</v>
      </c>
      <c r="AP414" s="177">
        <f>$AU414+$AB$7*SIN(AQ414)</f>
        <v>20.523869853249778</v>
      </c>
      <c r="AQ414" s="177">
        <f>$AU414+$AB$7*SIN(AR414)</f>
        <v>20.523869851085252</v>
      </c>
      <c r="AR414" s="177">
        <f>$AU414+$AB$7*SIN(AS414)</f>
        <v>20.523869959063379</v>
      </c>
      <c r="AS414" s="177">
        <f>$AU414+$AB$7*SIN(AT414)</f>
        <v>20.523864572406506</v>
      </c>
      <c r="AT414" s="177">
        <f>$AU414+$AB$7*SIN(AU414)</f>
        <v>20.524132954455276</v>
      </c>
      <c r="AU414" s="177">
        <f>RADIANS($AB$9)+$AB$18*(F414-AB$15)</f>
        <v>20.330914023484674</v>
      </c>
    </row>
    <row r="415" spans="1:47" s="177" customFormat="1" ht="12.95" customHeight="1" x14ac:dyDescent="0.2">
      <c r="A415" s="150" t="s">
        <v>204</v>
      </c>
      <c r="B415" s="70"/>
      <c r="C415" s="154">
        <v>52674.648000000001</v>
      </c>
      <c r="D415" s="59">
        <v>1E-4</v>
      </c>
      <c r="E415" s="199">
        <f>(C415-C$7)/C$8</f>
        <v>-5899.9944572151599</v>
      </c>
      <c r="F415" s="199">
        <f>ROUND(2*E415,0)/2</f>
        <v>-5900</v>
      </c>
      <c r="G415" s="201">
        <f>C415-(C$7+C$8*F415)</f>
        <v>3.8099999947007746E-3</v>
      </c>
      <c r="H415" s="199"/>
      <c r="I415" s="199"/>
      <c r="K415" s="177">
        <f>G415</f>
        <v>3.8099999947007746E-3</v>
      </c>
      <c r="O415" s="177">
        <f ca="1">+C$11+C$12*F415</f>
        <v>5.4637630477457594E-2</v>
      </c>
      <c r="Q415" s="198">
        <f>C415-15018.5</f>
        <v>37656.148000000001</v>
      </c>
      <c r="S415" s="178">
        <f>S$18</f>
        <v>1</v>
      </c>
      <c r="Z415" s="177">
        <f>F415</f>
        <v>-5900</v>
      </c>
      <c r="AA415" s="177">
        <f>AB$3+AB$4*Z415+AB$5*Z415^2+AH415</f>
        <v>1.1638191536240912E-2</v>
      </c>
      <c r="AB415" s="177">
        <f>IF(S415&lt;&gt;0,G415-AH415,-9999)</f>
        <v>1.1528793467937268E-2</v>
      </c>
      <c r="AC415" s="177">
        <f>+G415-P415</f>
        <v>3.8099999947007746E-3</v>
      </c>
      <c r="AD415" s="177">
        <f>IF(S415&lt;&gt;0,G415-AA415,-9999)</f>
        <v>-7.8281915415401374E-3</v>
      </c>
      <c r="AE415" s="177">
        <f>+(G415-AA415)^2*S415</f>
        <v>6.1280582811040554E-5</v>
      </c>
      <c r="AF415" s="177">
        <f>IF(S415&lt;&gt;0,G415-P415,-9999)</f>
        <v>3.8099999947007746E-3</v>
      </c>
      <c r="AG415" s="178"/>
      <c r="AH415" s="177">
        <f>$AB$6*($AB$11/AI415*AJ415+$AB$12)</f>
        <v>-7.7187934732364941E-3</v>
      </c>
      <c r="AI415" s="177">
        <f>1+$AB$7*COS(AL415)</f>
        <v>0.9401960483391365</v>
      </c>
      <c r="AJ415" s="177">
        <f>SIN(AL415+RADIANS($AB$9))</f>
        <v>-0.43818927480438963</v>
      </c>
      <c r="AK415" s="177">
        <f>$AB$7*SIN(AL415)</f>
        <v>0.18454614844819298</v>
      </c>
      <c r="AL415" s="177">
        <f>2*ATAN(AM415)</f>
        <v>1.8841774342664666</v>
      </c>
      <c r="AM415" s="177">
        <f>SQRT((1+$AB$7)/(1-$AB$7))*TAN(AN415/2)</f>
        <v>1.3752563625004544</v>
      </c>
      <c r="AN415" s="177">
        <f>$AU415+$AB$7*SIN(AO415)</f>
        <v>20.542205367254788</v>
      </c>
      <c r="AO415" s="177">
        <f>$AU415+$AB$7*SIN(AP415)</f>
        <v>20.542205367247643</v>
      </c>
      <c r="AP415" s="177">
        <f>$AU415+$AB$7*SIN(AQ415)</f>
        <v>20.542205367550626</v>
      </c>
      <c r="AQ415" s="177">
        <f>$AU415+$AB$7*SIN(AR415)</f>
        <v>20.542205354701668</v>
      </c>
      <c r="AR415" s="177">
        <f>$AU415+$AB$7*SIN(AS415)</f>
        <v>20.542205899601452</v>
      </c>
      <c r="AS415" s="177">
        <f>$AU415+$AB$7*SIN(AT415)</f>
        <v>20.542182789313365</v>
      </c>
      <c r="AT415" s="177">
        <f>$AU415+$AB$7*SIN(AU415)</f>
        <v>20.543159142560683</v>
      </c>
      <c r="AU415" s="177">
        <f>RADIANS($AB$9)+$AB$18*(F415-AB$15)</f>
        <v>20.349649504392332</v>
      </c>
    </row>
    <row r="416" spans="1:47" s="177" customFormat="1" ht="12.95" customHeight="1" x14ac:dyDescent="0.2">
      <c r="A416" s="144" t="s">
        <v>202</v>
      </c>
      <c r="B416" s="145" t="s">
        <v>95</v>
      </c>
      <c r="C416" s="146">
        <v>52694.578999999998</v>
      </c>
      <c r="D416" s="196"/>
      <c r="E416" s="105">
        <f>(C416-C$7)/C$8</f>
        <v>-5870.9988549275804</v>
      </c>
      <c r="F416" s="199">
        <f>ROUND(2*E416,0)/2</f>
        <v>-5871</v>
      </c>
      <c r="G416" s="201">
        <f>C416-(C$7+C$8*F416)</f>
        <v>7.8709999797865748E-4</v>
      </c>
      <c r="H416" s="199"/>
      <c r="I416" s="199"/>
      <c r="K416" s="177">
        <f>G416</f>
        <v>7.8709999797865748E-4</v>
      </c>
      <c r="O416" s="177">
        <f ca="1">+C$11+C$12*F416</f>
        <v>5.4366919559570147E-2</v>
      </c>
      <c r="Q416" s="198">
        <f>C416-15018.5</f>
        <v>37676.078999999998</v>
      </c>
      <c r="S416" s="178">
        <f>S$18</f>
        <v>1</v>
      </c>
      <c r="Z416" s="177">
        <f>F416</f>
        <v>-5871</v>
      </c>
      <c r="AA416" s="177">
        <f>AB$3+AB$4*Z416+AB$5*Z416^2+AH416</f>
        <v>1.1663200156002237E-2</v>
      </c>
      <c r="AB416" s="177">
        <f>IF(S416&lt;&gt;0,G416-AH416,-9999)</f>
        <v>8.350979721739784E-3</v>
      </c>
      <c r="AC416" s="177">
        <f>+G416-P416</f>
        <v>7.8709999797865748E-4</v>
      </c>
      <c r="AD416" s="177">
        <f>IF(S416&lt;&gt;0,G416-AA416,-9999)</f>
        <v>-1.087610015802358E-2</v>
      </c>
      <c r="AE416" s="177">
        <f>+(G416-AA416)^2*S416</f>
        <v>1.1828955464736054E-4</v>
      </c>
      <c r="AF416" s="177">
        <f>IF(S416&lt;&gt;0,G416-P416,-9999)</f>
        <v>7.8709999797865748E-4</v>
      </c>
      <c r="AG416" s="178"/>
      <c r="AH416" s="177">
        <f>$AB$6*($AB$11/AI416*AJ416+$AB$12)</f>
        <v>-7.5638797237611256E-3</v>
      </c>
      <c r="AI416" s="177">
        <f>1+$AB$7*COS(AL416)</f>
        <v>0.93760137128217602</v>
      </c>
      <c r="AJ416" s="177">
        <f>SIN(AL416+RADIANS($AB$9))</f>
        <v>-0.42547875231329724</v>
      </c>
      <c r="AK416" s="177">
        <f>$AB$7*SIN(AL416)</f>
        <v>0.18368506927742528</v>
      </c>
      <c r="AL416" s="177">
        <f>2*ATAN(AM416)</f>
        <v>1.8982698522409711</v>
      </c>
      <c r="AM416" s="177">
        <f>SQRT((1+$AB$7)/(1-$AB$7))*TAN(AN416/2)</f>
        <v>1.3958289745262471</v>
      </c>
      <c r="AN416" s="177">
        <f>$AU416+$AB$7*SIN(AO416)</f>
        <v>20.556929770401798</v>
      </c>
      <c r="AO416" s="177">
        <f>$AU416+$AB$7*SIN(AP416)</f>
        <v>20.55692977038181</v>
      </c>
      <c r="AP416" s="177">
        <f>$AU416+$AB$7*SIN(AQ416)</f>
        <v>20.556929771138488</v>
      </c>
      <c r="AQ416" s="177">
        <f>$AU416+$AB$7*SIN(AR416)</f>
        <v>20.556929742490574</v>
      </c>
      <c r="AR416" s="177">
        <f>$AU416+$AB$7*SIN(AS416)</f>
        <v>20.556930827102001</v>
      </c>
      <c r="AS416" s="177">
        <f>$AU416+$AB$7*SIN(AT416)</f>
        <v>20.55688975768631</v>
      </c>
      <c r="AT416" s="177">
        <f>$AU416+$AB$7*SIN(AU416)</f>
        <v>20.558436401638353</v>
      </c>
      <c r="AU416" s="177">
        <f>RADIANS($AB$9)+$AB$18*(F416-AB$15)</f>
        <v>20.364741975123501</v>
      </c>
    </row>
    <row r="417" spans="1:47" s="177" customFormat="1" ht="12.95" customHeight="1" x14ac:dyDescent="0.2">
      <c r="A417" s="147" t="s">
        <v>273</v>
      </c>
      <c r="B417" s="147" t="s">
        <v>52</v>
      </c>
      <c r="C417" s="148">
        <v>52694.57978</v>
      </c>
      <c r="D417" s="149">
        <v>1E-4</v>
      </c>
      <c r="E417" s="105">
        <f>(C417-C$7)/C$8</f>
        <v>-5870.997720184223</v>
      </c>
      <c r="F417" s="199">
        <f>ROUND(2*E417,0)/2</f>
        <v>-5871</v>
      </c>
      <c r="G417" s="201">
        <f>C417-(C$7+C$8*F417)</f>
        <v>1.567100000102073E-3</v>
      </c>
      <c r="H417" s="199"/>
      <c r="I417" s="199"/>
      <c r="K417" s="177">
        <f>G417</f>
        <v>1.567100000102073E-3</v>
      </c>
      <c r="O417" s="177">
        <f ca="1">+C$11+C$12*F417</f>
        <v>5.4366919559570147E-2</v>
      </c>
      <c r="Q417" s="198">
        <f>C417-15018.5</f>
        <v>37676.07978</v>
      </c>
      <c r="S417" s="178">
        <f>S$18</f>
        <v>1</v>
      </c>
      <c r="Z417" s="177">
        <f>F417</f>
        <v>-5871</v>
      </c>
      <c r="AA417" s="177">
        <f>AB$3+AB$4*Z417+AB$5*Z417^2+AH417</f>
        <v>1.1663200156002237E-2</v>
      </c>
      <c r="AB417" s="177">
        <f>IF(S417&lt;&gt;0,G417-AH417,-9999)</f>
        <v>9.1309797238631994E-3</v>
      </c>
      <c r="AC417" s="177">
        <f>+G417-P417</f>
        <v>1.567100000102073E-3</v>
      </c>
      <c r="AD417" s="177">
        <f>IF(S417&lt;&gt;0,G417-AA417,-9999)</f>
        <v>-1.0096100155900165E-2</v>
      </c>
      <c r="AE417" s="177">
        <f>+(G417-AA417)^2*S417</f>
        <v>1.0193123835796733E-4</v>
      </c>
      <c r="AF417" s="177">
        <f>IF(S417&lt;&gt;0,G417-P417,-9999)</f>
        <v>1.567100000102073E-3</v>
      </c>
      <c r="AG417" s="178"/>
      <c r="AH417" s="177">
        <f>$AB$6*($AB$11/AI417*AJ417+$AB$12)</f>
        <v>-7.5638797237611256E-3</v>
      </c>
      <c r="AI417" s="177">
        <f>1+$AB$7*COS(AL417)</f>
        <v>0.93760137128217602</v>
      </c>
      <c r="AJ417" s="177">
        <f>SIN(AL417+RADIANS($AB$9))</f>
        <v>-0.42547875231329724</v>
      </c>
      <c r="AK417" s="177">
        <f>$AB$7*SIN(AL417)</f>
        <v>0.18368506927742528</v>
      </c>
      <c r="AL417" s="177">
        <f>2*ATAN(AM417)</f>
        <v>1.8982698522409711</v>
      </c>
      <c r="AM417" s="177">
        <f>SQRT((1+$AB$7)/(1-$AB$7))*TAN(AN417/2)</f>
        <v>1.3958289745262471</v>
      </c>
      <c r="AN417" s="177">
        <f>$AU417+$AB$7*SIN(AO417)</f>
        <v>20.556929770401798</v>
      </c>
      <c r="AO417" s="177">
        <f>$AU417+$AB$7*SIN(AP417)</f>
        <v>20.55692977038181</v>
      </c>
      <c r="AP417" s="177">
        <f>$AU417+$AB$7*SIN(AQ417)</f>
        <v>20.556929771138488</v>
      </c>
      <c r="AQ417" s="177">
        <f>$AU417+$AB$7*SIN(AR417)</f>
        <v>20.556929742490574</v>
      </c>
      <c r="AR417" s="177">
        <f>$AU417+$AB$7*SIN(AS417)</f>
        <v>20.556930827102001</v>
      </c>
      <c r="AS417" s="177">
        <f>$AU417+$AB$7*SIN(AT417)</f>
        <v>20.55688975768631</v>
      </c>
      <c r="AT417" s="177">
        <f>$AU417+$AB$7*SIN(AU417)</f>
        <v>20.558436401638353</v>
      </c>
      <c r="AU417" s="177">
        <f>RADIANS($AB$9)+$AB$18*(F417-AB$15)</f>
        <v>20.364741975123501</v>
      </c>
    </row>
    <row r="418" spans="1:47" s="177" customFormat="1" ht="12.95" customHeight="1" x14ac:dyDescent="0.2">
      <c r="A418" s="59" t="s">
        <v>205</v>
      </c>
      <c r="B418" s="66" t="s">
        <v>95</v>
      </c>
      <c r="C418" s="59">
        <v>52694.583100000003</v>
      </c>
      <c r="D418" s="59">
        <v>8.9999999999999998E-4</v>
      </c>
      <c r="E418" s="199">
        <f>(C418-C$7)/C$8</f>
        <v>-5870.9928902509682</v>
      </c>
      <c r="F418" s="199">
        <f>ROUND(2*E418,0)/2</f>
        <v>-5871</v>
      </c>
      <c r="G418" s="201">
        <f>C418-(C$7+C$8*F418)</f>
        <v>4.8871000035433099E-3</v>
      </c>
      <c r="H418" s="199"/>
      <c r="I418" s="199"/>
      <c r="K418" s="177">
        <f>G418</f>
        <v>4.8871000035433099E-3</v>
      </c>
      <c r="O418" s="177">
        <f ca="1">+C$11+C$12*F418</f>
        <v>5.4366919559570147E-2</v>
      </c>
      <c r="Q418" s="198">
        <f>C418-15018.5</f>
        <v>37676.083100000003</v>
      </c>
      <c r="S418" s="178">
        <f>S$18</f>
        <v>1</v>
      </c>
      <c r="Z418" s="177">
        <f>F418</f>
        <v>-5871</v>
      </c>
      <c r="AA418" s="177">
        <f>AB$3+AB$4*Z418+AB$5*Z418^2+AH418</f>
        <v>1.1663200156002237E-2</v>
      </c>
      <c r="AB418" s="177">
        <f>IF(S418&lt;&gt;0,G418-AH418,-9999)</f>
        <v>1.2450979727304436E-2</v>
      </c>
      <c r="AC418" s="177">
        <f>+G418-P418</f>
        <v>4.8871000035433099E-3</v>
      </c>
      <c r="AD418" s="177">
        <f>IF(S418&lt;&gt;0,G418-AA418,-9999)</f>
        <v>-6.7761001524589276E-3</v>
      </c>
      <c r="AE418" s="177">
        <f>+(G418-AA418)^2*S418</f>
        <v>4.5915533276153904E-5</v>
      </c>
      <c r="AF418" s="177">
        <f>IF(S418&lt;&gt;0,G418-P418,-9999)</f>
        <v>4.8871000035433099E-3</v>
      </c>
      <c r="AG418" s="178"/>
      <c r="AH418" s="177">
        <f>$AB$6*($AB$11/AI418*AJ418+$AB$12)</f>
        <v>-7.5638797237611256E-3</v>
      </c>
      <c r="AI418" s="177">
        <f>1+$AB$7*COS(AL418)</f>
        <v>0.93760137128217602</v>
      </c>
      <c r="AJ418" s="177">
        <f>SIN(AL418+RADIANS($AB$9))</f>
        <v>-0.42547875231329724</v>
      </c>
      <c r="AK418" s="177">
        <f>$AB$7*SIN(AL418)</f>
        <v>0.18368506927742528</v>
      </c>
      <c r="AL418" s="177">
        <f>2*ATAN(AM418)</f>
        <v>1.8982698522409711</v>
      </c>
      <c r="AM418" s="177">
        <f>SQRT((1+$AB$7)/(1-$AB$7))*TAN(AN418/2)</f>
        <v>1.3958289745262471</v>
      </c>
      <c r="AN418" s="177">
        <f>$AU418+$AB$7*SIN(AO418)</f>
        <v>20.556929770401798</v>
      </c>
      <c r="AO418" s="177">
        <f>$AU418+$AB$7*SIN(AP418)</f>
        <v>20.55692977038181</v>
      </c>
      <c r="AP418" s="177">
        <f>$AU418+$AB$7*SIN(AQ418)</f>
        <v>20.556929771138488</v>
      </c>
      <c r="AQ418" s="177">
        <f>$AU418+$AB$7*SIN(AR418)</f>
        <v>20.556929742490574</v>
      </c>
      <c r="AR418" s="177">
        <f>$AU418+$AB$7*SIN(AS418)</f>
        <v>20.556930827102001</v>
      </c>
      <c r="AS418" s="177">
        <f>$AU418+$AB$7*SIN(AT418)</f>
        <v>20.55688975768631</v>
      </c>
      <c r="AT418" s="177">
        <f>$AU418+$AB$7*SIN(AU418)</f>
        <v>20.558436401638353</v>
      </c>
      <c r="AU418" s="177">
        <f>RADIANS($AB$9)+$AB$18*(F418-AB$15)</f>
        <v>20.364741975123501</v>
      </c>
    </row>
    <row r="419" spans="1:47" s="177" customFormat="1" ht="12.95" customHeight="1" x14ac:dyDescent="0.2">
      <c r="A419" s="144" t="s">
        <v>202</v>
      </c>
      <c r="B419" s="145" t="s">
        <v>95</v>
      </c>
      <c r="C419" s="146">
        <v>52696.644500000002</v>
      </c>
      <c r="D419" s="196"/>
      <c r="E419" s="105">
        <f>(C419-C$7)/C$8</f>
        <v>-5867.9939672387973</v>
      </c>
      <c r="F419" s="199">
        <f>ROUND(2*E419,0)/2</f>
        <v>-5868</v>
      </c>
      <c r="G419" s="201">
        <f>C419-(C$7+C$8*F419)</f>
        <v>4.1467999981250614E-3</v>
      </c>
      <c r="H419" s="199"/>
      <c r="I419" s="199"/>
      <c r="K419" s="177">
        <f>G419</f>
        <v>4.1467999981250614E-3</v>
      </c>
      <c r="O419" s="177">
        <f ca="1">+C$11+C$12*F419</f>
        <v>5.4338914981857653E-2</v>
      </c>
      <c r="Q419" s="198">
        <f>C419-15018.5</f>
        <v>37678.144500000002</v>
      </c>
      <c r="S419" s="178">
        <f>S$18</f>
        <v>1</v>
      </c>
      <c r="Z419" s="177">
        <f>F419</f>
        <v>-5868</v>
      </c>
      <c r="AA419" s="177">
        <f>AB$3+AB$4*Z419+AB$5*Z419^2+AH419</f>
        <v>1.1665858931270617E-2</v>
      </c>
      <c r="AB419" s="177">
        <f>IF(S419&lt;&gt;0,G419-AH419,-9999)</f>
        <v>1.1694584530274915E-2</v>
      </c>
      <c r="AC419" s="177">
        <f>+G419-P419</f>
        <v>4.1467999981250614E-3</v>
      </c>
      <c r="AD419" s="177">
        <f>IF(S419&lt;&gt;0,G419-AA419,-9999)</f>
        <v>-7.519058933145556E-3</v>
      </c>
      <c r="AE419" s="177">
        <f>+(G419-AA419)^2*S419</f>
        <v>5.6536247240115983E-5</v>
      </c>
      <c r="AF419" s="177">
        <f>IF(S419&lt;&gt;0,G419-P419,-9999)</f>
        <v>4.1467999981250614E-3</v>
      </c>
      <c r="AG419" s="178"/>
      <c r="AH419" s="177">
        <f>$AB$6*($AB$11/AI419*AJ419+$AB$12)</f>
        <v>-7.5477845321498529E-3</v>
      </c>
      <c r="AI419" s="177">
        <f>1+$AB$7*COS(AL419)</f>
        <v>0.93733446896585859</v>
      </c>
      <c r="AJ419" s="177">
        <f>SIN(AL419+RADIANS($AB$9))</f>
        <v>-0.42416302015172175</v>
      </c>
      <c r="AK419" s="177">
        <f>$AB$7*SIN(AL419)</f>
        <v>0.18359418498832264</v>
      </c>
      <c r="AL419" s="177">
        <f>2*ATAN(AM419)</f>
        <v>1.8997232546111529</v>
      </c>
      <c r="AM419" s="177">
        <f>SQRT((1+$AB$7)/(1-$AB$7))*TAN(AN419/2)</f>
        <v>1.3979737115199662</v>
      </c>
      <c r="AN419" s="177">
        <f>$AU419+$AB$7*SIN(AO419)</f>
        <v>20.558450666826868</v>
      </c>
      <c r="AO419" s="177">
        <f>$AU419+$AB$7*SIN(AP419)</f>
        <v>20.558450666804941</v>
      </c>
      <c r="AP419" s="177">
        <f>$AU419+$AB$7*SIN(AQ419)</f>
        <v>20.558450667625927</v>
      </c>
      <c r="AQ419" s="177">
        <f>$AU419+$AB$7*SIN(AR419)</f>
        <v>20.558450636883421</v>
      </c>
      <c r="AR419" s="177">
        <f>$AU419+$AB$7*SIN(AS419)</f>
        <v>20.558451788057976</v>
      </c>
      <c r="AS419" s="177">
        <f>$AU419+$AB$7*SIN(AT419)</f>
        <v>20.558408675019201</v>
      </c>
      <c r="AT419" s="177">
        <f>$AU419+$AB$7*SIN(AU419)</f>
        <v>20.560014290267027</v>
      </c>
      <c r="AU419" s="177">
        <f>RADIANS($AB$9)+$AB$18*(F419-AB$15)</f>
        <v>20.366303265199136</v>
      </c>
    </row>
    <row r="420" spans="1:47" s="177" customFormat="1" ht="12.95" customHeight="1" x14ac:dyDescent="0.2">
      <c r="A420" s="70" t="s">
        <v>206</v>
      </c>
      <c r="B420" s="77"/>
      <c r="C420" s="59">
        <v>52723.452799999999</v>
      </c>
      <c r="D420" s="59">
        <v>1E-4</v>
      </c>
      <c r="E420" s="199">
        <f>(C420-C$7)/C$8</f>
        <v>-5828.9932746089162</v>
      </c>
      <c r="F420" s="199">
        <f>ROUND(2*E420,0)/2</f>
        <v>-5829</v>
      </c>
      <c r="G420" s="201">
        <f>C420-(C$7+C$8*F420)</f>
        <v>4.6228999926825054E-3</v>
      </c>
      <c r="H420" s="199"/>
      <c r="I420" s="199"/>
      <c r="J420" s="177">
        <f>G420</f>
        <v>4.6228999926825054E-3</v>
      </c>
      <c r="O420" s="177">
        <f ca="1">+C$11+C$12*F420</f>
        <v>5.3974855471595223E-2</v>
      </c>
      <c r="Q420" s="198">
        <f>C420-15018.5</f>
        <v>37704.952799999999</v>
      </c>
      <c r="S420" s="178">
        <f>S$17</f>
        <v>1</v>
      </c>
      <c r="Z420" s="177">
        <f>F420</f>
        <v>-5829</v>
      </c>
      <c r="AA420" s="177">
        <f>AB$3+AB$4*Z420+AB$5*Z420^2+AH420</f>
        <v>1.1701612080992114E-2</v>
      </c>
      <c r="AB420" s="177">
        <f>IF(S420&lt;&gt;0,G420-AH420,-9999)</f>
        <v>1.1960292861466109E-2</v>
      </c>
      <c r="AC420" s="177">
        <f>+G420-P420</f>
        <v>4.6228999926825054E-3</v>
      </c>
      <c r="AD420" s="177">
        <f>IF(S420&lt;&gt;0,G420-AA420,-9999)</f>
        <v>-7.0787120883096088E-3</v>
      </c>
      <c r="AE420" s="177">
        <f>+(G420-AA420)^2*S420</f>
        <v>5.010816482918058E-5</v>
      </c>
      <c r="AF420" s="177">
        <f>IF(S420&lt;&gt;0,G420-P420,-9999)</f>
        <v>4.6228999926825054E-3</v>
      </c>
      <c r="AG420" s="178"/>
      <c r="AH420" s="177">
        <f>$AB$6*($AB$11/AI420*AJ420+$AB$12)</f>
        <v>-7.337392868783604E-3</v>
      </c>
      <c r="AI420" s="177">
        <f>1+$AB$7*COS(AL420)</f>
        <v>0.93389064142033995</v>
      </c>
      <c r="AJ420" s="177">
        <f>SIN(AL420+RADIANS($AB$9))</f>
        <v>-0.40704635375875214</v>
      </c>
      <c r="AK420" s="177">
        <f>$AB$7*SIN(AL420)</f>
        <v>0.18238241759967794</v>
      </c>
      <c r="AL420" s="177">
        <f>2*ATAN(AM420)</f>
        <v>1.9185426320203258</v>
      </c>
      <c r="AM420" s="177">
        <f>SQRT((1+$AB$7)/(1-$AB$7))*TAN(AN420/2)</f>
        <v>1.4261444451188514</v>
      </c>
      <c r="AN420" s="177">
        <f>$AU420+$AB$7*SIN(AO420)</f>
        <v>20.578183105665993</v>
      </c>
      <c r="AO420" s="177">
        <f>$AU420+$AB$7*SIN(AP420)</f>
        <v>20.578183105603067</v>
      </c>
      <c r="AP420" s="177">
        <f>$AU420+$AB$7*SIN(AQ420)</f>
        <v>20.578183107666803</v>
      </c>
      <c r="AQ420" s="177">
        <f>$AU420+$AB$7*SIN(AR420)</f>
        <v>20.57818303998414</v>
      </c>
      <c r="AR420" s="177">
        <f>$AU420+$AB$7*SIN(AS420)</f>
        <v>20.578185259704441</v>
      </c>
      <c r="AS420" s="177">
        <f>$AU420+$AB$7*SIN(AT420)</f>
        <v>20.57811244561799</v>
      </c>
      <c r="AT420" s="177">
        <f>$AU420+$AB$7*SIN(AU420)</f>
        <v>20.580483859531991</v>
      </c>
      <c r="AU420" s="177">
        <f>RADIANS($AB$9)+$AB$18*(F420-AB$15)</f>
        <v>20.386600036182433</v>
      </c>
    </row>
    <row r="421" spans="1:47" s="177" customFormat="1" ht="12.95" customHeight="1" x14ac:dyDescent="0.2">
      <c r="A421" s="144" t="s">
        <v>202</v>
      </c>
      <c r="B421" s="145" t="s">
        <v>95</v>
      </c>
      <c r="C421" s="146">
        <v>52727.574000000001</v>
      </c>
      <c r="D421" s="196"/>
      <c r="E421" s="105">
        <f>(C421-C$7)/C$8</f>
        <v>-5822.9977562632421</v>
      </c>
      <c r="F421" s="199">
        <f>ROUND(2*E421,0)/2</f>
        <v>-5823</v>
      </c>
      <c r="G421" s="201">
        <f>C421-(C$7+C$8*F421)</f>
        <v>1.5423000004375353E-3</v>
      </c>
      <c r="H421" s="199"/>
      <c r="I421" s="199"/>
      <c r="K421" s="177">
        <f>G421</f>
        <v>1.5423000004375353E-3</v>
      </c>
      <c r="O421" s="177">
        <f ca="1">+C$11+C$12*F421</f>
        <v>5.3918846316170235E-2</v>
      </c>
      <c r="Q421" s="198">
        <f>C421-15018.5</f>
        <v>37709.074000000001</v>
      </c>
      <c r="S421" s="178">
        <f>S$18</f>
        <v>1</v>
      </c>
      <c r="Z421" s="177">
        <f>F421</f>
        <v>-5823</v>
      </c>
      <c r="AA421" s="177">
        <f>AB$3+AB$4*Z421+AB$5*Z421^2+AH421</f>
        <v>1.1707304813381659E-2</v>
      </c>
      <c r="AB421" s="177">
        <f>IF(S421&lt;&gt;0,G421-AH421,-9999)</f>
        <v>8.8471384257455092E-3</v>
      </c>
      <c r="AC421" s="177">
        <f>+G421-P421</f>
        <v>1.5423000004375353E-3</v>
      </c>
      <c r="AD421" s="177">
        <f>IF(S421&lt;&gt;0,G421-AA421,-9999)</f>
        <v>-1.0165004812944124E-2</v>
      </c>
      <c r="AE421" s="177">
        <f>+(G421-AA421)^2*S421</f>
        <v>1.033273228471772E-4</v>
      </c>
      <c r="AF421" s="177">
        <f>IF(S421&lt;&gt;0,G421-P421,-9999)</f>
        <v>1.5423000004375353E-3</v>
      </c>
      <c r="AG421" s="178"/>
      <c r="AH421" s="177">
        <f>$AB$6*($AB$11/AI421*AJ421+$AB$12)</f>
        <v>-7.304838425307973E-3</v>
      </c>
      <c r="AI421" s="177">
        <f>1+$AB$7*COS(AL421)</f>
        <v>0.93336510118864335</v>
      </c>
      <c r="AJ421" s="177">
        <f>SIN(AL421+RADIANS($AB$9))</f>
        <v>-0.40441127586257219</v>
      </c>
      <c r="AK421" s="177">
        <f>$AB$7*SIN(AL421)</f>
        <v>0.18219106400072874</v>
      </c>
      <c r="AL421" s="177">
        <f>2*ATAN(AM421)</f>
        <v>1.9214256714853413</v>
      </c>
      <c r="AM421" s="177">
        <f>SQRT((1+$AB$7)/(1-$AB$7))*TAN(AN421/2)</f>
        <v>1.4305268669915747</v>
      </c>
      <c r="AN421" s="177">
        <f>$AU421+$AB$7*SIN(AO421)</f>
        <v>20.581212438515429</v>
      </c>
      <c r="AO421" s="177">
        <f>$AU421+$AB$7*SIN(AP421)</f>
        <v>20.58121243844284</v>
      </c>
      <c r="AP421" s="177">
        <f>$AU421+$AB$7*SIN(AQ421)</f>
        <v>20.581212440779026</v>
      </c>
      <c r="AQ421" s="177">
        <f>$AU421+$AB$7*SIN(AR421)</f>
        <v>20.581212365591774</v>
      </c>
      <c r="AR421" s="177">
        <f>$AU421+$AB$7*SIN(AS421)</f>
        <v>20.581214785384553</v>
      </c>
      <c r="AS421" s="177">
        <f>$AU421+$AB$7*SIN(AT421)</f>
        <v>20.581136889742986</v>
      </c>
      <c r="AT421" s="177">
        <f>$AU421+$AB$7*SIN(AU421)</f>
        <v>20.583625936370503</v>
      </c>
      <c r="AU421" s="177">
        <f>RADIANS($AB$9)+$AB$18*(F421-AB$15)</f>
        <v>20.389722616333707</v>
      </c>
    </row>
    <row r="422" spans="1:47" s="177" customFormat="1" ht="12.95" customHeight="1" x14ac:dyDescent="0.2">
      <c r="A422" s="144" t="s">
        <v>202</v>
      </c>
      <c r="B422" s="145" t="s">
        <v>95</v>
      </c>
      <c r="C422" s="146">
        <v>52740.636899999998</v>
      </c>
      <c r="D422" s="196"/>
      <c r="E422" s="105">
        <f>(C422-C$7)/C$8</f>
        <v>-5803.9938601655849</v>
      </c>
      <c r="F422" s="199">
        <f>ROUND(2*E422,0)/2</f>
        <v>-5804</v>
      </c>
      <c r="G422" s="201">
        <f>C422-(C$7+C$8*F422)</f>
        <v>4.2203999910270795E-3</v>
      </c>
      <c r="H422" s="199"/>
      <c r="I422" s="199"/>
      <c r="K422" s="177">
        <f>G422</f>
        <v>4.2203999910270795E-3</v>
      </c>
      <c r="O422" s="177">
        <f ca="1">+C$11+C$12*F422</f>
        <v>5.3741483990657771E-2</v>
      </c>
      <c r="Q422" s="198">
        <f>C422-15018.5</f>
        <v>37722.136899999998</v>
      </c>
      <c r="S422" s="178">
        <f>S$18</f>
        <v>1</v>
      </c>
      <c r="Z422" s="177">
        <f>F422</f>
        <v>-5804</v>
      </c>
      <c r="AA422" s="177">
        <f>AB$3+AB$4*Z422+AB$5*Z422^2+AH422</f>
        <v>1.1725661263273662E-2</v>
      </c>
      <c r="AB422" s="177">
        <f>IF(S422&lt;&gt;0,G422-AH422,-9999)</f>
        <v>1.1421830001566699E-2</v>
      </c>
      <c r="AC422" s="177">
        <f>+G422-P422</f>
        <v>4.2203999910270795E-3</v>
      </c>
      <c r="AD422" s="177">
        <f>IF(S422&lt;&gt;0,G422-AA422,-9999)</f>
        <v>-7.5052612722465821E-3</v>
      </c>
      <c r="AE422" s="177">
        <f>+(G422-AA422)^2*S422</f>
        <v>5.6328946764684385E-5</v>
      </c>
      <c r="AF422" s="177">
        <f>IF(S422&lt;&gt;0,G422-P422,-9999)</f>
        <v>4.2203999910270795E-3</v>
      </c>
      <c r="AG422" s="178"/>
      <c r="AH422" s="177">
        <f>$AB$6*($AB$11/AI422*AJ422+$AB$12)</f>
        <v>-7.2014300105396204E-3</v>
      </c>
      <c r="AI422" s="177">
        <f>1+$AB$7*COS(AL422)</f>
        <v>0.93170844024631838</v>
      </c>
      <c r="AJ422" s="177">
        <f>SIN(AL422+RADIANS($AB$9))</f>
        <v>-0.39606438701814162</v>
      </c>
      <c r="AK422" s="177">
        <f>$AB$7*SIN(AL422)</f>
        <v>0.18157658551621325</v>
      </c>
      <c r="AL422" s="177">
        <f>2*ATAN(AM422)</f>
        <v>1.9305339552557352</v>
      </c>
      <c r="AM422" s="177">
        <f>SQRT((1+$AB$7)/(1-$AB$7))*TAN(AN422/2)</f>
        <v>1.4444917122738214</v>
      </c>
      <c r="AN422" s="177">
        <f>$AU422+$AB$7*SIN(AO422)</f>
        <v>20.590794106121884</v>
      </c>
      <c r="AO422" s="177">
        <f>$AU422+$AB$7*SIN(AP422)</f>
        <v>20.590794106010687</v>
      </c>
      <c r="AP422" s="177">
        <f>$AU422+$AB$7*SIN(AQ422)</f>
        <v>20.590794109390043</v>
      </c>
      <c r="AQ422" s="177">
        <f>$AU422+$AB$7*SIN(AR422)</f>
        <v>20.590794006689261</v>
      </c>
      <c r="AR422" s="177">
        <f>$AU422+$AB$7*SIN(AS422)</f>
        <v>20.590797127802979</v>
      </c>
      <c r="AS422" s="177">
        <f>$AU422+$AB$7*SIN(AT422)</f>
        <v>20.590702250745416</v>
      </c>
      <c r="AT422" s="177">
        <f>$AU422+$AB$7*SIN(AU422)</f>
        <v>20.593563372501546</v>
      </c>
      <c r="AU422" s="177">
        <f>RADIANS($AB$9)+$AB$18*(F422-AB$15)</f>
        <v>20.399610786812751</v>
      </c>
    </row>
    <row r="423" spans="1:47" s="177" customFormat="1" ht="12.95" customHeight="1" x14ac:dyDescent="0.2">
      <c r="A423" s="76" t="s">
        <v>207</v>
      </c>
      <c r="B423" s="66" t="s">
        <v>95</v>
      </c>
      <c r="C423" s="76">
        <v>52743.386400000003</v>
      </c>
      <c r="D423" s="76">
        <v>1E-4</v>
      </c>
      <c r="E423" s="199">
        <f>(C423-C$7)/C$8</f>
        <v>-5799.9938898434802</v>
      </c>
      <c r="F423" s="199">
        <f>ROUND(2*E423,0)/2</f>
        <v>-5800</v>
      </c>
      <c r="G423" s="201">
        <f>C423-(C$7+C$8*F423)</f>
        <v>4.2000000030384399E-3</v>
      </c>
      <c r="H423" s="199"/>
      <c r="I423" s="199"/>
      <c r="K423" s="177">
        <f>G423</f>
        <v>4.2000000030384399E-3</v>
      </c>
      <c r="O423" s="177">
        <f ca="1">+C$11+C$12*F423</f>
        <v>5.3704144553707776E-2</v>
      </c>
      <c r="Q423" s="198">
        <f>C423-15018.5</f>
        <v>37724.886400000003</v>
      </c>
      <c r="S423" s="178">
        <f>S$18</f>
        <v>1</v>
      </c>
      <c r="Z423" s="177">
        <f>F423</f>
        <v>-5800</v>
      </c>
      <c r="AA423" s="177">
        <f>AB$3+AB$4*Z423+AB$5*Z423^2+AH423</f>
        <v>1.1729588827867938E-2</v>
      </c>
      <c r="AB423" s="177">
        <f>IF(S423&lt;&gt;0,G423-AH423,-9999)</f>
        <v>1.137959873229639E-2</v>
      </c>
      <c r="AC423" s="177">
        <f>+G423-P423</f>
        <v>4.2000000030384399E-3</v>
      </c>
      <c r="AD423" s="177">
        <f>IF(S423&lt;&gt;0,G423-AA423,-9999)</f>
        <v>-7.5295888248294984E-3</v>
      </c>
      <c r="AE423" s="177">
        <f>+(G423-AA423)^2*S423</f>
        <v>5.6694707870997268E-5</v>
      </c>
      <c r="AF423" s="177">
        <f>IF(S423&lt;&gt;0,G423-P423,-9999)</f>
        <v>4.2000000030384399E-3</v>
      </c>
      <c r="AG423" s="178"/>
      <c r="AH423" s="177">
        <f>$AB$6*($AB$11/AI423*AJ423+$AB$12)</f>
        <v>-7.1795987292579497E-3</v>
      </c>
      <c r="AI423" s="177">
        <f>1+$AB$7*COS(AL423)</f>
        <v>0.93136113352072836</v>
      </c>
      <c r="AJ423" s="177">
        <f>SIN(AL423+RADIANS($AB$9))</f>
        <v>-0.39430671891902946</v>
      </c>
      <c r="AK423" s="177">
        <f>$AB$7*SIN(AL423)</f>
        <v>0.18144558288852913</v>
      </c>
      <c r="AL423" s="177">
        <f>2*ATAN(AM423)</f>
        <v>1.9324473734976781</v>
      </c>
      <c r="AM423" s="177">
        <f>SQRT((1+$AB$7)/(1-$AB$7))*TAN(AN423/2)</f>
        <v>1.4474487362312221</v>
      </c>
      <c r="AN423" s="177">
        <f>$AU423+$AB$7*SIN(AO423)</f>
        <v>20.592809133862279</v>
      </c>
      <c r="AO423" s="177">
        <f>$AU423+$AB$7*SIN(AP423)</f>
        <v>20.592809133741184</v>
      </c>
      <c r="AP423" s="177">
        <f>$AU423+$AB$7*SIN(AQ423)</f>
        <v>20.592809137378765</v>
      </c>
      <c r="AQ423" s="177">
        <f>$AU423+$AB$7*SIN(AR423)</f>
        <v>20.592809028109514</v>
      </c>
      <c r="AR423" s="177">
        <f>$AU423+$AB$7*SIN(AS423)</f>
        <v>20.592812310418726</v>
      </c>
      <c r="AS423" s="177">
        <f>$AU423+$AB$7*SIN(AT423)</f>
        <v>20.592713687037531</v>
      </c>
      <c r="AT423" s="177">
        <f>$AU423+$AB$7*SIN(AU423)</f>
        <v>20.595653048013901</v>
      </c>
      <c r="AU423" s="177">
        <f>RADIANS($AB$9)+$AB$18*(F423-AB$15)</f>
        <v>20.401692506913601</v>
      </c>
    </row>
    <row r="424" spans="1:47" s="177" customFormat="1" ht="12.95" customHeight="1" x14ac:dyDescent="0.2">
      <c r="A424" s="144" t="s">
        <v>202</v>
      </c>
      <c r="B424" s="145" t="s">
        <v>95</v>
      </c>
      <c r="C424" s="146">
        <v>52762.624000000003</v>
      </c>
      <c r="D424" s="196"/>
      <c r="E424" s="105">
        <f>(C424-C$7)/C$8</f>
        <v>-5772.0070453014278</v>
      </c>
      <c r="F424" s="199">
        <f>ROUND(2*E424,0)/2</f>
        <v>-5772</v>
      </c>
      <c r="G424" s="201">
        <f>C424-(C$7+C$8*F424)</f>
        <v>-4.8428000009153038E-3</v>
      </c>
      <c r="H424" s="199"/>
      <c r="I424" s="199"/>
      <c r="K424" s="177">
        <f>G424</f>
        <v>-4.8428000009153038E-3</v>
      </c>
      <c r="O424" s="177">
        <f ca="1">+C$11+C$12*F424</f>
        <v>5.3442768495057823E-2</v>
      </c>
      <c r="Q424" s="198">
        <f>C424-15018.5</f>
        <v>37744.124000000003</v>
      </c>
      <c r="S424" s="178">
        <f>S$18</f>
        <v>1</v>
      </c>
      <c r="Z424" s="177">
        <f>F424</f>
        <v>-5772</v>
      </c>
      <c r="AA424" s="177">
        <f>AB$3+AB$4*Z424+AB$5*Z424^2+AH424</f>
        <v>1.1757682818435705E-2</v>
      </c>
      <c r="AB424" s="177">
        <f>IF(S424&lt;&gt;0,G424-AH424,-9999)</f>
        <v>2.1833978109120095E-3</v>
      </c>
      <c r="AC424" s="177">
        <f>+G424-P424</f>
        <v>-4.8428000009153038E-3</v>
      </c>
      <c r="AD424" s="177">
        <f>IF(S424&lt;&gt;0,G424-AA424,-9999)</f>
        <v>-1.660048281935101E-2</v>
      </c>
      <c r="AE424" s="177">
        <f>+(G424-AA424)^2*S424</f>
        <v>2.7557602983556808E-4</v>
      </c>
      <c r="AF424" s="177">
        <f>IF(S424&lt;&gt;0,G424-P424,-9999)</f>
        <v>-4.8428000009153038E-3</v>
      </c>
      <c r="AG424" s="178"/>
      <c r="AH424" s="177">
        <f>$AB$6*($AB$11/AI424*AJ424+$AB$12)</f>
        <v>-7.0261978118273134E-3</v>
      </c>
      <c r="AI424" s="177">
        <f>1+$AB$7*COS(AL424)</f>
        <v>0.9289442720972515</v>
      </c>
      <c r="AJ424" s="177">
        <f>SIN(AL424+RADIANS($AB$9))</f>
        <v>-0.38199973231201245</v>
      </c>
      <c r="AK424" s="177">
        <f>$AB$7*SIN(AL424)</f>
        <v>0.18051281692314244</v>
      </c>
      <c r="AL424" s="177">
        <f>2*ATAN(AM424)</f>
        <v>1.9458015352318472</v>
      </c>
      <c r="AM424" s="177">
        <f>SQRT((1+$AB$7)/(1-$AB$7))*TAN(AN424/2)</f>
        <v>1.4683170180822507</v>
      </c>
      <c r="AN424" s="177">
        <f>$AU424+$AB$7*SIN(AO424)</f>
        <v>20.606893369761746</v>
      </c>
      <c r="AO424" s="177">
        <f>$AU424+$AB$7*SIN(AP424)</f>
        <v>20.606893369549852</v>
      </c>
      <c r="AP424" s="177">
        <f>$AU424+$AB$7*SIN(AQ424)</f>
        <v>20.606893375439295</v>
      </c>
      <c r="AQ424" s="177">
        <f>$AU424+$AB$7*SIN(AR424)</f>
        <v>20.606893211745376</v>
      </c>
      <c r="AR424" s="177">
        <f>$AU424+$AB$7*SIN(AS424)</f>
        <v>20.606897761476706</v>
      </c>
      <c r="AS424" s="177">
        <f>$AU424+$AB$7*SIN(AT424)</f>
        <v>20.606771264750321</v>
      </c>
      <c r="AT424" s="177">
        <f>$AU424+$AB$7*SIN(AU424)</f>
        <v>20.610257240034969</v>
      </c>
      <c r="AU424" s="177">
        <f>RADIANS($AB$9)+$AB$18*(F424-AB$15)</f>
        <v>20.416264547619555</v>
      </c>
    </row>
    <row r="425" spans="1:47" s="177" customFormat="1" ht="12.95" customHeight="1" x14ac:dyDescent="0.2">
      <c r="A425" s="147" t="s">
        <v>273</v>
      </c>
      <c r="B425" s="147" t="s">
        <v>52</v>
      </c>
      <c r="C425" s="148">
        <v>52762.624000000003</v>
      </c>
      <c r="D425" s="149">
        <v>1E-4</v>
      </c>
      <c r="E425" s="105">
        <f>(C425-C$7)/C$8</f>
        <v>-5772.0070453014278</v>
      </c>
      <c r="F425" s="199">
        <f>ROUND(2*E425,0)/2</f>
        <v>-5772</v>
      </c>
      <c r="G425" s="201">
        <f>C425-(C$7+C$8*F425)</f>
        <v>-4.8428000009153038E-3</v>
      </c>
      <c r="H425" s="199"/>
      <c r="I425" s="199"/>
      <c r="K425" s="177">
        <f>G425</f>
        <v>-4.8428000009153038E-3</v>
      </c>
      <c r="O425" s="177">
        <f ca="1">+C$11+C$12*F425</f>
        <v>5.3442768495057823E-2</v>
      </c>
      <c r="Q425" s="198">
        <f>C425-15018.5</f>
        <v>37744.124000000003</v>
      </c>
      <c r="S425" s="178">
        <f>S$18</f>
        <v>1</v>
      </c>
      <c r="Z425" s="177">
        <f>F425</f>
        <v>-5772</v>
      </c>
      <c r="AA425" s="177">
        <f>AB$3+AB$4*Z425+AB$5*Z425^2+AH425</f>
        <v>1.1757682818435705E-2</v>
      </c>
      <c r="AB425" s="177">
        <f>IF(S425&lt;&gt;0,G425-AH425,-9999)</f>
        <v>2.1833978109120095E-3</v>
      </c>
      <c r="AC425" s="177">
        <f>+G425-P425</f>
        <v>-4.8428000009153038E-3</v>
      </c>
      <c r="AD425" s="177">
        <f>IF(S425&lt;&gt;0,G425-AA425,-9999)</f>
        <v>-1.660048281935101E-2</v>
      </c>
      <c r="AE425" s="177">
        <f>+(G425-AA425)^2*S425</f>
        <v>2.7557602983556808E-4</v>
      </c>
      <c r="AF425" s="177">
        <f>IF(S425&lt;&gt;0,G425-P425,-9999)</f>
        <v>-4.8428000009153038E-3</v>
      </c>
      <c r="AG425" s="178"/>
      <c r="AH425" s="177">
        <f>$AB$6*($AB$11/AI425*AJ425+$AB$12)</f>
        <v>-7.0261978118273134E-3</v>
      </c>
      <c r="AI425" s="177">
        <f>1+$AB$7*COS(AL425)</f>
        <v>0.9289442720972515</v>
      </c>
      <c r="AJ425" s="177">
        <f>SIN(AL425+RADIANS($AB$9))</f>
        <v>-0.38199973231201245</v>
      </c>
      <c r="AK425" s="177">
        <f>$AB$7*SIN(AL425)</f>
        <v>0.18051281692314244</v>
      </c>
      <c r="AL425" s="177">
        <f>2*ATAN(AM425)</f>
        <v>1.9458015352318472</v>
      </c>
      <c r="AM425" s="177">
        <f>SQRT((1+$AB$7)/(1-$AB$7))*TAN(AN425/2)</f>
        <v>1.4683170180822507</v>
      </c>
      <c r="AN425" s="177">
        <f>$AU425+$AB$7*SIN(AO425)</f>
        <v>20.606893369761746</v>
      </c>
      <c r="AO425" s="177">
        <f>$AU425+$AB$7*SIN(AP425)</f>
        <v>20.606893369549852</v>
      </c>
      <c r="AP425" s="177">
        <f>$AU425+$AB$7*SIN(AQ425)</f>
        <v>20.606893375439295</v>
      </c>
      <c r="AQ425" s="177">
        <f>$AU425+$AB$7*SIN(AR425)</f>
        <v>20.606893211745376</v>
      </c>
      <c r="AR425" s="177">
        <f>$AU425+$AB$7*SIN(AS425)</f>
        <v>20.606897761476706</v>
      </c>
      <c r="AS425" s="177">
        <f>$AU425+$AB$7*SIN(AT425)</f>
        <v>20.606771264750321</v>
      </c>
      <c r="AT425" s="177">
        <f>$AU425+$AB$7*SIN(AU425)</f>
        <v>20.610257240034969</v>
      </c>
      <c r="AU425" s="177">
        <f>RADIANS($AB$9)+$AB$18*(F425-AB$15)</f>
        <v>20.416264547619555</v>
      </c>
    </row>
    <row r="426" spans="1:47" s="177" customFormat="1" ht="12.95" customHeight="1" x14ac:dyDescent="0.2">
      <c r="A426" s="144" t="s">
        <v>208</v>
      </c>
      <c r="B426" s="145" t="s">
        <v>95</v>
      </c>
      <c r="C426" s="146">
        <v>52764.008900000001</v>
      </c>
      <c r="D426" s="196"/>
      <c r="E426" s="105">
        <f>(C426-C$7)/C$8</f>
        <v>-5769.9922939287926</v>
      </c>
      <c r="F426" s="199">
        <f>ROUND(2*E426,0)/2</f>
        <v>-5770</v>
      </c>
      <c r="G426" s="201">
        <f>C426-(C$7+C$8*F426)</f>
        <v>5.2969999960623682E-3</v>
      </c>
      <c r="H426" s="199"/>
      <c r="I426" s="199"/>
      <c r="K426" s="177">
        <f>G426</f>
        <v>5.2969999960623682E-3</v>
      </c>
      <c r="O426" s="177">
        <f ca="1">+C$11+C$12*F426</f>
        <v>5.3424098776582829E-2</v>
      </c>
      <c r="Q426" s="198">
        <f>C426-15018.5</f>
        <v>37745.508900000001</v>
      </c>
      <c r="S426" s="178">
        <f>S$18</f>
        <v>1</v>
      </c>
      <c r="Z426" s="177">
        <f>F426</f>
        <v>-5770</v>
      </c>
      <c r="AA426" s="177">
        <f>AB$3+AB$4*Z426+AB$5*Z426^2+AH426</f>
        <v>1.1759729202531871E-2</v>
      </c>
      <c r="AB426" s="177">
        <f>IF(S426&lt;&gt;0,G426-AH426,-9999)</f>
        <v>1.2312202207362391E-2</v>
      </c>
      <c r="AC426" s="177">
        <f>+G426-P426</f>
        <v>5.2969999960623682E-3</v>
      </c>
      <c r="AD426" s="177">
        <f>IF(S426&lt;&gt;0,G426-AA426,-9999)</f>
        <v>-6.4627292064695033E-3</v>
      </c>
      <c r="AE426" s="177">
        <f>+(G426-AA426)^2*S426</f>
        <v>4.1766868796153935E-5</v>
      </c>
      <c r="AF426" s="177">
        <f>IF(S426&lt;&gt;0,G426-P426,-9999)</f>
        <v>5.2969999960623682E-3</v>
      </c>
      <c r="AG426" s="178"/>
      <c r="AH426" s="177">
        <f>$AB$6*($AB$11/AI426*AJ426+$AB$12)</f>
        <v>-7.0152022113000225E-3</v>
      </c>
      <c r="AI426" s="177">
        <f>1+$AB$7*COS(AL426)</f>
        <v>0.92877259691907144</v>
      </c>
      <c r="AJ426" s="177">
        <f>SIN(AL426+RADIANS($AB$9))</f>
        <v>-0.38112047809670857</v>
      </c>
      <c r="AK426" s="177">
        <f>$AB$7*SIN(AL426)</f>
        <v>0.18044514565835321</v>
      </c>
      <c r="AL426" s="177">
        <f>2*ATAN(AM426)</f>
        <v>1.9467527549473382</v>
      </c>
      <c r="AM426" s="177">
        <f>SQRT((1+$AB$7)/(1-$AB$7))*TAN(AN426/2)</f>
        <v>1.4698190703924774</v>
      </c>
      <c r="AN426" s="177">
        <f>$AU426+$AB$7*SIN(AO426)</f>
        <v>20.607897989021769</v>
      </c>
      <c r="AO426" s="177">
        <f>$AU426+$AB$7*SIN(AP426)</f>
        <v>20.607897988801735</v>
      </c>
      <c r="AP426" s="177">
        <f>$AU426+$AB$7*SIN(AQ426)</f>
        <v>20.607897994885064</v>
      </c>
      <c r="AQ426" s="177">
        <f>$AU426+$AB$7*SIN(AR426)</f>
        <v>20.607897826697393</v>
      </c>
      <c r="AR426" s="177">
        <f>$AU426+$AB$7*SIN(AS426)</f>
        <v>20.607902476579433</v>
      </c>
      <c r="AS426" s="177">
        <f>$AU426+$AB$7*SIN(AT426)</f>
        <v>20.607773879366373</v>
      </c>
      <c r="AT426" s="177">
        <f>$AU426+$AB$7*SIN(AU426)</f>
        <v>20.611298820390452</v>
      </c>
      <c r="AU426" s="177">
        <f>RADIANS($AB$9)+$AB$18*(F426-AB$15)</f>
        <v>20.417305407669982</v>
      </c>
    </row>
    <row r="427" spans="1:47" s="177" customFormat="1" ht="12.95" customHeight="1" x14ac:dyDescent="0.2">
      <c r="A427" s="59" t="s">
        <v>209</v>
      </c>
      <c r="B427" s="60" t="s">
        <v>95</v>
      </c>
      <c r="C427" s="59">
        <v>52765.383309999997</v>
      </c>
      <c r="D427" s="59">
        <v>8.0000000000000004E-4</v>
      </c>
      <c r="E427" s="199">
        <f>(C427-C$7)/C$8</f>
        <v>-5767.9928033994665</v>
      </c>
      <c r="F427" s="199">
        <f>ROUND(2*E427,0)/2</f>
        <v>-5768</v>
      </c>
      <c r="G427" s="201">
        <f>C427-(C$7+C$8*F427)</f>
        <v>4.9467999924672768E-3</v>
      </c>
      <c r="H427" s="199"/>
      <c r="I427" s="199"/>
      <c r="K427" s="177">
        <f>G427</f>
        <v>4.9467999924672768E-3</v>
      </c>
      <c r="O427" s="177">
        <f ca="1">+C$11+C$12*F427</f>
        <v>5.3405429058107835E-2</v>
      </c>
      <c r="Q427" s="198">
        <f>C427-15018.5</f>
        <v>37746.883309999997</v>
      </c>
      <c r="S427" s="178">
        <f>S$18</f>
        <v>1</v>
      </c>
      <c r="Z427" s="177">
        <f>F427</f>
        <v>-5768</v>
      </c>
      <c r="AA427" s="177">
        <f>AB$3+AB$4*Z427+AB$5*Z427^2+AH427</f>
        <v>1.1761780803781749E-2</v>
      </c>
      <c r="AB427" s="177">
        <f>IF(S427&lt;&gt;0,G427-AH427,-9999)</f>
        <v>1.1951001556532264E-2</v>
      </c>
      <c r="AC427" s="177">
        <f>+G427-P427</f>
        <v>4.9467999924672768E-3</v>
      </c>
      <c r="AD427" s="177">
        <f>IF(S427&lt;&gt;0,G427-AA427,-9999)</f>
        <v>-6.8149808113144722E-3</v>
      </c>
      <c r="AE427" s="177">
        <f>+(G427-AA427)^2*S427</f>
        <v>4.6443963458584461E-5</v>
      </c>
      <c r="AF427" s="177">
        <f>IF(S427&lt;&gt;0,G427-P427,-9999)</f>
        <v>4.9467999924672768E-3</v>
      </c>
      <c r="AG427" s="178"/>
      <c r="AH427" s="177">
        <f>$AB$6*($AB$11/AI427*AJ427+$AB$12)</f>
        <v>-7.0042015640649873E-3</v>
      </c>
      <c r="AI427" s="177">
        <f>1+$AB$7*COS(AL427)</f>
        <v>0.92860104958289913</v>
      </c>
      <c r="AJ427" s="177">
        <f>SIN(AL427+RADIANS($AB$9))</f>
        <v>-0.38024120409064288</v>
      </c>
      <c r="AK427" s="177">
        <f>$AB$7*SIN(AL427)</f>
        <v>0.18037733621675908</v>
      </c>
      <c r="AL427" s="177">
        <f>2*ATAN(AM427)</f>
        <v>1.9477036232100664</v>
      </c>
      <c r="AM427" s="177">
        <f>SQRT((1+$AB$7)/(1-$AB$7))*TAN(AN427/2)</f>
        <v>1.4713226680853386</v>
      </c>
      <c r="AN427" s="177">
        <f>$AU427+$AB$7*SIN(AO427)</f>
        <v>20.608902422673349</v>
      </c>
      <c r="AO427" s="177">
        <f>$AU427+$AB$7*SIN(AP427)</f>
        <v>20.608902422444924</v>
      </c>
      <c r="AP427" s="177">
        <f>$AU427+$AB$7*SIN(AQ427)</f>
        <v>20.608902428726974</v>
      </c>
      <c r="AQ427" s="177">
        <f>$AU427+$AB$7*SIN(AR427)</f>
        <v>20.608902255959503</v>
      </c>
      <c r="AR427" s="177">
        <f>$AU427+$AB$7*SIN(AS427)</f>
        <v>20.608907007313068</v>
      </c>
      <c r="AS427" s="177">
        <f>$AU427+$AB$7*SIN(AT427)</f>
        <v>20.608776295124883</v>
      </c>
      <c r="AT427" s="177">
        <f>$AU427+$AB$7*SIN(AU427)</f>
        <v>20.612340190575498</v>
      </c>
      <c r="AU427" s="177">
        <f>RADIANS($AB$9)+$AB$18*(F427-AB$15)</f>
        <v>20.418346267720406</v>
      </c>
    </row>
    <row r="428" spans="1:47" s="177" customFormat="1" ht="12.95" customHeight="1" x14ac:dyDescent="0.2">
      <c r="A428" s="144" t="s">
        <v>202</v>
      </c>
      <c r="B428" s="145" t="s">
        <v>95</v>
      </c>
      <c r="C428" s="146">
        <v>52773.630899999996</v>
      </c>
      <c r="D428" s="196"/>
      <c r="E428" s="105">
        <f>(C428-C$7)/C$8</f>
        <v>-5755.9942163004234</v>
      </c>
      <c r="F428" s="199">
        <f>ROUND(2*E428,0)/2</f>
        <v>-5756</v>
      </c>
      <c r="G428" s="201">
        <f>C428-(C$7+C$8*F428)</f>
        <v>3.9755999969202094E-3</v>
      </c>
      <c r="H428" s="199"/>
      <c r="I428" s="199"/>
      <c r="K428" s="177">
        <f>G428</f>
        <v>3.9755999969202094E-3</v>
      </c>
      <c r="O428" s="177">
        <f ca="1">+C$11+C$12*F428</f>
        <v>5.3293410747257852E-2</v>
      </c>
      <c r="Q428" s="198">
        <f>C428-15018.5</f>
        <v>37755.130899999996</v>
      </c>
      <c r="S428" s="178">
        <f>S$18</f>
        <v>1</v>
      </c>
      <c r="Z428" s="177">
        <f>F428</f>
        <v>-5756</v>
      </c>
      <c r="AA428" s="177">
        <f>AB$3+AB$4*Z428+AB$5*Z428^2+AH428</f>
        <v>1.1774199216049559E-2</v>
      </c>
      <c r="AB428" s="177">
        <f>IF(S428&lt;&gt;0,G428-AH428,-9999)</f>
        <v>1.0913692452171875E-2</v>
      </c>
      <c r="AC428" s="177">
        <f>+G428-P428</f>
        <v>3.9755999969202094E-3</v>
      </c>
      <c r="AD428" s="177">
        <f>IF(S428&lt;&gt;0,G428-AA428,-9999)</f>
        <v>-7.7985992191293499E-3</v>
      </c>
      <c r="AE428" s="177">
        <f>+(G428-AA428)^2*S428</f>
        <v>6.0818149780604904E-5</v>
      </c>
      <c r="AF428" s="177">
        <f>IF(S428&lt;&gt;0,G428-P428,-9999)</f>
        <v>3.9755999969202094E-3</v>
      </c>
      <c r="AG428" s="178"/>
      <c r="AH428" s="177">
        <f>$AB$6*($AB$11/AI428*AJ428+$AB$12)</f>
        <v>-6.9380924552516661E-3</v>
      </c>
      <c r="AI428" s="177">
        <f>1+$AB$7*COS(AL428)</f>
        <v>0.927574451612456</v>
      </c>
      <c r="AJ428" s="177">
        <f>SIN(AL428+RADIANS($AB$9))</f>
        <v>-0.37496519327455125</v>
      </c>
      <c r="AK428" s="177">
        <f>$AB$7*SIN(AL428)</f>
        <v>0.17996759008799584</v>
      </c>
      <c r="AL428" s="177">
        <f>2*ATAN(AM428)</f>
        <v>1.9534014705673419</v>
      </c>
      <c r="AM428" s="177">
        <f>SQRT((1+$AB$7)/(1-$AB$7))*TAN(AN428/2)</f>
        <v>1.4803768913321795</v>
      </c>
      <c r="AN428" s="177">
        <f>$AU428+$AB$7*SIN(AO428)</f>
        <v>20.614925134551228</v>
      </c>
      <c r="AO428" s="177">
        <f>$AU428+$AB$7*SIN(AP428)</f>
        <v>20.614925134266887</v>
      </c>
      <c r="AP428" s="177">
        <f>$AU428+$AB$7*SIN(AQ428)</f>
        <v>20.61492514184765</v>
      </c>
      <c r="AQ428" s="177">
        <f>$AU428+$AB$7*SIN(AR428)</f>
        <v>20.614924939738643</v>
      </c>
      <c r="AR428" s="177">
        <f>$AU428+$AB$7*SIN(AS428)</f>
        <v>20.614930328049045</v>
      </c>
      <c r="AS428" s="177">
        <f>$AU428+$AB$7*SIN(AT428)</f>
        <v>20.614786623015924</v>
      </c>
      <c r="AT428" s="177">
        <f>$AU428+$AB$7*SIN(AU428)</f>
        <v>20.618583998091623</v>
      </c>
      <c r="AU428" s="177">
        <f>RADIANS($AB$9)+$AB$18*(F428-AB$15)</f>
        <v>20.424591428022957</v>
      </c>
    </row>
    <row r="429" spans="1:47" s="177" customFormat="1" ht="12.95" customHeight="1" x14ac:dyDescent="0.2">
      <c r="A429" s="144" t="s">
        <v>202</v>
      </c>
      <c r="B429" s="145" t="s">
        <v>95</v>
      </c>
      <c r="C429" s="146">
        <v>53098.762999999999</v>
      </c>
      <c r="D429" s="196"/>
      <c r="E429" s="105">
        <f>(C429-C$7)/C$8</f>
        <v>-5282.9923065855473</v>
      </c>
      <c r="F429" s="199">
        <f>ROUND(2*E429,0)/2</f>
        <v>-5283</v>
      </c>
      <c r="G429" s="201">
        <f>C429-(C$7+C$8*F429)</f>
        <v>5.2882999952998944E-3</v>
      </c>
      <c r="H429" s="199"/>
      <c r="I429" s="199"/>
      <c r="K429" s="177">
        <f>G429</f>
        <v>5.2882999952998944E-3</v>
      </c>
      <c r="O429" s="177">
        <f ca="1">+C$11+C$12*F429</f>
        <v>4.8878022327921197E-2</v>
      </c>
      <c r="Q429" s="198">
        <f>C429-15018.5</f>
        <v>38080.262999999999</v>
      </c>
      <c r="S429" s="178">
        <f>S$18</f>
        <v>1</v>
      </c>
      <c r="Z429" s="177">
        <f>F429</f>
        <v>-5283</v>
      </c>
      <c r="AA429" s="177">
        <f>AB$3+AB$4*Z429+AB$5*Z429^2+AH429</f>
        <v>1.2382285126182623E-2</v>
      </c>
      <c r="AB429" s="177">
        <f>IF(S429&lt;&gt;0,G429-AH429,-9999)</f>
        <v>9.5068858963655092E-3</v>
      </c>
      <c r="AC429" s="177">
        <f>+G429-P429</f>
        <v>5.2882999952998944E-3</v>
      </c>
      <c r="AD429" s="177">
        <f>IF(S429&lt;&gt;0,G429-AA429,-9999)</f>
        <v>-7.0939851308827288E-3</v>
      </c>
      <c r="AE429" s="177">
        <f>+(G429-AA429)^2*S429</f>
        <v>5.0324625037185245E-5</v>
      </c>
      <c r="AF429" s="177">
        <f>IF(S429&lt;&gt;0,G429-P429,-9999)</f>
        <v>5.2882999952998944E-3</v>
      </c>
      <c r="AG429" s="178"/>
      <c r="AH429" s="177">
        <f>$AB$6*($AB$11/AI429*AJ429+$AB$12)</f>
        <v>-4.218585901065614E-3</v>
      </c>
      <c r="AI429" s="177">
        <f>1+$AB$7*COS(AL429)</f>
        <v>0.89080128060275188</v>
      </c>
      <c r="AJ429" s="177">
        <f>SIN(AL429+RADIANS($AB$9))</f>
        <v>-0.16827388233874199</v>
      </c>
      <c r="AK429" s="177">
        <f>$AB$7*SIN(AL429)</f>
        <v>0.16034161413469197</v>
      </c>
      <c r="AL429" s="177">
        <f>2*ATAN(AM429)</f>
        <v>2.1686823798918788</v>
      </c>
      <c r="AM429" s="177">
        <f>SQRT((1+$AB$7)/(1-$AB$7))*TAN(AN429/2)</f>
        <v>1.8909191740456337</v>
      </c>
      <c r="AN429" s="177">
        <f>$AU429+$AB$7*SIN(AO429)</f>
        <v>20.84733242963976</v>
      </c>
      <c r="AO429" s="177">
        <f>$AU429+$AB$7*SIN(AP429)</f>
        <v>20.847332388071763</v>
      </c>
      <c r="AP429" s="177">
        <f>$AU429+$AB$7*SIN(AQ429)</f>
        <v>20.847332905487349</v>
      </c>
      <c r="AQ429" s="177">
        <f>$AU429+$AB$7*SIN(AR429)</f>
        <v>20.847326464940668</v>
      </c>
      <c r="AR429" s="177">
        <f>$AU429+$AB$7*SIN(AS429)</f>
        <v>20.847406627352409</v>
      </c>
      <c r="AS429" s="177">
        <f>$AU429+$AB$7*SIN(AT429)</f>
        <v>20.846407875760992</v>
      </c>
      <c r="AT429" s="177">
        <f>$AU429+$AB$7*SIN(AU429)</f>
        <v>20.858698992597496</v>
      </c>
      <c r="AU429" s="177">
        <f>RADIANS($AB$9)+$AB$18*(F429-AB$15)</f>
        <v>20.670754829948564</v>
      </c>
    </row>
    <row r="430" spans="1:47" s="177" customFormat="1" ht="12.95" customHeight="1" x14ac:dyDescent="0.2">
      <c r="A430" s="59" t="s">
        <v>210</v>
      </c>
      <c r="B430" s="60" t="s">
        <v>95</v>
      </c>
      <c r="C430" s="59">
        <v>53099.453000000001</v>
      </c>
      <c r="D430" s="59">
        <v>3.0000000000000001E-3</v>
      </c>
      <c r="E430" s="199">
        <f>(C430-C$7)/C$8</f>
        <v>-5281.9884951571948</v>
      </c>
      <c r="F430" s="199">
        <f>ROUND(2*E430,0)/2</f>
        <v>-5282</v>
      </c>
      <c r="G430" s="201">
        <f>C430-(C$7+C$8*F430)</f>
        <v>7.9082000011112541E-3</v>
      </c>
      <c r="H430" s="199"/>
      <c r="I430" s="199"/>
      <c r="K430" s="177">
        <f>G430</f>
        <v>7.9082000011112541E-3</v>
      </c>
      <c r="O430" s="177">
        <f ca="1">+C$11+C$12*F430</f>
        <v>4.8868687468683704E-2</v>
      </c>
      <c r="Q430" s="198">
        <f>C430-15018.5</f>
        <v>38080.953000000001</v>
      </c>
      <c r="S430" s="178">
        <f>S$18</f>
        <v>1</v>
      </c>
      <c r="Z430" s="177">
        <f>F430</f>
        <v>-5282</v>
      </c>
      <c r="AA430" s="177">
        <f>AB$3+AB$4*Z430+AB$5*Z430^2+AH430</f>
        <v>1.2383756812697412E-2</v>
      </c>
      <c r="AB430" s="177">
        <f>IF(S430&lt;&gt;0,G430-AH430,-9999)</f>
        <v>1.2120860423160875E-2</v>
      </c>
      <c r="AC430" s="177">
        <f>+G430-P430</f>
        <v>7.9082000011112541E-3</v>
      </c>
      <c r="AD430" s="177">
        <f>IF(S430&lt;&gt;0,G430-AA430,-9999)</f>
        <v>-4.475556811586158E-3</v>
      </c>
      <c r="AE430" s="177">
        <f>+(G430-AA430)^2*S430</f>
        <v>2.0030608773735256E-5</v>
      </c>
      <c r="AF430" s="177">
        <f>IF(S430&lt;&gt;0,G430-P430,-9999)</f>
        <v>7.9082000011112541E-3</v>
      </c>
      <c r="AG430" s="178"/>
      <c r="AH430" s="177">
        <f>$AB$6*($AB$11/AI430*AJ430+$AB$12)</f>
        <v>-4.2126604220496201E-3</v>
      </c>
      <c r="AI430" s="177">
        <f>1+$AB$7*COS(AL430)</f>
        <v>0.89073115754560228</v>
      </c>
      <c r="AJ430" s="177">
        <f>SIN(AL430+RADIANS($AB$9))</f>
        <v>-0.16784270294488132</v>
      </c>
      <c r="AK430" s="177">
        <f>$AB$7*SIN(AL430)</f>
        <v>0.16029383522142512</v>
      </c>
      <c r="AL430" s="177">
        <f>2*ATAN(AM430)</f>
        <v>2.1691197804112066</v>
      </c>
      <c r="AM430" s="177">
        <f>SQRT((1+$AB$7)/(1-$AB$7))*TAN(AN430/2)</f>
        <v>1.8919202675695315</v>
      </c>
      <c r="AN430" s="177">
        <f>$AU430+$AB$7*SIN(AO430)</f>
        <v>20.847814139724896</v>
      </c>
      <c r="AO430" s="177">
        <f>$AU430+$AB$7*SIN(AP430)</f>
        <v>20.8478140978829</v>
      </c>
      <c r="AP430" s="177">
        <f>$AU430+$AB$7*SIN(AQ430)</f>
        <v>20.84781461815826</v>
      </c>
      <c r="AQ430" s="177">
        <f>$AU430+$AB$7*SIN(AR430)</f>
        <v>20.847808148863038</v>
      </c>
      <c r="AR430" s="177">
        <f>$AU430+$AB$7*SIN(AS430)</f>
        <v>20.847888583929468</v>
      </c>
      <c r="AS430" s="177">
        <f>$AU430+$AB$7*SIN(AT430)</f>
        <v>20.846887494278711</v>
      </c>
      <c r="AT430" s="177">
        <f>$AU430+$AB$7*SIN(AU430)</f>
        <v>20.859194379773648</v>
      </c>
      <c r="AU430" s="177">
        <f>RADIANS($AB$9)+$AB$18*(F430-AB$15)</f>
        <v>20.671275259973775</v>
      </c>
    </row>
    <row r="431" spans="1:47" s="177" customFormat="1" ht="12.95" customHeight="1" x14ac:dyDescent="0.2">
      <c r="A431" s="70" t="s">
        <v>206</v>
      </c>
      <c r="B431" s="77"/>
      <c r="C431" s="59">
        <v>53106.446300000003</v>
      </c>
      <c r="D431" s="59">
        <v>2E-3</v>
      </c>
      <c r="E431" s="199">
        <f>(C431-C$7)/C$8</f>
        <v>-5271.8146481109943</v>
      </c>
      <c r="F431" s="199">
        <f>ROUND(2*E431,0)/2</f>
        <v>-5272</v>
      </c>
      <c r="G431" s="201"/>
      <c r="H431" s="199"/>
      <c r="I431" s="199"/>
      <c r="O431" s="177">
        <f ca="1">+C$11+C$12*F431</f>
        <v>4.8775338876308721E-2</v>
      </c>
      <c r="Q431" s="198">
        <f>C431-15018.5</f>
        <v>38087.946300000003</v>
      </c>
      <c r="S431" s="178"/>
      <c r="U431" s="129">
        <v>7.0140000003448222E-2</v>
      </c>
      <c r="Z431" s="177">
        <f>F431</f>
        <v>-5272</v>
      </c>
      <c r="AA431" s="177">
        <f>AB$3+AB$4*Z431+AB$5*Z431^2+AH431</f>
        <v>1.2398503899638414E-2</v>
      </c>
      <c r="AB431" s="177">
        <f>IF(S431&lt;&gt;0,G431-AH431,-9999)</f>
        <v>-9999</v>
      </c>
      <c r="AC431" s="177">
        <f>+G431-P431</f>
        <v>0</v>
      </c>
      <c r="AD431" s="177">
        <f>IF(S431&lt;&gt;0,G431-AA431,-9999)</f>
        <v>-9999</v>
      </c>
      <c r="AE431" s="177">
        <f>+(G431-AA431)^2*S431</f>
        <v>0</v>
      </c>
      <c r="AF431" s="177">
        <f>IF(S431&lt;&gt;0,G431-P431,-9999)</f>
        <v>-9999</v>
      </c>
      <c r="AG431" s="178"/>
      <c r="AH431" s="177">
        <f>$AB$6*($AB$11/AI431*AJ431+$AB$12)</f>
        <v>-4.1533777537286947E-3</v>
      </c>
      <c r="AI431" s="177">
        <f>1+$AB$7*COS(AL431)</f>
        <v>0.89003168316177872</v>
      </c>
      <c r="AJ431" s="177">
        <f>SIN(AL431+RADIANS($AB$9))</f>
        <v>-0.16353288615240799</v>
      </c>
      <c r="AK431" s="177">
        <f>$AB$7*SIN(AL431)</f>
        <v>0.15981477664185487</v>
      </c>
      <c r="AL431" s="177">
        <f>2*ATAN(AM431)</f>
        <v>2.1734900050452013</v>
      </c>
      <c r="AM431" s="177">
        <f>SQRT((1+$AB$7)/(1-$AB$7))*TAN(AN431/2)</f>
        <v>1.9019682434426526</v>
      </c>
      <c r="AN431" s="177">
        <f>$AU431+$AB$7*SIN(AO431)</f>
        <v>20.852629158238891</v>
      </c>
      <c r="AO431" s="177">
        <f>$AU431+$AB$7*SIN(AP431)</f>
        <v>20.852629113579496</v>
      </c>
      <c r="AP431" s="177">
        <f>$AU431+$AB$7*SIN(AQ431)</f>
        <v>20.852629663085516</v>
      </c>
      <c r="AQ431" s="177">
        <f>$AU431+$AB$7*SIN(AR431)</f>
        <v>20.852622901710831</v>
      </c>
      <c r="AR431" s="177">
        <f>$AU431+$AB$7*SIN(AS431)</f>
        <v>20.852706089883586</v>
      </c>
      <c r="AS431" s="177">
        <f>$AU431+$AB$7*SIN(AT431)</f>
        <v>20.851681543873177</v>
      </c>
      <c r="AT431" s="177">
        <f>$AU431+$AB$7*SIN(AU431)</f>
        <v>20.864145453303838</v>
      </c>
      <c r="AU431" s="177">
        <f>RADIANS($AB$9)+$AB$18*(F431-AB$15)</f>
        <v>20.676479560225903</v>
      </c>
    </row>
    <row r="432" spans="1:47" s="177" customFormat="1" ht="12.95" customHeight="1" x14ac:dyDescent="0.2">
      <c r="A432" s="70" t="s">
        <v>206</v>
      </c>
      <c r="B432" s="77"/>
      <c r="C432" s="59">
        <v>53110.447999999997</v>
      </c>
      <c r="D432" s="59">
        <v>3.5999999999999999E-3</v>
      </c>
      <c r="E432" s="199">
        <f>(C432-C$7)/C$8</f>
        <v>-5265.9929782663285</v>
      </c>
      <c r="F432" s="199">
        <f>ROUND(2*E432,0)/2</f>
        <v>-5266</v>
      </c>
      <c r="G432" s="201">
        <f>C432-(C$7+C$8*F432)</f>
        <v>4.8265999939758331E-3</v>
      </c>
      <c r="H432" s="199"/>
      <c r="I432" s="199"/>
      <c r="J432" s="177">
        <f>G432</f>
        <v>4.8265999939758331E-3</v>
      </c>
      <c r="O432" s="177">
        <f ca="1">+C$11+C$12*F432</f>
        <v>4.8719329720883733E-2</v>
      </c>
      <c r="Q432" s="198">
        <f>C432-15018.5</f>
        <v>38091.947999999997</v>
      </c>
      <c r="S432" s="178">
        <f>S$17</f>
        <v>1</v>
      </c>
      <c r="Z432" s="177">
        <f>F432</f>
        <v>-5266</v>
      </c>
      <c r="AA432" s="177">
        <f>AB$3+AB$4*Z432+AB$5*Z432^2+AH432</f>
        <v>1.2407378149183555E-2</v>
      </c>
      <c r="AB432" s="177">
        <f>IF(S432&lt;&gt;0,G432-AH432,-9999)</f>
        <v>8.9443841946830957E-3</v>
      </c>
      <c r="AC432" s="177">
        <f>+G432-P432</f>
        <v>4.8265999939758331E-3</v>
      </c>
      <c r="AD432" s="177">
        <f>IF(S432&lt;&gt;0,G432-AA432,-9999)</f>
        <v>-7.5807781552077215E-3</v>
      </c>
      <c r="AE432" s="177">
        <f>+(G432-AA432)^2*S432</f>
        <v>5.7468197438474586E-5</v>
      </c>
      <c r="AF432" s="177">
        <f>IF(S432&lt;&gt;0,G432-P432,-9999)</f>
        <v>4.8265999939758331E-3</v>
      </c>
      <c r="AG432" s="178"/>
      <c r="AH432" s="177">
        <f>$AB$6*($AB$11/AI432*AJ432+$AB$12)</f>
        <v>-4.1177842007072626E-3</v>
      </c>
      <c r="AI432" s="177">
        <f>1+$AB$7*COS(AL432)</f>
        <v>0.88961353055247516</v>
      </c>
      <c r="AJ432" s="177">
        <f>SIN(AL432+RADIANS($AB$9))</f>
        <v>-0.16094873815320934</v>
      </c>
      <c r="AK432" s="177">
        <f>$AB$7*SIN(AL432)</f>
        <v>0.1595262389208372</v>
      </c>
      <c r="AL432" s="177">
        <f>2*ATAN(AM432)</f>
        <v>2.1761088504170076</v>
      </c>
      <c r="AM432" s="177">
        <f>SQRT((1+$AB$7)/(1-$AB$7))*TAN(AN432/2)</f>
        <v>1.9080295797987008</v>
      </c>
      <c r="AN432" s="177">
        <f>$AU432+$AB$7*SIN(AO432)</f>
        <v>20.855516356730494</v>
      </c>
      <c r="AO432" s="177">
        <f>$AU432+$AB$7*SIN(AP432)</f>
        <v>20.855516310311796</v>
      </c>
      <c r="AP432" s="177">
        <f>$AU432+$AB$7*SIN(AQ432)</f>
        <v>20.855516877915356</v>
      </c>
      <c r="AQ432" s="177">
        <f>$AU432+$AB$7*SIN(AR432)</f>
        <v>20.855509937263289</v>
      </c>
      <c r="AR432" s="177">
        <f>$AU432+$AB$7*SIN(AS432)</f>
        <v>20.855594800392414</v>
      </c>
      <c r="AS432" s="177">
        <f>$AU432+$AB$7*SIN(AT432)</f>
        <v>20.854556116033606</v>
      </c>
      <c r="AT432" s="177">
        <f>$AU432+$AB$7*SIN(AU432)</f>
        <v>20.867113657199354</v>
      </c>
      <c r="AU432" s="177">
        <f>RADIANS($AB$9)+$AB$18*(F432-AB$15)</f>
        <v>20.679602140377177</v>
      </c>
    </row>
    <row r="433" spans="1:47" s="177" customFormat="1" ht="12.95" customHeight="1" x14ac:dyDescent="0.2">
      <c r="A433" s="59" t="s">
        <v>211</v>
      </c>
      <c r="B433" s="60" t="s">
        <v>95</v>
      </c>
      <c r="C433" s="59">
        <v>53347.597000000002</v>
      </c>
      <c r="D433" s="59">
        <v>8.0000000000000002E-3</v>
      </c>
      <c r="E433" s="199">
        <f>(C433-C$7)/C$8</f>
        <v>-4920.9888095392953</v>
      </c>
      <c r="F433" s="199">
        <f>ROUND(2*E433,0)/2</f>
        <v>-4921</v>
      </c>
      <c r="G433" s="201">
        <f>C433-(C$7+C$8*F433)</f>
        <v>7.6920999999856576E-3</v>
      </c>
      <c r="H433" s="199"/>
      <c r="I433" s="199">
        <f>G433</f>
        <v>7.6920999999856576E-3</v>
      </c>
      <c r="O433" s="177">
        <f ca="1">+C$11+C$12*F433</f>
        <v>4.549880328394685E-2</v>
      </c>
      <c r="Q433" s="198">
        <f>C433-15018.5</f>
        <v>38329.097000000002</v>
      </c>
      <c r="S433" s="178">
        <f>S$16</f>
        <v>0.1</v>
      </c>
      <c r="Z433" s="177">
        <f>F433</f>
        <v>-4921</v>
      </c>
      <c r="AA433" s="177">
        <f>AB$3+AB$4*Z433+AB$5*Z433^2+AH433</f>
        <v>1.2940677127885858E-2</v>
      </c>
      <c r="AB433" s="177">
        <f>IF(S433&lt;&gt;0,G433-AH433,-9999)</f>
        <v>9.7428052914801094E-3</v>
      </c>
      <c r="AC433" s="177">
        <f>+G433-P433</f>
        <v>7.6920999999856576E-3</v>
      </c>
      <c r="AD433" s="177">
        <f>IF(S433&lt;&gt;0,G433-AA433,-9999)</f>
        <v>-5.2485771279001999E-3</v>
      </c>
      <c r="AE433" s="177">
        <f>+(G433-AA433)^2*S433</f>
        <v>2.7547561867517112E-6</v>
      </c>
      <c r="AF433" s="177">
        <f>IF(S433&lt;&gt;0,G433-P433,-9999)</f>
        <v>7.6920999999856576E-3</v>
      </c>
      <c r="AG433" s="178"/>
      <c r="AH433" s="177">
        <f>$AB$6*($AB$11/AI433*AJ433+$AB$12)</f>
        <v>-2.0507052914944513E-3</v>
      </c>
      <c r="AI433" s="177">
        <f>1+$AB$7*COS(AL433)</f>
        <v>0.86748121100541109</v>
      </c>
      <c r="AJ433" s="177">
        <f>SIN(AL433+RADIANS($AB$9))</f>
        <v>-1.4955883497664592E-2</v>
      </c>
      <c r="AK433" s="177">
        <f>$AB$7*SIN(AL433)</f>
        <v>0.14167767680451637</v>
      </c>
      <c r="AL433" s="177">
        <f>2*ATAN(AM433)</f>
        <v>2.3228042575396195</v>
      </c>
      <c r="AM433" s="177">
        <f>SQRT((1+$AB$7)/(1-$AB$7))*TAN(AN433/2)</f>
        <v>2.3046192563742531</v>
      </c>
      <c r="AN433" s="177">
        <f>$AU433+$AB$7*SIN(AO433)</f>
        <v>21.019368611902092</v>
      </c>
      <c r="AO433" s="177">
        <f>$AU433+$AB$7*SIN(AP433)</f>
        <v>21.019368341761719</v>
      </c>
      <c r="AP433" s="177">
        <f>$AU433+$AB$7*SIN(AQ433)</f>
        <v>21.019370811502725</v>
      </c>
      <c r="AQ433" s="177">
        <f>$AU433+$AB$7*SIN(AR433)</f>
        <v>21.019348231721452</v>
      </c>
      <c r="AR433" s="177">
        <f>$AU433+$AB$7*SIN(AS433)</f>
        <v>21.019554641174633</v>
      </c>
      <c r="AS433" s="177">
        <f>$AU433+$AB$7*SIN(AT433)</f>
        <v>21.017665453355175</v>
      </c>
      <c r="AT433" s="177">
        <f>$AU433+$AB$7*SIN(AU433)</f>
        <v>21.034766350146125</v>
      </c>
      <c r="AU433" s="177">
        <f>RADIANS($AB$9)+$AB$18*(F433-AB$15)</f>
        <v>20.859150499075557</v>
      </c>
    </row>
    <row r="434" spans="1:47" s="177" customFormat="1" ht="12.95" customHeight="1" x14ac:dyDescent="0.2">
      <c r="A434" s="70" t="s">
        <v>212</v>
      </c>
      <c r="B434" s="66"/>
      <c r="C434" s="59">
        <v>53409.459000000003</v>
      </c>
      <c r="D434" s="59">
        <v>2E-3</v>
      </c>
      <c r="E434" s="199">
        <f>(C434-C$7)/C$8</f>
        <v>-4830.9920231906635</v>
      </c>
      <c r="F434" s="199">
        <f>ROUND(2*E434,0)/2</f>
        <v>-4831</v>
      </c>
      <c r="G434" s="201">
        <f>C434-(C$7+C$8*F434)</f>
        <v>5.4831000015838072E-3</v>
      </c>
      <c r="H434" s="199"/>
      <c r="I434" s="199"/>
      <c r="J434" s="177">
        <f>G434</f>
        <v>5.4831000015838072E-3</v>
      </c>
      <c r="O434" s="177">
        <f ca="1">+C$11+C$12*F434</f>
        <v>4.4658665952572008E-2</v>
      </c>
      <c r="Q434" s="198">
        <f>C434-15018.5</f>
        <v>38390.959000000003</v>
      </c>
      <c r="S434" s="178">
        <f>S$17</f>
        <v>1</v>
      </c>
      <c r="Z434" s="177">
        <f>F434</f>
        <v>-4831</v>
      </c>
      <c r="AA434" s="177">
        <f>AB$3+AB$4*Z434+AB$5*Z434^2+AH434</f>
        <v>1.3083559333375743E-2</v>
      </c>
      <c r="AB434" s="177">
        <f>IF(S434&lt;&gt;0,G434-AH434,-9999)</f>
        <v>6.9916407039535711E-3</v>
      </c>
      <c r="AC434" s="177">
        <f>+G434-P434</f>
        <v>5.4831000015838072E-3</v>
      </c>
      <c r="AD434" s="177">
        <f>IF(S434&lt;&gt;0,G434-AA434,-9999)</f>
        <v>-7.6004593317919363E-3</v>
      </c>
      <c r="AE434" s="177">
        <f>+(G434-AA434)^2*S434</f>
        <v>5.7766982054223128E-5</v>
      </c>
      <c r="AF434" s="177">
        <f>IF(S434&lt;&gt;0,G434-P434,-9999)</f>
        <v>5.4831000015838072E-3</v>
      </c>
      <c r="AG434" s="178"/>
      <c r="AH434" s="177">
        <f>$AB$6*($AB$11/AI434*AJ434+$AB$12)</f>
        <v>-1.5085407023697644E-3</v>
      </c>
      <c r="AI434" s="177">
        <f>1+$AB$7*COS(AL434)</f>
        <v>0.86231583030767212</v>
      </c>
      <c r="AJ434" s="177">
        <f>SIN(AL434+RADIANS($AB$9))</f>
        <v>2.2152972826762533E-2</v>
      </c>
      <c r="AK434" s="177">
        <f>$AB$7*SIN(AL434)</f>
        <v>0.13666331972205131</v>
      </c>
      <c r="AL434" s="177">
        <f>2*ATAN(AM434)</f>
        <v>2.3599154838160108</v>
      </c>
      <c r="AM434" s="177">
        <f>SQRT((1+$AB$7)/(1-$AB$7))*TAN(AN434/2)</f>
        <v>2.4269751644725877</v>
      </c>
      <c r="AN434" s="177">
        <f>$AU434+$AB$7*SIN(AO434)</f>
        <v>21.06146253574423</v>
      </c>
      <c r="AO434" s="177">
        <f>$AU434+$AB$7*SIN(AP434)</f>
        <v>21.061462154534649</v>
      </c>
      <c r="AP434" s="177">
        <f>$AU434+$AB$7*SIN(AQ434)</f>
        <v>21.061465440104506</v>
      </c>
      <c r="AQ434" s="177">
        <f>$AU434+$AB$7*SIN(AR434)</f>
        <v>21.06143712195383</v>
      </c>
      <c r="AR434" s="177">
        <f>$AU434+$AB$7*SIN(AS434)</f>
        <v>21.061681159308478</v>
      </c>
      <c r="AS434" s="177">
        <f>$AU434+$AB$7*SIN(AT434)</f>
        <v>21.059575491217881</v>
      </c>
      <c r="AT434" s="177">
        <f>$AU434+$AB$7*SIN(AU434)</f>
        <v>21.077553468505048</v>
      </c>
      <c r="AU434" s="177">
        <f>RADIANS($AB$9)+$AB$18*(F434-AB$15)</f>
        <v>20.905989201344703</v>
      </c>
    </row>
    <row r="435" spans="1:47" s="177" customFormat="1" ht="12.95" customHeight="1" x14ac:dyDescent="0.2">
      <c r="A435" s="144" t="s">
        <v>202</v>
      </c>
      <c r="B435" s="145" t="s">
        <v>95</v>
      </c>
      <c r="C435" s="146">
        <v>53435.582999999999</v>
      </c>
      <c r="D435" s="196"/>
      <c r="E435" s="105">
        <f>(C435-C$7)/C$8</f>
        <v>-4792.9868496338559</v>
      </c>
      <c r="F435" s="199">
        <f>ROUND(2*E435,0)/2</f>
        <v>-4793</v>
      </c>
      <c r="G435" s="201">
        <f>C435-(C$7+C$8*F435)</f>
        <v>9.0392999991308898E-3</v>
      </c>
      <c r="H435" s="199"/>
      <c r="I435" s="199"/>
      <c r="K435" s="177">
        <f>G435</f>
        <v>9.0392999991308898E-3</v>
      </c>
      <c r="O435" s="177">
        <f ca="1">+C$11+C$12*F435</f>
        <v>4.4303941301547078E-2</v>
      </c>
      <c r="Q435" s="198">
        <f>C435-15018.5</f>
        <v>38417.082999999999</v>
      </c>
      <c r="S435" s="178">
        <f>S$18</f>
        <v>1</v>
      </c>
      <c r="Z435" s="177">
        <f>F435</f>
        <v>-4793</v>
      </c>
      <c r="AA435" s="177">
        <f>AB$3+AB$4*Z435+AB$5*Z435^2+AH435</f>
        <v>1.3143886808028181E-2</v>
      </c>
      <c r="AB435" s="177">
        <f>IF(S435&lt;&gt;0,G435-AH435,-9999)</f>
        <v>1.0319030962686861E-2</v>
      </c>
      <c r="AC435" s="177">
        <f>+G435-P435</f>
        <v>9.0392999991308898E-3</v>
      </c>
      <c r="AD435" s="177">
        <f>IF(S435&lt;&gt;0,G435-AA435,-9999)</f>
        <v>-4.1045868088972915E-3</v>
      </c>
      <c r="AE435" s="177">
        <f>+(G435-AA435)^2*S435</f>
        <v>1.684763287177365E-5</v>
      </c>
      <c r="AF435" s="177">
        <f>IF(S435&lt;&gt;0,G435-P435,-9999)</f>
        <v>9.0392999991308898E-3</v>
      </c>
      <c r="AG435" s="178"/>
      <c r="AH435" s="177">
        <f>$AB$6*($AB$11/AI435*AJ435+$AB$12)</f>
        <v>-1.2797309635559707E-3</v>
      </c>
      <c r="AI435" s="177">
        <f>1+$AB$7*COS(AL435)</f>
        <v>0.86020902285624357</v>
      </c>
      <c r="AJ435" s="177">
        <f>SIN(AL435+RADIANS($AB$9))</f>
        <v>3.76841458150807E-2</v>
      </c>
      <c r="AK435" s="177">
        <f>$AB$7*SIN(AL435)</f>
        <v>0.13450753231886739</v>
      </c>
      <c r="AL435" s="177">
        <f>2*ATAN(AM435)</f>
        <v>2.3754537693413997</v>
      </c>
      <c r="AM435" s="177">
        <f>SQRT((1+$AB$7)/(1-$AB$7))*TAN(AN435/2)</f>
        <v>2.4815360489994176</v>
      </c>
      <c r="AN435" s="177">
        <f>$AU435+$AB$7*SIN(AO435)</f>
        <v>21.079161155664167</v>
      </c>
      <c r="AO435" s="177">
        <f>$AU435+$AB$7*SIN(AP435)</f>
        <v>21.079160719669556</v>
      </c>
      <c r="AP435" s="177">
        <f>$AU435+$AB$7*SIN(AQ435)</f>
        <v>21.079164390931897</v>
      </c>
      <c r="AQ435" s="177">
        <f>$AU435+$AB$7*SIN(AR435)</f>
        <v>21.079133476778456</v>
      </c>
      <c r="AR435" s="177">
        <f>$AU435+$AB$7*SIN(AS435)</f>
        <v>21.079393753286979</v>
      </c>
      <c r="AS435" s="177">
        <f>$AU435+$AB$7*SIN(AT435)</f>
        <v>21.077199657935591</v>
      </c>
      <c r="AT435" s="177">
        <f>$AU435+$AB$7*SIN(AU435)</f>
        <v>21.095505608797605</v>
      </c>
      <c r="AU435" s="177">
        <f>RADIANS($AB$9)+$AB$18*(F435-AB$15)</f>
        <v>20.925765542302784</v>
      </c>
    </row>
    <row r="436" spans="1:47" s="177" customFormat="1" ht="12.95" customHeight="1" x14ac:dyDescent="0.2">
      <c r="A436" s="70" t="s">
        <v>212</v>
      </c>
      <c r="B436" s="66"/>
      <c r="C436" s="59">
        <v>53451.389199999998</v>
      </c>
      <c r="D436" s="59">
        <v>3.0000000000000001E-3</v>
      </c>
      <c r="E436" s="199">
        <f>(C436-C$7)/C$8</f>
        <v>-4769.992002968962</v>
      </c>
      <c r="F436" s="199">
        <f>ROUND(2*E436,0)/2</f>
        <v>-4770</v>
      </c>
      <c r="G436" s="201">
        <f>C436-(C$7+C$8*F436)</f>
        <v>5.4969999910099432E-3</v>
      </c>
      <c r="H436" s="199"/>
      <c r="I436" s="199"/>
      <c r="J436" s="177">
        <f>G436</f>
        <v>5.4969999910099432E-3</v>
      </c>
      <c r="O436" s="177">
        <f ca="1">+C$11+C$12*F436</f>
        <v>4.408923953908462E-2</v>
      </c>
      <c r="Q436" s="198">
        <f>C436-15018.5</f>
        <v>38432.889199999998</v>
      </c>
      <c r="S436" s="178">
        <f>S$17</f>
        <v>1</v>
      </c>
      <c r="Z436" s="177">
        <f>F436</f>
        <v>-4770</v>
      </c>
      <c r="AA436" s="177">
        <f>AB$3+AB$4*Z436+AB$5*Z436^2+AH436</f>
        <v>1.3180359674691701E-2</v>
      </c>
      <c r="AB436" s="177">
        <f>IF(S436&lt;&gt;0,G436-AH436,-9999)</f>
        <v>6.638311872609221E-3</v>
      </c>
      <c r="AC436" s="177">
        <f>+G436-P436</f>
        <v>5.4969999910099432E-3</v>
      </c>
      <c r="AD436" s="177">
        <f>IF(S436&lt;&gt;0,G436-AA436,-9999)</f>
        <v>-7.6833596836817578E-3</v>
      </c>
      <c r="AE436" s="177">
        <f>+(G436-AA436)^2*S436</f>
        <v>5.903401602882624E-5</v>
      </c>
      <c r="AF436" s="177">
        <f>IF(S436&lt;&gt;0,G436-P436,-9999)</f>
        <v>5.4969999910099432E-3</v>
      </c>
      <c r="AG436" s="178"/>
      <c r="AH436" s="177">
        <f>$AB$6*($AB$11/AI436*AJ436+$AB$12)</f>
        <v>-1.1413118815992776E-3</v>
      </c>
      <c r="AI436" s="177">
        <f>1+$AB$7*COS(AL436)</f>
        <v>0.85895509043314044</v>
      </c>
      <c r="AJ436" s="177">
        <f>SIN(AL436+RADIANS($AB$9))</f>
        <v>4.7043837992449863E-2</v>
      </c>
      <c r="AK436" s="177">
        <f>$AB$7*SIN(AL436)</f>
        <v>0.1331920681819822</v>
      </c>
      <c r="AL436" s="177">
        <f>2*ATAN(AM436)</f>
        <v>2.3848219062389528</v>
      </c>
      <c r="AM436" s="177">
        <f>SQRT((1+$AB$7)/(1-$AB$7))*TAN(AN436/2)</f>
        <v>2.5154592710172357</v>
      </c>
      <c r="AN436" s="177">
        <f>$AU436+$AB$7*SIN(AO436)</f>
        <v>21.089852607044001</v>
      </c>
      <c r="AO436" s="177">
        <f>$AU436+$AB$7*SIN(AP436)</f>
        <v>21.089852135555148</v>
      </c>
      <c r="AP436" s="177">
        <f>$AU436+$AB$7*SIN(AQ436)</f>
        <v>21.089856051836161</v>
      </c>
      <c r="AQ436" s="177">
        <f>$AU436+$AB$7*SIN(AR436)</f>
        <v>21.089823521832287</v>
      </c>
      <c r="AR436" s="177">
        <f>$AU436+$AB$7*SIN(AS436)</f>
        <v>21.09009368689776</v>
      </c>
      <c r="AS436" s="177">
        <f>$AU436+$AB$7*SIN(AT436)</f>
        <v>21.08784713192739</v>
      </c>
      <c r="AT436" s="177">
        <f>$AU436+$AB$7*SIN(AU436)</f>
        <v>21.106339081764755</v>
      </c>
      <c r="AU436" s="177">
        <f>RADIANS($AB$9)+$AB$18*(F436-AB$15)</f>
        <v>20.937735432882675</v>
      </c>
    </row>
    <row r="437" spans="1:47" s="177" customFormat="1" ht="12.95" customHeight="1" x14ac:dyDescent="0.2">
      <c r="A437" s="144" t="s">
        <v>202</v>
      </c>
      <c r="B437" s="145" t="s">
        <v>95</v>
      </c>
      <c r="C437" s="146">
        <v>53472.699000000001</v>
      </c>
      <c r="D437" s="196"/>
      <c r="E437" s="105">
        <f>(C437-C$7)/C$8</f>
        <v>-4738.9905235836804</v>
      </c>
      <c r="F437" s="199">
        <f>ROUND(2*E437,0)/2</f>
        <v>-4739</v>
      </c>
      <c r="G437" s="201">
        <f>C437-(C$7+C$8*F437)</f>
        <v>6.5138999998453073E-3</v>
      </c>
      <c r="H437" s="199"/>
      <c r="I437" s="199"/>
      <c r="K437" s="177">
        <f>G437</f>
        <v>6.5138999998453073E-3</v>
      </c>
      <c r="O437" s="177">
        <f ca="1">+C$11+C$12*F437</f>
        <v>4.3799858902722172E-2</v>
      </c>
      <c r="Q437" s="198">
        <f>C437-15018.5</f>
        <v>38454.199000000001</v>
      </c>
      <c r="S437" s="178">
        <f>S$18</f>
        <v>1</v>
      </c>
      <c r="Z437" s="177">
        <f>F437</f>
        <v>-4739</v>
      </c>
      <c r="AA437" s="177">
        <f>AB$3+AB$4*Z437+AB$5*Z437^2+AH437</f>
        <v>1.3229440431615226E-2</v>
      </c>
      <c r="AB437" s="177">
        <f>IF(S437&lt;&gt;0,G437-AH437,-9999)</f>
        <v>7.4687610219021259E-3</v>
      </c>
      <c r="AC437" s="177">
        <f>+G437-P437</f>
        <v>6.5138999998453073E-3</v>
      </c>
      <c r="AD437" s="177">
        <f>IF(S437&lt;&gt;0,G437-AA437,-9999)</f>
        <v>-6.7155404317699192E-3</v>
      </c>
      <c r="AE437" s="177">
        <f>+(G437-AA437)^2*S437</f>
        <v>4.5098483290736513E-5</v>
      </c>
      <c r="AF437" s="177">
        <f>IF(S437&lt;&gt;0,G437-P437,-9999)</f>
        <v>6.5138999998453073E-3</v>
      </c>
      <c r="AG437" s="178"/>
      <c r="AH437" s="177">
        <f>$AB$6*($AB$11/AI437*AJ437+$AB$12)</f>
        <v>-9.5486102205681828E-4</v>
      </c>
      <c r="AI437" s="177">
        <f>1+$AB$7*COS(AL437)</f>
        <v>0.85729024592576608</v>
      </c>
      <c r="AJ437" s="177">
        <f>SIN(AL437+RADIANS($AB$9))</f>
        <v>5.9609600632504839E-2</v>
      </c>
      <c r="AK437" s="177">
        <f>$AB$7*SIN(AL437)</f>
        <v>0.13140669554246107</v>
      </c>
      <c r="AL437" s="177">
        <f>2*ATAN(AM437)</f>
        <v>2.3974056576878331</v>
      </c>
      <c r="AM437" s="177">
        <f>SQRT((1+$AB$7)/(1-$AB$7))*TAN(AN437/2)</f>
        <v>2.5623052604112022</v>
      </c>
      <c r="AN437" s="177">
        <f>$AU437+$AB$7*SIN(AO437)</f>
        <v>21.104238340957647</v>
      </c>
      <c r="AO437" s="177">
        <f>$AU437+$AB$7*SIN(AP437)</f>
        <v>21.104237818823687</v>
      </c>
      <c r="AP437" s="177">
        <f>$AU437+$AB$7*SIN(AQ437)</f>
        <v>21.104242078784427</v>
      </c>
      <c r="AQ437" s="177">
        <f>$AU437+$AB$7*SIN(AR437)</f>
        <v>21.104207322177057</v>
      </c>
      <c r="AR437" s="177">
        <f>$AU437+$AB$7*SIN(AS437)</f>
        <v>21.10449085470686</v>
      </c>
      <c r="AS437" s="177">
        <f>$AU437+$AB$7*SIN(AT437)</f>
        <v>21.102175005071835</v>
      </c>
      <c r="AT437" s="177">
        <f>$AU437+$AB$7*SIN(AU437)</f>
        <v>21.120902527773353</v>
      </c>
      <c r="AU437" s="177">
        <f>RADIANS($AB$9)+$AB$18*(F437-AB$15)</f>
        <v>20.953868763664268</v>
      </c>
    </row>
    <row r="438" spans="1:47" s="177" customFormat="1" ht="12.95" customHeight="1" x14ac:dyDescent="0.2">
      <c r="A438" s="70" t="s">
        <v>213</v>
      </c>
      <c r="B438" s="77"/>
      <c r="C438" s="59">
        <v>53745.589</v>
      </c>
      <c r="D438" s="59">
        <v>2.3E-3</v>
      </c>
      <c r="E438" s="199">
        <f>(C438-C$7)/C$8</f>
        <v>-4341.9903776673245</v>
      </c>
      <c r="F438" s="199">
        <f>ROUND(2*E438,0)/2</f>
        <v>-4342</v>
      </c>
      <c r="G438" s="201">
        <f>C438-(C$7+C$8*F438)</f>
        <v>6.6141999996034428E-3</v>
      </c>
      <c r="H438" s="199"/>
      <c r="I438" s="199"/>
      <c r="J438" s="177">
        <f>G438</f>
        <v>6.6141999996034428E-3</v>
      </c>
      <c r="O438" s="177">
        <f ca="1">+C$11+C$12*F438</f>
        <v>4.0093919785435382E-2</v>
      </c>
      <c r="Q438" s="198">
        <f>C438-15018.5</f>
        <v>38727.089</v>
      </c>
      <c r="S438" s="178">
        <f>S$17</f>
        <v>1</v>
      </c>
      <c r="Z438" s="177">
        <f>F438</f>
        <v>-4342</v>
      </c>
      <c r="AA438" s="177">
        <f>AB$3+AB$4*Z438+AB$5*Z438^2+AH438</f>
        <v>1.3836157224964457E-2</v>
      </c>
      <c r="AB438" s="177">
        <f>IF(S438&lt;&gt;0,G438-AH438,-9999)</f>
        <v>5.2067408432893893E-3</v>
      </c>
      <c r="AC438" s="177">
        <f>+G438-P438</f>
        <v>6.6141999996034428E-3</v>
      </c>
      <c r="AD438" s="177">
        <f>IF(S438&lt;&gt;0,G438-AA438,-9999)</f>
        <v>-7.2219572253610139E-3</v>
      </c>
      <c r="AE438" s="177">
        <f>+(G438-AA438)^2*S438</f>
        <v>5.2156666164944158E-5</v>
      </c>
      <c r="AF438" s="177">
        <f>IF(S438&lt;&gt;0,G438-P438,-9999)</f>
        <v>6.6141999996034428E-3</v>
      </c>
      <c r="AG438" s="178"/>
      <c r="AH438" s="177">
        <f>$AB$6*($AB$11/AI438*AJ438+$AB$12)</f>
        <v>1.4074591563140539E-3</v>
      </c>
      <c r="AI438" s="177">
        <f>1+$AB$7*COS(AL438)</f>
        <v>0.83847823945478395</v>
      </c>
      <c r="AJ438" s="177">
        <f>SIN(AL438+RADIANS($AB$9))</f>
        <v>0.21514527587086599</v>
      </c>
      <c r="AK438" s="177">
        <f>$AB$7*SIN(AL438)</f>
        <v>0.1074454020034885</v>
      </c>
      <c r="AL438" s="177">
        <f>2*ATAN(AM438)</f>
        <v>2.5546012855627764</v>
      </c>
      <c r="AM438" s="177">
        <f>SQRT((1+$AB$7)/(1-$AB$7))*TAN(AN438/2)</f>
        <v>3.308806771472089</v>
      </c>
      <c r="AN438" s="177">
        <f>$AU438+$AB$7*SIN(AO438)</f>
        <v>21.286188650847219</v>
      </c>
      <c r="AO438" s="177">
        <f>$AU438+$AB$7*SIN(AP438)</f>
        <v>21.286187224657894</v>
      </c>
      <c r="AP438" s="177">
        <f>$AU438+$AB$7*SIN(AQ438)</f>
        <v>21.286196877130887</v>
      </c>
      <c r="AQ438" s="177">
        <f>$AU438+$AB$7*SIN(AR438)</f>
        <v>21.286131547486313</v>
      </c>
      <c r="AR438" s="177">
        <f>$AU438+$AB$7*SIN(AS438)</f>
        <v>21.28657363922796</v>
      </c>
      <c r="AS438" s="177">
        <f>$AU438+$AB$7*SIN(AT438)</f>
        <v>21.283578708670113</v>
      </c>
      <c r="AT438" s="177">
        <f>$AU438+$AB$7*SIN(AU438)</f>
        <v>21.303721539957728</v>
      </c>
      <c r="AU438" s="177">
        <f>RADIANS($AB$9)+$AB$18*(F438-AB$15)</f>
        <v>21.160479483673708</v>
      </c>
    </row>
    <row r="439" spans="1:47" s="177" customFormat="1" ht="12.95" customHeight="1" x14ac:dyDescent="0.2">
      <c r="A439" s="59" t="s">
        <v>209</v>
      </c>
      <c r="B439" s="60" t="s">
        <v>95</v>
      </c>
      <c r="C439" s="59">
        <v>53747.650860000002</v>
      </c>
      <c r="D439" s="59">
        <v>2.5999999999999999E-3</v>
      </c>
      <c r="E439" s="199">
        <f>(C439-C$7)/C$8</f>
        <v>-4338.9907854475305</v>
      </c>
      <c r="F439" s="199">
        <f>ROUND(2*E439,0)/2</f>
        <v>-4339</v>
      </c>
      <c r="G439" s="201">
        <f>C439-(C$7+C$8*F439)</f>
        <v>6.3338999971165322E-3</v>
      </c>
      <c r="H439" s="199"/>
      <c r="I439" s="199"/>
      <c r="K439" s="177">
        <f>G439</f>
        <v>6.3338999971165322E-3</v>
      </c>
      <c r="O439" s="177">
        <f ca="1">+C$11+C$12*F439</f>
        <v>4.0065915207722888E-2</v>
      </c>
      <c r="Q439" s="198">
        <f>C439-15018.5</f>
        <v>38729.150860000002</v>
      </c>
      <c r="S439" s="178">
        <f>S$18</f>
        <v>1</v>
      </c>
      <c r="Z439" s="177">
        <f>F439</f>
        <v>-4339</v>
      </c>
      <c r="AA439" s="177">
        <f>AB$3+AB$4*Z439+AB$5*Z439^2+AH439</f>
        <v>1.384049806523086E-2</v>
      </c>
      <c r="AB439" s="177">
        <f>IF(S439&lt;&gt;0,G439-AH439,-9999)</f>
        <v>4.9088590431118455E-3</v>
      </c>
      <c r="AC439" s="177">
        <f>+G439-P439</f>
        <v>6.3338999971165322E-3</v>
      </c>
      <c r="AD439" s="177">
        <f>IF(S439&lt;&gt;0,G439-AA439,-9999)</f>
        <v>-7.5065980681143282E-3</v>
      </c>
      <c r="AE439" s="177">
        <f>+(G439-AA439)^2*S439</f>
        <v>5.6349014556217761E-5</v>
      </c>
      <c r="AF439" s="177">
        <f>IF(S439&lt;&gt;0,G439-P439,-9999)</f>
        <v>6.3338999971165322E-3</v>
      </c>
      <c r="AG439" s="178"/>
      <c r="AH439" s="177">
        <f>$AB$6*($AB$11/AI439*AJ439+$AB$12)</f>
        <v>1.4250409540046867E-3</v>
      </c>
      <c r="AI439" s="177">
        <f>1+$AB$7*COS(AL439)</f>
        <v>0.8383534435089024</v>
      </c>
      <c r="AJ439" s="177">
        <f>SIN(AL439+RADIANS($AB$9))</f>
        <v>0.21628040537728849</v>
      </c>
      <c r="AK439" s="177">
        <f>$AB$7*SIN(AL439)</f>
        <v>0.10725756064673377</v>
      </c>
      <c r="AL439" s="177">
        <f>2*ATAN(AM439)</f>
        <v>2.5557637840237843</v>
      </c>
      <c r="AM439" s="177">
        <f>SQRT((1+$AB$7)/(1-$AB$7))*TAN(AN439/2)</f>
        <v>3.3157650380462478</v>
      </c>
      <c r="AN439" s="177">
        <f>$AU439+$AB$7*SIN(AO439)</f>
        <v>21.287548851890115</v>
      </c>
      <c r="AO439" s="177">
        <f>$AU439+$AB$7*SIN(AP439)</f>
        <v>21.287547417524351</v>
      </c>
      <c r="AP439" s="177">
        <f>$AU439+$AB$7*SIN(AQ439)</f>
        <v>21.287557114123022</v>
      </c>
      <c r="AQ439" s="177">
        <f>$AU439+$AB$7*SIN(AR439)</f>
        <v>21.287491561628435</v>
      </c>
      <c r="AR439" s="177">
        <f>$AU439+$AB$7*SIN(AS439)</f>
        <v>21.287934649111396</v>
      </c>
      <c r="AS439" s="177">
        <f>$AU439+$AB$7*SIN(AT439)</f>
        <v>21.284936445597019</v>
      </c>
      <c r="AT439" s="177">
        <f>$AU439+$AB$7*SIN(AU439)</f>
        <v>21.305078397810288</v>
      </c>
      <c r="AU439" s="177">
        <f>RADIANS($AB$9)+$AB$18*(F439-AB$15)</f>
        <v>21.162040773749347</v>
      </c>
    </row>
    <row r="440" spans="1:47" s="177" customFormat="1" ht="12.95" customHeight="1" x14ac:dyDescent="0.2">
      <c r="A440" s="59" t="s">
        <v>209</v>
      </c>
      <c r="B440" s="60" t="s">
        <v>95</v>
      </c>
      <c r="C440" s="59">
        <v>53747.651550000002</v>
      </c>
      <c r="D440" s="59">
        <v>2.7000000000000001E-3</v>
      </c>
      <c r="E440" s="199">
        <f>(C440-C$7)/C$8</f>
        <v>-4338.9897816361008</v>
      </c>
      <c r="F440" s="199">
        <f>ROUND(2*E440,0)/2</f>
        <v>-4339</v>
      </c>
      <c r="G440" s="201">
        <f>C440-(C$7+C$8*F440)</f>
        <v>7.0238999978755601E-3</v>
      </c>
      <c r="H440" s="199"/>
      <c r="I440" s="199"/>
      <c r="K440" s="177">
        <f>G440</f>
        <v>7.0238999978755601E-3</v>
      </c>
      <c r="O440" s="177">
        <f ca="1">+C$11+C$12*F440</f>
        <v>4.0065915207722888E-2</v>
      </c>
      <c r="Q440" s="198">
        <f>C440-15018.5</f>
        <v>38729.151550000002</v>
      </c>
      <c r="S440" s="178">
        <f>S$18</f>
        <v>1</v>
      </c>
      <c r="Z440" s="177">
        <f>F440</f>
        <v>-4339</v>
      </c>
      <c r="AA440" s="177">
        <f>AB$3+AB$4*Z440+AB$5*Z440^2+AH440</f>
        <v>1.384049806523086E-2</v>
      </c>
      <c r="AB440" s="177">
        <f>IF(S440&lt;&gt;0,G440-AH440,-9999)</f>
        <v>5.5988590438708734E-3</v>
      </c>
      <c r="AC440" s="177">
        <f>+G440-P440</f>
        <v>7.0238999978755601E-3</v>
      </c>
      <c r="AD440" s="177">
        <f>IF(S440&lt;&gt;0,G440-AA440,-9999)</f>
        <v>-6.8165980673553003E-3</v>
      </c>
      <c r="AE440" s="177">
        <f>+(G440-AA440)^2*S440</f>
        <v>4.6466009211872014E-5</v>
      </c>
      <c r="AF440" s="177">
        <f>IF(S440&lt;&gt;0,G440-P440,-9999)</f>
        <v>7.0238999978755601E-3</v>
      </c>
      <c r="AG440" s="178"/>
      <c r="AH440" s="177">
        <f>$AB$6*($AB$11/AI440*AJ440+$AB$12)</f>
        <v>1.4250409540046867E-3</v>
      </c>
      <c r="AI440" s="177">
        <f>1+$AB$7*COS(AL440)</f>
        <v>0.8383534435089024</v>
      </c>
      <c r="AJ440" s="177">
        <f>SIN(AL440+RADIANS($AB$9))</f>
        <v>0.21628040537728849</v>
      </c>
      <c r="AK440" s="177">
        <f>$AB$7*SIN(AL440)</f>
        <v>0.10725756064673377</v>
      </c>
      <c r="AL440" s="177">
        <f>2*ATAN(AM440)</f>
        <v>2.5557637840237843</v>
      </c>
      <c r="AM440" s="177">
        <f>SQRT((1+$AB$7)/(1-$AB$7))*TAN(AN440/2)</f>
        <v>3.3157650380462478</v>
      </c>
      <c r="AN440" s="177">
        <f>$AU440+$AB$7*SIN(AO440)</f>
        <v>21.287548851890115</v>
      </c>
      <c r="AO440" s="177">
        <f>$AU440+$AB$7*SIN(AP440)</f>
        <v>21.287547417524351</v>
      </c>
      <c r="AP440" s="177">
        <f>$AU440+$AB$7*SIN(AQ440)</f>
        <v>21.287557114123022</v>
      </c>
      <c r="AQ440" s="177">
        <f>$AU440+$AB$7*SIN(AR440)</f>
        <v>21.287491561628435</v>
      </c>
      <c r="AR440" s="177">
        <f>$AU440+$AB$7*SIN(AS440)</f>
        <v>21.287934649111396</v>
      </c>
      <c r="AS440" s="177">
        <f>$AU440+$AB$7*SIN(AT440)</f>
        <v>21.284936445597019</v>
      </c>
      <c r="AT440" s="177">
        <f>$AU440+$AB$7*SIN(AU440)</f>
        <v>21.305078397810288</v>
      </c>
      <c r="AU440" s="177">
        <f>RADIANS($AB$9)+$AB$18*(F440-AB$15)</f>
        <v>21.162040773749347</v>
      </c>
    </row>
    <row r="441" spans="1:47" s="177" customFormat="1" ht="12.95" customHeight="1" x14ac:dyDescent="0.2">
      <c r="A441" s="59" t="s">
        <v>209</v>
      </c>
      <c r="B441" s="60" t="s">
        <v>95</v>
      </c>
      <c r="C441" s="59">
        <v>53747.651550000002</v>
      </c>
      <c r="D441" s="59">
        <v>2.7000000000000001E-3</v>
      </c>
      <c r="E441" s="199">
        <f>(C441-C$7)/C$8</f>
        <v>-4338.9897816361008</v>
      </c>
      <c r="F441" s="199">
        <f>ROUND(2*E441,0)/2</f>
        <v>-4339</v>
      </c>
      <c r="G441" s="201">
        <f>C441-(C$7+C$8*F441)</f>
        <v>7.0238999978755601E-3</v>
      </c>
      <c r="H441" s="199"/>
      <c r="I441" s="199"/>
      <c r="K441" s="177">
        <f>G441</f>
        <v>7.0238999978755601E-3</v>
      </c>
      <c r="O441" s="177">
        <f ca="1">+C$11+C$12*F441</f>
        <v>4.0065915207722888E-2</v>
      </c>
      <c r="Q441" s="198">
        <f>C441-15018.5</f>
        <v>38729.151550000002</v>
      </c>
      <c r="S441" s="178">
        <f>S$18</f>
        <v>1</v>
      </c>
      <c r="Z441" s="177">
        <f>F441</f>
        <v>-4339</v>
      </c>
      <c r="AA441" s="177">
        <f>AB$3+AB$4*Z441+AB$5*Z441^2+AH441</f>
        <v>1.384049806523086E-2</v>
      </c>
      <c r="AB441" s="177">
        <f>IF(S441&lt;&gt;0,G441-AH441,-9999)</f>
        <v>5.5988590438708734E-3</v>
      </c>
      <c r="AC441" s="177">
        <f>+G441-P441</f>
        <v>7.0238999978755601E-3</v>
      </c>
      <c r="AD441" s="177">
        <f>IF(S441&lt;&gt;0,G441-AA441,-9999)</f>
        <v>-6.8165980673553003E-3</v>
      </c>
      <c r="AE441" s="177">
        <f>+(G441-AA441)^2*S441</f>
        <v>4.6466009211872014E-5</v>
      </c>
      <c r="AF441" s="177">
        <f>IF(S441&lt;&gt;0,G441-P441,-9999)</f>
        <v>7.0238999978755601E-3</v>
      </c>
      <c r="AG441" s="178"/>
      <c r="AH441" s="177">
        <f>$AB$6*($AB$11/AI441*AJ441+$AB$12)</f>
        <v>1.4250409540046867E-3</v>
      </c>
      <c r="AI441" s="177">
        <f>1+$AB$7*COS(AL441)</f>
        <v>0.8383534435089024</v>
      </c>
      <c r="AJ441" s="177">
        <f>SIN(AL441+RADIANS($AB$9))</f>
        <v>0.21628040537728849</v>
      </c>
      <c r="AK441" s="177">
        <f>$AB$7*SIN(AL441)</f>
        <v>0.10725756064673377</v>
      </c>
      <c r="AL441" s="177">
        <f>2*ATAN(AM441)</f>
        <v>2.5557637840237843</v>
      </c>
      <c r="AM441" s="177">
        <f>SQRT((1+$AB$7)/(1-$AB$7))*TAN(AN441/2)</f>
        <v>3.3157650380462478</v>
      </c>
      <c r="AN441" s="177">
        <f>$AU441+$AB$7*SIN(AO441)</f>
        <v>21.287548851890115</v>
      </c>
      <c r="AO441" s="177">
        <f>$AU441+$AB$7*SIN(AP441)</f>
        <v>21.287547417524351</v>
      </c>
      <c r="AP441" s="177">
        <f>$AU441+$AB$7*SIN(AQ441)</f>
        <v>21.287557114123022</v>
      </c>
      <c r="AQ441" s="177">
        <f>$AU441+$AB$7*SIN(AR441)</f>
        <v>21.287491561628435</v>
      </c>
      <c r="AR441" s="177">
        <f>$AU441+$AB$7*SIN(AS441)</f>
        <v>21.287934649111396</v>
      </c>
      <c r="AS441" s="177">
        <f>$AU441+$AB$7*SIN(AT441)</f>
        <v>21.284936445597019</v>
      </c>
      <c r="AT441" s="177">
        <f>$AU441+$AB$7*SIN(AU441)</f>
        <v>21.305078397810288</v>
      </c>
      <c r="AU441" s="177">
        <f>RADIANS($AB$9)+$AB$18*(F441-AB$15)</f>
        <v>21.162040773749347</v>
      </c>
    </row>
    <row r="442" spans="1:47" s="177" customFormat="1" ht="12.95" customHeight="1" x14ac:dyDescent="0.2">
      <c r="A442" s="59" t="s">
        <v>209</v>
      </c>
      <c r="B442" s="60" t="s">
        <v>95</v>
      </c>
      <c r="C442" s="59">
        <v>53747.651550000002</v>
      </c>
      <c r="D442" s="59">
        <v>2.7000000000000001E-3</v>
      </c>
      <c r="E442" s="199">
        <f>(C442-C$7)/C$8</f>
        <v>-4338.9897816361008</v>
      </c>
      <c r="F442" s="199">
        <f>ROUND(2*E442,0)/2</f>
        <v>-4339</v>
      </c>
      <c r="G442" s="201">
        <f>C442-(C$7+C$8*F442)</f>
        <v>7.0238999978755601E-3</v>
      </c>
      <c r="H442" s="199"/>
      <c r="I442" s="199"/>
      <c r="K442" s="177">
        <f>G442</f>
        <v>7.0238999978755601E-3</v>
      </c>
      <c r="O442" s="177">
        <f ca="1">+C$11+C$12*F442</f>
        <v>4.0065915207722888E-2</v>
      </c>
      <c r="Q442" s="198">
        <f>C442-15018.5</f>
        <v>38729.151550000002</v>
      </c>
      <c r="S442" s="178">
        <f>S$18</f>
        <v>1</v>
      </c>
      <c r="Z442" s="177">
        <f>F442</f>
        <v>-4339</v>
      </c>
      <c r="AA442" s="177">
        <f>AB$3+AB$4*Z442+AB$5*Z442^2+AH442</f>
        <v>1.384049806523086E-2</v>
      </c>
      <c r="AB442" s="177">
        <f>IF(S442&lt;&gt;0,G442-AH442,-9999)</f>
        <v>5.5988590438708734E-3</v>
      </c>
      <c r="AC442" s="177">
        <f>+G442-P442</f>
        <v>7.0238999978755601E-3</v>
      </c>
      <c r="AD442" s="177">
        <f>IF(S442&lt;&gt;0,G442-AA442,-9999)</f>
        <v>-6.8165980673553003E-3</v>
      </c>
      <c r="AE442" s="177">
        <f>+(G442-AA442)^2*S442</f>
        <v>4.6466009211872014E-5</v>
      </c>
      <c r="AF442" s="177">
        <f>IF(S442&lt;&gt;0,G442-P442,-9999)</f>
        <v>7.0238999978755601E-3</v>
      </c>
      <c r="AG442" s="178"/>
      <c r="AH442" s="177">
        <f>$AB$6*($AB$11/AI442*AJ442+$AB$12)</f>
        <v>1.4250409540046867E-3</v>
      </c>
      <c r="AI442" s="177">
        <f>1+$AB$7*COS(AL442)</f>
        <v>0.8383534435089024</v>
      </c>
      <c r="AJ442" s="177">
        <f>SIN(AL442+RADIANS($AB$9))</f>
        <v>0.21628040537728849</v>
      </c>
      <c r="AK442" s="177">
        <f>$AB$7*SIN(AL442)</f>
        <v>0.10725756064673377</v>
      </c>
      <c r="AL442" s="177">
        <f>2*ATAN(AM442)</f>
        <v>2.5557637840237843</v>
      </c>
      <c r="AM442" s="177">
        <f>SQRT((1+$AB$7)/(1-$AB$7))*TAN(AN442/2)</f>
        <v>3.3157650380462478</v>
      </c>
      <c r="AN442" s="177">
        <f>$AU442+$AB$7*SIN(AO442)</f>
        <v>21.287548851890115</v>
      </c>
      <c r="AO442" s="177">
        <f>$AU442+$AB$7*SIN(AP442)</f>
        <v>21.287547417524351</v>
      </c>
      <c r="AP442" s="177">
        <f>$AU442+$AB$7*SIN(AQ442)</f>
        <v>21.287557114123022</v>
      </c>
      <c r="AQ442" s="177">
        <f>$AU442+$AB$7*SIN(AR442)</f>
        <v>21.287491561628435</v>
      </c>
      <c r="AR442" s="177">
        <f>$AU442+$AB$7*SIN(AS442)</f>
        <v>21.287934649111396</v>
      </c>
      <c r="AS442" s="177">
        <f>$AU442+$AB$7*SIN(AT442)</f>
        <v>21.284936445597019</v>
      </c>
      <c r="AT442" s="177">
        <f>$AU442+$AB$7*SIN(AU442)</f>
        <v>21.305078397810288</v>
      </c>
      <c r="AU442" s="177">
        <f>RADIANS($AB$9)+$AB$18*(F442-AB$15)</f>
        <v>21.162040773749347</v>
      </c>
    </row>
    <row r="443" spans="1:47" s="177" customFormat="1" ht="12.95" customHeight="1" x14ac:dyDescent="0.2">
      <c r="A443" s="144" t="s">
        <v>214</v>
      </c>
      <c r="B443" s="145" t="s">
        <v>95</v>
      </c>
      <c r="C443" s="146">
        <v>53758.649599999997</v>
      </c>
      <c r="D443" s="196"/>
      <c r="E443" s="105">
        <f>(C443-C$7)/C$8</f>
        <v>-4322.989827607762</v>
      </c>
      <c r="F443" s="199">
        <f>ROUND(2*E443,0)/2</f>
        <v>-4323</v>
      </c>
      <c r="G443" s="201">
        <f>C443-(C$7+C$8*F443)</f>
        <v>6.9922999900882132E-3</v>
      </c>
      <c r="H443" s="199"/>
      <c r="I443" s="199"/>
      <c r="K443" s="177">
        <f>G443</f>
        <v>6.9922999900882132E-3</v>
      </c>
      <c r="O443" s="177">
        <f ca="1">+C$11+C$12*F443</f>
        <v>3.9916557459922918E-2</v>
      </c>
      <c r="Q443" s="198">
        <f>C443-15018.5</f>
        <v>38740.149599999997</v>
      </c>
      <c r="S443" s="178">
        <f>S$18</f>
        <v>1</v>
      </c>
      <c r="Z443" s="177">
        <f>F443</f>
        <v>-4323</v>
      </c>
      <c r="AA443" s="177">
        <f>AB$3+AB$4*Z443+AB$5*Z443^2+AH443</f>
        <v>1.3863566386740699E-2</v>
      </c>
      <c r="AB443" s="177">
        <f>IF(S443&lt;&gt;0,G443-AH443,-9999)</f>
        <v>5.473578751924754E-3</v>
      </c>
      <c r="AC443" s="177">
        <f>+G443-P443</f>
        <v>6.9922999900882132E-3</v>
      </c>
      <c r="AD443" s="177">
        <f>IF(S443&lt;&gt;0,G443-AA443,-9999)</f>
        <v>-6.871266396652486E-3</v>
      </c>
      <c r="AE443" s="177">
        <f>+(G443-AA443)^2*S443</f>
        <v>4.7214301893765641E-5</v>
      </c>
      <c r="AF443" s="177">
        <f>IF(S443&lt;&gt;0,G443-P443,-9999)</f>
        <v>6.9922999900882132E-3</v>
      </c>
      <c r="AG443" s="178"/>
      <c r="AH443" s="177">
        <f>$AB$6*($AB$11/AI443*AJ443+$AB$12)</f>
        <v>1.5187212381634592E-3</v>
      </c>
      <c r="AI443" s="177">
        <f>1+$AB$7*COS(AL443)</f>
        <v>0.83769217697279597</v>
      </c>
      <c r="AJ443" s="177">
        <f>SIN(AL443+RADIANS($AB$9))</f>
        <v>0.22232378159464244</v>
      </c>
      <c r="AK443" s="177">
        <f>$AB$7*SIN(AL443)</f>
        <v>0.10625424285875462</v>
      </c>
      <c r="AL443" s="177">
        <f>2*ATAN(AM443)</f>
        <v>2.5619579560645946</v>
      </c>
      <c r="AM443" s="177">
        <f>SQRT((1+$AB$7)/(1-$AB$7))*TAN(AN443/2)</f>
        <v>3.3532979635298803</v>
      </c>
      <c r="AN443" s="177">
        <f>$AU443+$AB$7*SIN(AO443)</f>
        <v>21.294799851750088</v>
      </c>
      <c r="AO443" s="177">
        <f>$AU443+$AB$7*SIN(AP443)</f>
        <v>21.294798373611847</v>
      </c>
      <c r="AP443" s="177">
        <f>$AU443+$AB$7*SIN(AQ443)</f>
        <v>21.29480830528113</v>
      </c>
      <c r="AQ443" s="177">
        <f>$AU443+$AB$7*SIN(AR443)</f>
        <v>21.294741572417884</v>
      </c>
      <c r="AR443" s="177">
        <f>$AU443+$AB$7*SIN(AS443)</f>
        <v>21.295189892306173</v>
      </c>
      <c r="AS443" s="177">
        <f>$AU443+$AB$7*SIN(AT443)</f>
        <v>21.292174784381469</v>
      </c>
      <c r="AT443" s="177">
        <f>$AU443+$AB$7*SIN(AU443)</f>
        <v>21.312309096531617</v>
      </c>
      <c r="AU443" s="177">
        <f>RADIANS($AB$9)+$AB$18*(F443-AB$15)</f>
        <v>21.170367654152749</v>
      </c>
    </row>
    <row r="444" spans="1:47" s="177" customFormat="1" ht="12.95" customHeight="1" x14ac:dyDescent="0.2">
      <c r="A444" s="59" t="s">
        <v>215</v>
      </c>
      <c r="B444" s="66" t="s">
        <v>95</v>
      </c>
      <c r="C444" s="76">
        <v>53765.523300000001</v>
      </c>
      <c r="D444" s="59">
        <v>1E-4</v>
      </c>
      <c r="E444" s="199">
        <f>(C444-C$7)/C$8</f>
        <v>-4312.9899745424736</v>
      </c>
      <c r="F444" s="199">
        <f>ROUND(2*E444,0)/2</f>
        <v>-4313</v>
      </c>
      <c r="G444" s="201">
        <f>C444-(C$7+C$8*F444)</f>
        <v>6.8912999995518476E-3</v>
      </c>
      <c r="H444" s="199"/>
      <c r="I444" s="199"/>
      <c r="K444" s="177">
        <f>G444</f>
        <v>6.8912999995518476E-3</v>
      </c>
      <c r="O444" s="177">
        <f ca="1">+C$11+C$12*F444</f>
        <v>3.9823208867547935E-2</v>
      </c>
      <c r="Q444" s="198">
        <f>C444-15018.5</f>
        <v>38747.023300000001</v>
      </c>
      <c r="S444" s="178">
        <f>S$18</f>
        <v>1</v>
      </c>
      <c r="Z444" s="177">
        <f>F444</f>
        <v>-4313</v>
      </c>
      <c r="AA444" s="177">
        <f>AB$3+AB$4*Z444+AB$5*Z444^2+AH444</f>
        <v>1.3877912043898898E-2</v>
      </c>
      <c r="AB444" s="177">
        <f>IF(S444&lt;&gt;0,G444-AH444,-9999)</f>
        <v>5.3141061670687068E-3</v>
      </c>
      <c r="AC444" s="177">
        <f>+G444-P444</f>
        <v>6.8912999995518476E-3</v>
      </c>
      <c r="AD444" s="177">
        <f>IF(S444&lt;&gt;0,G444-AA444,-9999)</f>
        <v>-6.98661204434705E-3</v>
      </c>
      <c r="AE444" s="177">
        <f>+(G444-AA444)^2*S444</f>
        <v>4.8812747858215262E-5</v>
      </c>
      <c r="AF444" s="177">
        <f>IF(S444&lt;&gt;0,G444-P444,-9999)</f>
        <v>6.8912999995518476E-3</v>
      </c>
      <c r="AG444" s="178"/>
      <c r="AH444" s="177">
        <f>$AB$6*($AB$11/AI444*AJ444+$AB$12)</f>
        <v>1.5771938324831412E-3</v>
      </c>
      <c r="AI444" s="177">
        <f>1+$AB$7*COS(AL444)</f>
        <v>0.83728256814011481</v>
      </c>
      <c r="AJ444" s="177">
        <f>SIN(AL444+RADIANS($AB$9))</f>
        <v>0.22609176059815272</v>
      </c>
      <c r="AK444" s="177">
        <f>$AB$7*SIN(AL444)</f>
        <v>0.10562590075469652</v>
      </c>
      <c r="AL444" s="177">
        <f>2*ATAN(AM444)</f>
        <v>2.5658243714390565</v>
      </c>
      <c r="AM444" s="177">
        <f>SQRT((1+$AB$7)/(1-$AB$7))*TAN(AN444/2)</f>
        <v>3.377123816020966</v>
      </c>
      <c r="AN444" s="177">
        <f>$AU444+$AB$7*SIN(AO444)</f>
        <v>21.299328833152373</v>
      </c>
      <c r="AO444" s="177">
        <f>$AU444+$AB$7*SIN(AP444)</f>
        <v>21.299327327529266</v>
      </c>
      <c r="AP444" s="177">
        <f>$AU444+$AB$7*SIN(AQ444)</f>
        <v>21.299337405812153</v>
      </c>
      <c r="AQ444" s="177">
        <f>$AU444+$AB$7*SIN(AR444)</f>
        <v>21.29926994258059</v>
      </c>
      <c r="AR444" s="177">
        <f>$AU444+$AB$7*SIN(AS444)</f>
        <v>21.299721464318768</v>
      </c>
      <c r="AS444" s="177">
        <f>$AU444+$AB$7*SIN(AT444)</f>
        <v>21.296696266603245</v>
      </c>
      <c r="AT444" s="177">
        <f>$AU444+$AB$7*SIN(AU444)</f>
        <v>21.316823280626888</v>
      </c>
      <c r="AU444" s="177">
        <f>RADIANS($AB$9)+$AB$18*(F444-AB$15)</f>
        <v>21.175571954404877</v>
      </c>
    </row>
    <row r="445" spans="1:47" s="177" customFormat="1" ht="12.95" customHeight="1" x14ac:dyDescent="0.2">
      <c r="A445" s="59" t="s">
        <v>216</v>
      </c>
      <c r="B445" s="60" t="s">
        <v>94</v>
      </c>
      <c r="C445" s="59">
        <v>53813.639900000002</v>
      </c>
      <c r="D445" s="59">
        <v>1E-4</v>
      </c>
      <c r="E445" s="199">
        <f>(C445-C$7)/C$8</f>
        <v>-4242.9899847260658</v>
      </c>
      <c r="F445" s="199">
        <f>ROUND(2*E445,0)/2</f>
        <v>-4243</v>
      </c>
      <c r="G445" s="201">
        <f>C445-(C$7+C$8*F445)</f>
        <v>6.8842999971820973E-3</v>
      </c>
      <c r="H445" s="199"/>
      <c r="I445" s="199"/>
      <c r="K445" s="177">
        <f>G445</f>
        <v>6.8842999971820973E-3</v>
      </c>
      <c r="O445" s="177">
        <f ca="1">+C$11+C$12*F445</f>
        <v>3.9169768720923058E-2</v>
      </c>
      <c r="Q445" s="198">
        <f>C445-15018.5</f>
        <v>38795.139900000002</v>
      </c>
      <c r="S445" s="178">
        <f>S$18</f>
        <v>1</v>
      </c>
      <c r="Z445" s="177">
        <f>F445</f>
        <v>-4243</v>
      </c>
      <c r="AA445" s="177">
        <f>AB$3+AB$4*Z445+AB$5*Z445^2+AH445</f>
        <v>1.3976694756903064E-2</v>
      </c>
      <c r="AB445" s="177">
        <f>IF(S445&lt;&gt;0,G445-AH445,-9999)</f>
        <v>4.8995542037449519E-3</v>
      </c>
      <c r="AC445" s="177">
        <f>+G445-P445</f>
        <v>6.8842999971820973E-3</v>
      </c>
      <c r="AD445" s="177">
        <f>IF(S445&lt;&gt;0,G445-AA445,-9999)</f>
        <v>-7.0923947597209668E-3</v>
      </c>
      <c r="AE445" s="177">
        <f>+(G445-AA445)^2*S445</f>
        <v>5.0302063427717431E-5</v>
      </c>
      <c r="AF445" s="177">
        <f>IF(S445&lt;&gt;0,G445-P445,-9999)</f>
        <v>6.8842999971820973E-3</v>
      </c>
      <c r="AG445" s="178"/>
      <c r="AH445" s="177">
        <f>$AB$6*($AB$11/AI445*AJ445+$AB$12)</f>
        <v>1.984745793437145E-3</v>
      </c>
      <c r="AI445" s="177">
        <f>1+$AB$7*COS(AL445)</f>
        <v>0.83449427304723245</v>
      </c>
      <c r="AJ445" s="177">
        <f>SIN(AL445+RADIANS($AB$9))</f>
        <v>0.25226924412494828</v>
      </c>
      <c r="AK445" s="177">
        <f>$AB$7*SIN(AL445)</f>
        <v>0.10120102710522921</v>
      </c>
      <c r="AL445" s="177">
        <f>2*ATAN(AM445)</f>
        <v>2.5927853307325184</v>
      </c>
      <c r="AM445" s="177">
        <f>SQRT((1+$AB$7)/(1-$AB$7))*TAN(AN445/2)</f>
        <v>3.5523358843623711</v>
      </c>
      <c r="AN445" s="177">
        <f>$AU445+$AB$7*SIN(AO445)</f>
        <v>21.330970749777382</v>
      </c>
      <c r="AO445" s="177">
        <f>$AU445+$AB$7*SIN(AP445)</f>
        <v>21.330969050062937</v>
      </c>
      <c r="AP445" s="177">
        <f>$AU445+$AB$7*SIN(AQ445)</f>
        <v>21.330980142393329</v>
      </c>
      <c r="AQ445" s="177">
        <f>$AU445+$AB$7*SIN(AR445)</f>
        <v>21.330907752162183</v>
      </c>
      <c r="AR445" s="177">
        <f>$AU445+$AB$7*SIN(AS445)</f>
        <v>21.331380108463559</v>
      </c>
      <c r="AS445" s="177">
        <f>$AU445+$AB$7*SIN(AT445)</f>
        <v>21.328294785789577</v>
      </c>
      <c r="AT445" s="177">
        <f>$AU445+$AB$7*SIN(AU445)</f>
        <v>21.348316508098534</v>
      </c>
      <c r="AU445" s="177">
        <f>RADIANS($AB$9)+$AB$18*(F445-AB$15)</f>
        <v>21.212002056169766</v>
      </c>
    </row>
    <row r="446" spans="1:47" s="177" customFormat="1" ht="12.95" customHeight="1" x14ac:dyDescent="0.2">
      <c r="A446" s="144" t="s">
        <v>214</v>
      </c>
      <c r="B446" s="145" t="s">
        <v>94</v>
      </c>
      <c r="C446" s="146">
        <v>53822.919800000003</v>
      </c>
      <c r="D446" s="196"/>
      <c r="E446" s="105">
        <f>(C446-C$7)/C$8</f>
        <v>-4229.4895938942664</v>
      </c>
      <c r="F446" s="199">
        <f>ROUND(2*E446,0)/2</f>
        <v>-4229.5</v>
      </c>
      <c r="G446" s="201">
        <f>C446-(C$7+C$8*F446)</f>
        <v>7.1529499982716516E-3</v>
      </c>
      <c r="H446" s="199"/>
      <c r="I446" s="199"/>
      <c r="K446" s="177">
        <f>G446</f>
        <v>7.1529499982716516E-3</v>
      </c>
      <c r="O446" s="177">
        <f ca="1">+C$11+C$12*F446</f>
        <v>3.9043748121216831E-2</v>
      </c>
      <c r="Q446" s="198">
        <f>C446-15018.5</f>
        <v>38804.419800000003</v>
      </c>
      <c r="S446" s="178">
        <f>S$18</f>
        <v>1</v>
      </c>
      <c r="Z446" s="177">
        <f>F446</f>
        <v>-4229.5</v>
      </c>
      <c r="AA446" s="177">
        <f>AB$3+AB$4*Z446+AB$5*Z446^2+AH446</f>
        <v>1.3995399675938477E-2</v>
      </c>
      <c r="AB446" s="177">
        <f>IF(S446&lt;&gt;0,G446-AH446,-9999)</f>
        <v>5.0899749477401144E-3</v>
      </c>
      <c r="AC446" s="177">
        <f>+G446-P446</f>
        <v>7.1529499982716516E-3</v>
      </c>
      <c r="AD446" s="177">
        <f>IF(S446&lt;&gt;0,G446-AA446,-9999)</f>
        <v>-6.8424496776668259E-3</v>
      </c>
      <c r="AE446" s="177">
        <f>+(G446-AA446)^2*S446</f>
        <v>4.6819117591402849E-5</v>
      </c>
      <c r="AF446" s="177">
        <f>IF(S446&lt;&gt;0,G446-P446,-9999)</f>
        <v>7.1529499982716516E-3</v>
      </c>
      <c r="AG446" s="178"/>
      <c r="AH446" s="177">
        <f>$AB$6*($AB$11/AI446*AJ446+$AB$12)</f>
        <v>2.0629750505315376E-3</v>
      </c>
      <c r="AI446" s="177">
        <f>1+$AB$7*COS(AL446)</f>
        <v>0.83397235725337127</v>
      </c>
      <c r="AJ446" s="177">
        <f>SIN(AL446+RADIANS($AB$9))</f>
        <v>0.25727750419156814</v>
      </c>
      <c r="AK446" s="177">
        <f>$AB$7*SIN(AL446)</f>
        <v>0.10034249042810918</v>
      </c>
      <c r="AL446" s="177">
        <f>2*ATAN(AM446)</f>
        <v>2.5979645062634282</v>
      </c>
      <c r="AM446" s="177">
        <f>SQRT((1+$AB$7)/(1-$AB$7))*TAN(AN446/2)</f>
        <v>3.5879312380833857</v>
      </c>
      <c r="AN446" s="177">
        <f>$AU446+$AB$7*SIN(AO446)</f>
        <v>21.337061117147886</v>
      </c>
      <c r="AO446" s="177">
        <f>$AU446+$AB$7*SIN(AP446)</f>
        <v>21.337059379873669</v>
      </c>
      <c r="AP446" s="177">
        <f>$AU446+$AB$7*SIN(AQ446)</f>
        <v>21.337070664170753</v>
      </c>
      <c r="AQ446" s="177">
        <f>$AU446+$AB$7*SIN(AR446)</f>
        <v>21.336997366365217</v>
      </c>
      <c r="AR446" s="177">
        <f>$AU446+$AB$7*SIN(AS446)</f>
        <v>21.337473403025083</v>
      </c>
      <c r="AS446" s="177">
        <f>$AU446+$AB$7*SIN(AT446)</f>
        <v>21.334378647145037</v>
      </c>
      <c r="AT446" s="177">
        <f>$AU446+$AB$7*SIN(AU446)</f>
        <v>21.354369188128771</v>
      </c>
      <c r="AU446" s="177">
        <f>RADIANS($AB$9)+$AB$18*(F446-AB$15)</f>
        <v>21.219027861510135</v>
      </c>
    </row>
    <row r="447" spans="1:47" s="177" customFormat="1" ht="12.95" customHeight="1" x14ac:dyDescent="0.2">
      <c r="A447" s="147" t="s">
        <v>273</v>
      </c>
      <c r="B447" s="147" t="s">
        <v>52</v>
      </c>
      <c r="C447" s="148">
        <v>53839.759980000003</v>
      </c>
      <c r="D447" s="149">
        <v>1E-4</v>
      </c>
      <c r="E447" s="105">
        <f>(C447-C$7)/C$8</f>
        <v>-4204.990513982003</v>
      </c>
      <c r="F447" s="199">
        <f>ROUND(2*E447,0)/2</f>
        <v>-4205</v>
      </c>
      <c r="G447" s="201">
        <f>C447-(C$7+C$8*F447)</f>
        <v>6.5204999991692603E-3</v>
      </c>
      <c r="H447" s="199"/>
      <c r="I447" s="199"/>
      <c r="K447" s="177">
        <f>G447</f>
        <v>6.5204999991692603E-3</v>
      </c>
      <c r="O447" s="177">
        <f ca="1">+C$11+C$12*F447</f>
        <v>3.8815044069898129E-2</v>
      </c>
      <c r="Q447" s="198">
        <f>C447-15018.5</f>
        <v>38821.259980000003</v>
      </c>
      <c r="S447" s="178">
        <f>S$18</f>
        <v>1</v>
      </c>
      <c r="Z447" s="177">
        <f>F447</f>
        <v>-4205</v>
      </c>
      <c r="AA447" s="177">
        <f>AB$3+AB$4*Z447+AB$5*Z447^2+AH447</f>
        <v>1.4029044239499387E-2</v>
      </c>
      <c r="AB447" s="177">
        <f>IF(S447&lt;&gt;0,G447-AH447,-9999)</f>
        <v>4.3158745701753548E-3</v>
      </c>
      <c r="AC447" s="177">
        <f>+G447-P447</f>
        <v>6.5204999991692603E-3</v>
      </c>
      <c r="AD447" s="177">
        <f>IF(S447&lt;&gt;0,G447-AA447,-9999)</f>
        <v>-7.5085442403301263E-3</v>
      </c>
      <c r="AE447" s="177">
        <f>+(G447-AA447)^2*S447</f>
        <v>5.6378236608994714E-5</v>
      </c>
      <c r="AF447" s="177">
        <f>IF(S447&lt;&gt;0,G447-P447,-9999)</f>
        <v>6.5204999991692603E-3</v>
      </c>
      <c r="AG447" s="178"/>
      <c r="AH447" s="177">
        <f>$AB$6*($AB$11/AI447*AJ447+$AB$12)</f>
        <v>2.2046254289939055E-3</v>
      </c>
      <c r="AI447" s="177">
        <f>1+$AB$7*COS(AL447)</f>
        <v>0.83303818332155588</v>
      </c>
      <c r="AJ447" s="177">
        <f>SIN(AL447+RADIANS($AB$9))</f>
        <v>0.26633302232595174</v>
      </c>
      <c r="AK447" s="177">
        <f>$AB$7*SIN(AL447)</f>
        <v>9.8780288077890299E-2</v>
      </c>
      <c r="AL447" s="177">
        <f>2*ATAN(AM447)</f>
        <v>2.6073473311244886</v>
      </c>
      <c r="AM447" s="177">
        <f>SQRT((1+$AB$7)/(1-$AB$7))*TAN(AN447/2)</f>
        <v>3.65413117201369</v>
      </c>
      <c r="AN447" s="177">
        <f>$AU447+$AB$7*SIN(AO447)</f>
        <v>21.348104347308805</v>
      </c>
      <c r="AO447" s="177">
        <f>$AU447+$AB$7*SIN(AP447)</f>
        <v>21.348102541978328</v>
      </c>
      <c r="AP447" s="177">
        <f>$AU447+$AB$7*SIN(AQ447)</f>
        <v>21.348114170584928</v>
      </c>
      <c r="AQ447" s="177">
        <f>$AU447+$AB$7*SIN(AR447)</f>
        <v>21.348039265907399</v>
      </c>
      <c r="AR447" s="177">
        <f>$AU447+$AB$7*SIN(AS447)</f>
        <v>21.348521684357017</v>
      </c>
      <c r="AS447" s="177">
        <f>$AU447+$AB$7*SIN(AT447)</f>
        <v>21.345411636961128</v>
      </c>
      <c r="AT447" s="177">
        <f>$AU447+$AB$7*SIN(AU447)</f>
        <v>21.365336651366075</v>
      </c>
      <c r="AU447" s="177">
        <f>RADIANS($AB$9)+$AB$18*(F447-AB$15)</f>
        <v>21.231778397127847</v>
      </c>
    </row>
    <row r="448" spans="1:47" s="177" customFormat="1" ht="12.95" customHeight="1" x14ac:dyDescent="0.2">
      <c r="A448" s="144" t="s">
        <v>214</v>
      </c>
      <c r="B448" s="145" t="s">
        <v>95</v>
      </c>
      <c r="C448" s="146">
        <v>53839.76</v>
      </c>
      <c r="D448" s="196"/>
      <c r="E448" s="105">
        <f>(C448-C$7)/C$8</f>
        <v>-4204.9904848860206</v>
      </c>
      <c r="F448" s="199">
        <f>ROUND(2*E448,0)/2</f>
        <v>-4205</v>
      </c>
      <c r="G448" s="201">
        <f>C448-(C$7+C$8*F448)</f>
        <v>6.5404999986640178E-3</v>
      </c>
      <c r="H448" s="199"/>
      <c r="I448" s="199"/>
      <c r="K448" s="177">
        <f>G448</f>
        <v>6.5404999986640178E-3</v>
      </c>
      <c r="O448" s="177">
        <f ca="1">+C$11+C$12*F448</f>
        <v>3.8815044069898129E-2</v>
      </c>
      <c r="Q448" s="198">
        <f>C448-15018.5</f>
        <v>38821.26</v>
      </c>
      <c r="S448" s="178">
        <f>S$18</f>
        <v>1</v>
      </c>
      <c r="Z448" s="177">
        <f>F448</f>
        <v>-4205</v>
      </c>
      <c r="AA448" s="177">
        <f>AB$3+AB$4*Z448+AB$5*Z448^2+AH448</f>
        <v>1.4029044239499387E-2</v>
      </c>
      <c r="AB448" s="177">
        <f>IF(S448&lt;&gt;0,G448-AH448,-9999)</f>
        <v>4.3358745696701123E-3</v>
      </c>
      <c r="AC448" s="177">
        <f>+G448-P448</f>
        <v>6.5404999986640178E-3</v>
      </c>
      <c r="AD448" s="177">
        <f>IF(S448&lt;&gt;0,G448-AA448,-9999)</f>
        <v>-7.4885442408353688E-3</v>
      </c>
      <c r="AE448" s="177">
        <f>+(G448-AA448)^2*S448</f>
        <v>5.6078294846948568E-5</v>
      </c>
      <c r="AF448" s="177">
        <f>IF(S448&lt;&gt;0,G448-P448,-9999)</f>
        <v>6.5404999986640178E-3</v>
      </c>
      <c r="AG448" s="178"/>
      <c r="AH448" s="177">
        <f>$AB$6*($AB$11/AI448*AJ448+$AB$12)</f>
        <v>2.2046254289939055E-3</v>
      </c>
      <c r="AI448" s="177">
        <f>1+$AB$7*COS(AL448)</f>
        <v>0.83303818332155588</v>
      </c>
      <c r="AJ448" s="177">
        <f>SIN(AL448+RADIANS($AB$9))</f>
        <v>0.26633302232595174</v>
      </c>
      <c r="AK448" s="177">
        <f>$AB$7*SIN(AL448)</f>
        <v>9.8780288077890299E-2</v>
      </c>
      <c r="AL448" s="177">
        <f>2*ATAN(AM448)</f>
        <v>2.6073473311244886</v>
      </c>
      <c r="AM448" s="177">
        <f>SQRT((1+$AB$7)/(1-$AB$7))*TAN(AN448/2)</f>
        <v>3.65413117201369</v>
      </c>
      <c r="AN448" s="177">
        <f>$AU448+$AB$7*SIN(AO448)</f>
        <v>21.348104347308805</v>
      </c>
      <c r="AO448" s="177">
        <f>$AU448+$AB$7*SIN(AP448)</f>
        <v>21.348102541978328</v>
      </c>
      <c r="AP448" s="177">
        <f>$AU448+$AB$7*SIN(AQ448)</f>
        <v>21.348114170584928</v>
      </c>
      <c r="AQ448" s="177">
        <f>$AU448+$AB$7*SIN(AR448)</f>
        <v>21.348039265907399</v>
      </c>
      <c r="AR448" s="177">
        <f>$AU448+$AB$7*SIN(AS448)</f>
        <v>21.348521684357017</v>
      </c>
      <c r="AS448" s="177">
        <f>$AU448+$AB$7*SIN(AT448)</f>
        <v>21.345411636961128</v>
      </c>
      <c r="AT448" s="177">
        <f>$AU448+$AB$7*SIN(AU448)</f>
        <v>21.365336651366075</v>
      </c>
      <c r="AU448" s="177">
        <f>RADIANS($AB$9)+$AB$18*(F448-AB$15)</f>
        <v>21.231778397127847</v>
      </c>
    </row>
    <row r="449" spans="1:47" s="177" customFormat="1" ht="12.95" customHeight="1" x14ac:dyDescent="0.2">
      <c r="A449" s="81" t="s">
        <v>262</v>
      </c>
      <c r="B449" s="82" t="s">
        <v>95</v>
      </c>
      <c r="C449" s="81">
        <v>54105.776599999997</v>
      </c>
      <c r="D449" s="81">
        <v>1E-4</v>
      </c>
      <c r="E449" s="105">
        <f>(C449-C$7)/C$8</f>
        <v>-3817.989755595203</v>
      </c>
      <c r="F449" s="199">
        <f>ROUND(2*E449,0)/2</f>
        <v>-3818</v>
      </c>
      <c r="G449" s="201">
        <f>C449-(C$7+C$8*F449)</f>
        <v>7.0417999959317967E-3</v>
      </c>
      <c r="H449" s="199"/>
      <c r="I449" s="199"/>
      <c r="K449" s="177">
        <f>G449</f>
        <v>7.0417999959317967E-3</v>
      </c>
      <c r="O449" s="177">
        <f ca="1">+C$11+C$12*F449</f>
        <v>3.5202453544986322E-2</v>
      </c>
      <c r="Q449" s="198">
        <f>C449-15018.5</f>
        <v>39087.276599999997</v>
      </c>
      <c r="S449" s="178">
        <f>S$18</f>
        <v>1</v>
      </c>
      <c r="Z449" s="177">
        <f>F449</f>
        <v>-3818</v>
      </c>
      <c r="AA449" s="177">
        <f>AB$3+AB$4*Z449+AB$5*Z449^2+AH449</f>
        <v>1.4498863190408849E-2</v>
      </c>
      <c r="AB449" s="177">
        <f>IF(S449&lt;&gt;0,G449-AH449,-9999)</f>
        <v>2.6646975314338819E-3</v>
      </c>
      <c r="AC449" s="177">
        <f>+G449-P449</f>
        <v>7.0417999959317967E-3</v>
      </c>
      <c r="AD449" s="177">
        <f>IF(S449&lt;&gt;0,G449-AA449,-9999)</f>
        <v>-7.4570631944770524E-3</v>
      </c>
      <c r="AE449" s="177">
        <f>+(G449-AA449)^2*S449</f>
        <v>5.5607791486424305E-5</v>
      </c>
      <c r="AF449" s="177">
        <f>IF(S449&lt;&gt;0,G449-P449,-9999)</f>
        <v>7.0417999959317967E-3</v>
      </c>
      <c r="AG449" s="178"/>
      <c r="AH449" s="177">
        <f>$AB$6*($AB$11/AI449*AJ449+$AB$12)</f>
        <v>4.3771024644979149E-3</v>
      </c>
      <c r="AI449" s="177">
        <f>1+$AB$7*COS(AL449)</f>
        <v>0.82046565223356427</v>
      </c>
      <c r="AJ449" s="177">
        <f>SIN(AL449+RADIANS($AB$9))</f>
        <v>0.4034540956229653</v>
      </c>
      <c r="AK449" s="177">
        <f>$AB$7*SIN(AL449)</f>
        <v>7.3492935125751446E-2</v>
      </c>
      <c r="AL449" s="177">
        <f>2*ATAN(AM449)</f>
        <v>2.7530493854883362</v>
      </c>
      <c r="AM449" s="177">
        <f>SQRT((1+$AB$7)/(1-$AB$7))*TAN(AN449/2)</f>
        <v>5.0825111324615051</v>
      </c>
      <c r="AN449" s="177">
        <f>$AU449+$AB$7*SIN(AO449)</f>
        <v>21.521058267283493</v>
      </c>
      <c r="AO449" s="177">
        <f>$AU449+$AB$7*SIN(AP449)</f>
        <v>21.521055565300973</v>
      </c>
      <c r="AP449" s="177">
        <f>$AU449+$AB$7*SIN(AQ449)</f>
        <v>21.521071188059508</v>
      </c>
      <c r="AQ449" s="177">
        <f>$AU449+$AB$7*SIN(AR449)</f>
        <v>21.520980856158729</v>
      </c>
      <c r="AR449" s="177">
        <f>$AU449+$AB$7*SIN(AS449)</f>
        <v>21.521503104342713</v>
      </c>
      <c r="AS449" s="177">
        <f>$AU449+$AB$7*SIN(AT449)</f>
        <v>21.5184818387741</v>
      </c>
      <c r="AT449" s="177">
        <f>$AU449+$AB$7*SIN(AU449)</f>
        <v>21.535897022976442</v>
      </c>
      <c r="AU449" s="177">
        <f>RADIANS($AB$9)+$AB$18*(F449-AB$15)</f>
        <v>21.433184816885159</v>
      </c>
    </row>
    <row r="450" spans="1:47" s="177" customFormat="1" ht="12.95" customHeight="1" x14ac:dyDescent="0.2">
      <c r="A450" s="147" t="s">
        <v>273</v>
      </c>
      <c r="B450" s="147" t="s">
        <v>52</v>
      </c>
      <c r="C450" s="148">
        <v>54105.776669999999</v>
      </c>
      <c r="D450" s="149">
        <v>1E-4</v>
      </c>
      <c r="E450" s="105">
        <f>(C450-C$7)/C$8</f>
        <v>-3817.9896537592581</v>
      </c>
      <c r="F450" s="199">
        <f>ROUND(2*E450,0)/2</f>
        <v>-3818</v>
      </c>
      <c r="G450" s="201">
        <f>C450-(C$7+C$8*F450)</f>
        <v>7.1117999978014268E-3</v>
      </c>
      <c r="H450" s="199"/>
      <c r="I450" s="199"/>
      <c r="K450" s="177">
        <f>G450</f>
        <v>7.1117999978014268E-3</v>
      </c>
      <c r="O450" s="177">
        <f ca="1">+C$11+C$12*F450</f>
        <v>3.5202453544986322E-2</v>
      </c>
      <c r="Q450" s="198">
        <f>C450-15018.5</f>
        <v>39087.276669999999</v>
      </c>
      <c r="S450" s="178">
        <f>S$18</f>
        <v>1</v>
      </c>
      <c r="Z450" s="177">
        <f>F450</f>
        <v>-3818</v>
      </c>
      <c r="AA450" s="177">
        <f>AB$3+AB$4*Z450+AB$5*Z450^2+AH450</f>
        <v>1.4498863190408849E-2</v>
      </c>
      <c r="AB450" s="177">
        <f>IF(S450&lt;&gt;0,G450-AH450,-9999)</f>
        <v>2.7346975333035119E-3</v>
      </c>
      <c r="AC450" s="177">
        <f>+G450-P450</f>
        <v>7.1117999978014268E-3</v>
      </c>
      <c r="AD450" s="177">
        <f>IF(S450&lt;&gt;0,G450-AA450,-9999)</f>
        <v>-7.3870631926074223E-3</v>
      </c>
      <c r="AE450" s="177">
        <f>+(G450-AA450)^2*S450</f>
        <v>5.4568702611575362E-5</v>
      </c>
      <c r="AF450" s="177">
        <f>IF(S450&lt;&gt;0,G450-P450,-9999)</f>
        <v>7.1117999978014268E-3</v>
      </c>
      <c r="AG450" s="178"/>
      <c r="AH450" s="177">
        <f>$AB$6*($AB$11/AI450*AJ450+$AB$12)</f>
        <v>4.3771024644979149E-3</v>
      </c>
      <c r="AI450" s="177">
        <f>1+$AB$7*COS(AL450)</f>
        <v>0.82046565223356427</v>
      </c>
      <c r="AJ450" s="177">
        <f>SIN(AL450+RADIANS($AB$9))</f>
        <v>0.4034540956229653</v>
      </c>
      <c r="AK450" s="177">
        <f>$AB$7*SIN(AL450)</f>
        <v>7.3492935125751446E-2</v>
      </c>
      <c r="AL450" s="177">
        <f>2*ATAN(AM450)</f>
        <v>2.7530493854883362</v>
      </c>
      <c r="AM450" s="177">
        <f>SQRT((1+$AB$7)/(1-$AB$7))*TAN(AN450/2)</f>
        <v>5.0825111324615051</v>
      </c>
      <c r="AN450" s="177">
        <f>$AU450+$AB$7*SIN(AO450)</f>
        <v>21.521058267283493</v>
      </c>
      <c r="AO450" s="177">
        <f>$AU450+$AB$7*SIN(AP450)</f>
        <v>21.521055565300973</v>
      </c>
      <c r="AP450" s="177">
        <f>$AU450+$AB$7*SIN(AQ450)</f>
        <v>21.521071188059508</v>
      </c>
      <c r="AQ450" s="177">
        <f>$AU450+$AB$7*SIN(AR450)</f>
        <v>21.520980856158729</v>
      </c>
      <c r="AR450" s="177">
        <f>$AU450+$AB$7*SIN(AS450)</f>
        <v>21.521503104342713</v>
      </c>
      <c r="AS450" s="177">
        <f>$AU450+$AB$7*SIN(AT450)</f>
        <v>21.5184818387741</v>
      </c>
      <c r="AT450" s="177">
        <f>$AU450+$AB$7*SIN(AU450)</f>
        <v>21.535897022976442</v>
      </c>
      <c r="AU450" s="177">
        <f>RADIANS($AB$9)+$AB$18*(F450-AB$15)</f>
        <v>21.433184816885159</v>
      </c>
    </row>
    <row r="451" spans="1:47" s="177" customFormat="1" ht="12.95" customHeight="1" x14ac:dyDescent="0.2">
      <c r="A451" s="76" t="s">
        <v>217</v>
      </c>
      <c r="B451" s="66" t="s">
        <v>95</v>
      </c>
      <c r="C451" s="76">
        <v>54117.462</v>
      </c>
      <c r="D451" s="76">
        <v>2.0000000000000001E-4</v>
      </c>
      <c r="E451" s="199">
        <f>(C451-C$7)/C$8</f>
        <v>-3800.9898453563087</v>
      </c>
      <c r="F451" s="199">
        <f>ROUND(2*E451,0)/2</f>
        <v>-3801</v>
      </c>
      <c r="G451" s="201">
        <f>C451-(C$7+C$8*F451)</f>
        <v>6.9800999990548007E-3</v>
      </c>
      <c r="H451" s="199"/>
      <c r="I451" s="199"/>
      <c r="K451" s="177">
        <f>G451</f>
        <v>6.9800999990548007E-3</v>
      </c>
      <c r="O451" s="177">
        <f ca="1">+C$11+C$12*F451</f>
        <v>3.5043760937948851E-2</v>
      </c>
      <c r="Q451" s="198">
        <f>C451-15018.5</f>
        <v>39098.962</v>
      </c>
      <c r="S451" s="178">
        <f>S$18</f>
        <v>1</v>
      </c>
      <c r="Z451" s="177">
        <f>F451</f>
        <v>-3801</v>
      </c>
      <c r="AA451" s="177">
        <f>AB$3+AB$4*Z451+AB$5*Z451^2+AH451</f>
        <v>1.4516421286416708E-2</v>
      </c>
      <c r="AB451" s="177">
        <f>IF(S451&lt;&gt;0,G451-AH451,-9999)</f>
        <v>2.5107920004262506E-3</v>
      </c>
      <c r="AC451" s="177">
        <f>+G451-P451</f>
        <v>6.9800999990548007E-3</v>
      </c>
      <c r="AD451" s="177">
        <f>IF(S451&lt;&gt;0,G451-AA451,-9999)</f>
        <v>-7.5363212873619072E-3</v>
      </c>
      <c r="AE451" s="177">
        <f>+(G451-AA451)^2*S451</f>
        <v>5.6796138546344234E-5</v>
      </c>
      <c r="AF451" s="177">
        <f>IF(S451&lt;&gt;0,G451-P451,-9999)</f>
        <v>6.9800999990548007E-3</v>
      </c>
      <c r="AG451" s="178"/>
      <c r="AH451" s="177">
        <f>$AB$6*($AB$11/AI451*AJ451+$AB$12)</f>
        <v>4.4693079986285501E-3</v>
      </c>
      <c r="AI451" s="177">
        <f>1+$AB$7*COS(AL451)</f>
        <v>0.8200058585691542</v>
      </c>
      <c r="AJ451" s="177">
        <f>SIN(AL451+RADIANS($AB$9))</f>
        <v>0.40921501514743636</v>
      </c>
      <c r="AK451" s="177">
        <f>$AB$7*SIN(AL451)</f>
        <v>7.2359536979516761E-2</v>
      </c>
      <c r="AL451" s="177">
        <f>2*ATAN(AM451)</f>
        <v>2.7593542788458705</v>
      </c>
      <c r="AM451" s="177">
        <f>SQRT((1+$AB$7)/(1-$AB$7))*TAN(AN451/2)</f>
        <v>5.1684749545064133</v>
      </c>
      <c r="AN451" s="177">
        <f>$AU451+$AB$7*SIN(AO451)</f>
        <v>21.52859893071637</v>
      </c>
      <c r="AO451" s="177">
        <f>$AU451+$AB$7*SIN(AP451)</f>
        <v>21.528596204152645</v>
      </c>
      <c r="AP451" s="177">
        <f>$AU451+$AB$7*SIN(AQ451)</f>
        <v>21.528611909315966</v>
      </c>
      <c r="AQ451" s="177">
        <f>$AU451+$AB$7*SIN(AR451)</f>
        <v>21.528521444988971</v>
      </c>
      <c r="AR451" s="177">
        <f>$AU451+$AB$7*SIN(AS451)</f>
        <v>21.529042478491714</v>
      </c>
      <c r="AS451" s="177">
        <f>$AU451+$AB$7*SIN(AT451)</f>
        <v>21.526039701303695</v>
      </c>
      <c r="AT451" s="177">
        <f>$AU451+$AB$7*SIN(AU451)</f>
        <v>21.543284311533707</v>
      </c>
      <c r="AU451" s="177">
        <f>RADIANS($AB$9)+$AB$18*(F451-AB$15)</f>
        <v>21.442032127313777</v>
      </c>
    </row>
    <row r="452" spans="1:47" s="177" customFormat="1" ht="12.95" customHeight="1" x14ac:dyDescent="0.2">
      <c r="A452" s="144" t="s">
        <v>214</v>
      </c>
      <c r="B452" s="145" t="s">
        <v>95</v>
      </c>
      <c r="C452" s="146">
        <v>54123.648000000001</v>
      </c>
      <c r="D452" s="196"/>
      <c r="E452" s="105">
        <f>(C452-C$7)/C$8</f>
        <v>-3791.9904576812778</v>
      </c>
      <c r="F452" s="199">
        <f>ROUND(2*E452,0)/2</f>
        <v>-3792</v>
      </c>
      <c r="G452" s="201">
        <f>C452-(C$7+C$8*F452)</f>
        <v>6.5591999955358915E-3</v>
      </c>
      <c r="H452" s="199"/>
      <c r="I452" s="199"/>
      <c r="K452" s="177">
        <f>G452</f>
        <v>6.5591999955358915E-3</v>
      </c>
      <c r="O452" s="177">
        <f ca="1">+C$11+C$12*F452</f>
        <v>3.4959747204811369E-2</v>
      </c>
      <c r="Q452" s="198">
        <f>C452-15018.5</f>
        <v>39105.148000000001</v>
      </c>
      <c r="S452" s="178">
        <f>S$18</f>
        <v>1</v>
      </c>
      <c r="Z452" s="177">
        <f>F452</f>
        <v>-3792</v>
      </c>
      <c r="AA452" s="177">
        <f>AB$3+AB$4*Z452+AB$5*Z452^2+AH452</f>
        <v>1.452559843560727E-2</v>
      </c>
      <c r="AB452" s="177">
        <f>IF(S452&lt;&gt;0,G452-AH452,-9999)</f>
        <v>2.0412006013141148E-3</v>
      </c>
      <c r="AC452" s="177">
        <f>+G452-P452</f>
        <v>6.5591999955358915E-3</v>
      </c>
      <c r="AD452" s="177">
        <f>IF(S452&lt;&gt;0,G452-AA452,-9999)</f>
        <v>-7.9663984400713782E-3</v>
      </c>
      <c r="AE452" s="177">
        <f>+(G452-AA452)^2*S452</f>
        <v>6.3463504105971686E-5</v>
      </c>
      <c r="AF452" s="177">
        <f>IF(S452&lt;&gt;0,G452-P452,-9999)</f>
        <v>6.5591999955358915E-3</v>
      </c>
      <c r="AG452" s="178"/>
      <c r="AH452" s="177">
        <f>$AB$6*($AB$11/AI452*AJ452+$AB$12)</f>
        <v>4.5179993942217767E-3</v>
      </c>
      <c r="AI452" s="177">
        <f>1+$AB$7*COS(AL452)</f>
        <v>0.81976553806759889</v>
      </c>
      <c r="AJ452" s="177">
        <f>SIN(AL452+RADIANS($AB$9))</f>
        <v>0.41225575079748344</v>
      </c>
      <c r="AK452" s="177">
        <f>$AB$7*SIN(AL452)</f>
        <v>7.1758848048552343E-2</v>
      </c>
      <c r="AL452" s="177">
        <f>2*ATAN(AM452)</f>
        <v>2.7626893186988579</v>
      </c>
      <c r="AM452" s="177">
        <f>SQRT((1+$AB$7)/(1-$AB$7))*TAN(AN452/2)</f>
        <v>5.2150889441071238</v>
      </c>
      <c r="AN452" s="177">
        <f>$AU452+$AB$7*SIN(AO452)</f>
        <v>21.53258934504132</v>
      </c>
      <c r="AO452" s="177">
        <f>$AU452+$AB$7*SIN(AP452)</f>
        <v>21.532586606192719</v>
      </c>
      <c r="AP452" s="177">
        <f>$AU452+$AB$7*SIN(AQ452)</f>
        <v>21.532602350915599</v>
      </c>
      <c r="AQ452" s="177">
        <f>$AU452+$AB$7*SIN(AR452)</f>
        <v>21.532511838108956</v>
      </c>
      <c r="AR452" s="177">
        <f>$AU452+$AB$7*SIN(AS452)</f>
        <v>21.533032120331114</v>
      </c>
      <c r="AS452" s="177">
        <f>$AU452+$AB$7*SIN(AT452)</f>
        <v>21.530039625559645</v>
      </c>
      <c r="AT452" s="177">
        <f>$AU452+$AB$7*SIN(AU452)</f>
        <v>21.547192013148251</v>
      </c>
      <c r="AU452" s="177">
        <f>RADIANS($AB$9)+$AB$18*(F452-AB$15)</f>
        <v>21.446715997540689</v>
      </c>
    </row>
    <row r="453" spans="1:47" s="177" customFormat="1" ht="12.95" customHeight="1" x14ac:dyDescent="0.2">
      <c r="A453" s="59" t="s">
        <v>216</v>
      </c>
      <c r="B453" s="60" t="s">
        <v>94</v>
      </c>
      <c r="C453" s="59">
        <v>54165.574999999997</v>
      </c>
      <c r="D453" s="59">
        <v>2.9999999999999997E-4</v>
      </c>
      <c r="E453" s="199">
        <f>(C453-C$7)/C$8</f>
        <v>-3730.9950928169237</v>
      </c>
      <c r="F453" s="199">
        <f>ROUND(2*E453,0)/2</f>
        <v>-3731</v>
      </c>
      <c r="G453" s="201">
        <f>C453-(C$7+C$8*F453)</f>
        <v>3.3730999930412509E-3</v>
      </c>
      <c r="H453" s="199"/>
      <c r="I453" s="199"/>
      <c r="K453" s="177">
        <f>G453</f>
        <v>3.3730999930412509E-3</v>
      </c>
      <c r="O453" s="177">
        <f ca="1">+C$11+C$12*F453</f>
        <v>3.4390320791323974E-2</v>
      </c>
      <c r="Q453" s="198">
        <f>C453-15018.5</f>
        <v>39147.074999999997</v>
      </c>
      <c r="S453" s="178">
        <f>S$18</f>
        <v>1</v>
      </c>
      <c r="Z453" s="177">
        <f>F453</f>
        <v>-3731</v>
      </c>
      <c r="AA453" s="177">
        <f>AB$3+AB$4*Z453+AB$5*Z453^2+AH453</f>
        <v>1.4585590619429718E-2</v>
      </c>
      <c r="AB453" s="177">
        <f>IF(S453&lt;&gt;0,G453-AH453,-9999)</f>
        <v>-1.4726193906389054E-3</v>
      </c>
      <c r="AC453" s="177">
        <f>+G453-P453</f>
        <v>3.3730999930412509E-3</v>
      </c>
      <c r="AD453" s="177">
        <f>IF(S453&lt;&gt;0,G453-AA453,-9999)</f>
        <v>-1.1212490626388467E-2</v>
      </c>
      <c r="AE453" s="177">
        <f>+(G453-AA453)^2*S453</f>
        <v>1.2571994604684925E-4</v>
      </c>
      <c r="AF453" s="177">
        <f>IF(S453&lt;&gt;0,G453-P453,-9999)</f>
        <v>3.3730999930412509E-3</v>
      </c>
      <c r="AG453" s="178"/>
      <c r="AH453" s="177">
        <f>$AB$6*($AB$11/AI453*AJ453+$AB$12)</f>
        <v>4.8457193836801563E-3</v>
      </c>
      <c r="AI453" s="177">
        <f>1+$AB$7*COS(AL453)</f>
        <v>0.8181930807323633</v>
      </c>
      <c r="AJ453" s="177">
        <f>SIN(AL453+RADIANS($AB$9))</f>
        <v>0.43269718615786362</v>
      </c>
      <c r="AK453" s="177">
        <f>$AB$7*SIN(AL453)</f>
        <v>6.7675975410247349E-2</v>
      </c>
      <c r="AL453" s="177">
        <f>2*ATAN(AM453)</f>
        <v>2.785243091711354</v>
      </c>
      <c r="AM453" s="177">
        <f>SQRT((1+$AB$7)/(1-$AB$7))*TAN(AN453/2)</f>
        <v>5.5529488885386771</v>
      </c>
      <c r="AN453" s="177">
        <f>$AU453+$AB$7*SIN(AO453)</f>
        <v>21.55960532094252</v>
      </c>
      <c r="AO453" s="177">
        <f>$AU453+$AB$7*SIN(AP453)</f>
        <v>21.559602512880865</v>
      </c>
      <c r="AP453" s="177">
        <f>$AU453+$AB$7*SIN(AQ453)</f>
        <v>21.559618448799196</v>
      </c>
      <c r="AQ453" s="177">
        <f>$AU453+$AB$7*SIN(AR453)</f>
        <v>21.559528009955308</v>
      </c>
      <c r="AR453" s="177">
        <f>$AU453+$AB$7*SIN(AS453)</f>
        <v>21.560041214681526</v>
      </c>
      <c r="AS453" s="177">
        <f>$AU453+$AB$7*SIN(AT453)</f>
        <v>21.55712736759093</v>
      </c>
      <c r="AT453" s="177">
        <f>$AU453+$AB$7*SIN(AU453)</f>
        <v>21.57362031498953</v>
      </c>
      <c r="AU453" s="177">
        <f>RADIANS($AB$9)+$AB$18*(F453-AB$15)</f>
        <v>21.478462229078666</v>
      </c>
    </row>
    <row r="454" spans="1:47" s="177" customFormat="1" ht="12.95" customHeight="1" x14ac:dyDescent="0.2">
      <c r="A454" s="59" t="s">
        <v>216</v>
      </c>
      <c r="B454" s="60" t="s">
        <v>94</v>
      </c>
      <c r="C454" s="59">
        <v>54165.578500000003</v>
      </c>
      <c r="D454" s="59">
        <v>1E-4</v>
      </c>
      <c r="E454" s="199">
        <f>(C454-C$7)/C$8</f>
        <v>-3730.9900010198144</v>
      </c>
      <c r="F454" s="199">
        <f>ROUND(2*E454,0)/2</f>
        <v>-3731</v>
      </c>
      <c r="G454" s="201">
        <f>C454-(C$7+C$8*F454)</f>
        <v>6.8730999992112629E-3</v>
      </c>
      <c r="H454" s="199"/>
      <c r="I454" s="199"/>
      <c r="K454" s="177">
        <f>G454</f>
        <v>6.8730999992112629E-3</v>
      </c>
      <c r="O454" s="177">
        <f ca="1">+C$11+C$12*F454</f>
        <v>3.4390320791323974E-2</v>
      </c>
      <c r="Q454" s="198">
        <f>C454-15018.5</f>
        <v>39147.078500000003</v>
      </c>
      <c r="S454" s="178">
        <f>S$18</f>
        <v>1</v>
      </c>
      <c r="Z454" s="177">
        <f>F454</f>
        <v>-3731</v>
      </c>
      <c r="AA454" s="177">
        <f>AB$3+AB$4*Z454+AB$5*Z454^2+AH454</f>
        <v>1.4585590619429718E-2</v>
      </c>
      <c r="AB454" s="177">
        <f>IF(S454&lt;&gt;0,G454-AH454,-9999)</f>
        <v>2.0273806155311066E-3</v>
      </c>
      <c r="AC454" s="177">
        <f>+G454-P454</f>
        <v>6.8730999992112629E-3</v>
      </c>
      <c r="AD454" s="177">
        <f>IF(S454&lt;&gt;0,G454-AA454,-9999)</f>
        <v>-7.7124906202184554E-3</v>
      </c>
      <c r="AE454" s="177">
        <f>+(G454-AA454)^2*S454</f>
        <v>5.9482511566957656E-5</v>
      </c>
      <c r="AF454" s="177">
        <f>IF(S454&lt;&gt;0,G454-P454,-9999)</f>
        <v>6.8730999992112629E-3</v>
      </c>
      <c r="AG454" s="178"/>
      <c r="AH454" s="177">
        <f>$AB$6*($AB$11/AI454*AJ454+$AB$12)</f>
        <v>4.8457193836801563E-3</v>
      </c>
      <c r="AI454" s="177">
        <f>1+$AB$7*COS(AL454)</f>
        <v>0.8181930807323633</v>
      </c>
      <c r="AJ454" s="177">
        <f>SIN(AL454+RADIANS($AB$9))</f>
        <v>0.43269718615786362</v>
      </c>
      <c r="AK454" s="177">
        <f>$AB$7*SIN(AL454)</f>
        <v>6.7675975410247349E-2</v>
      </c>
      <c r="AL454" s="177">
        <f>2*ATAN(AM454)</f>
        <v>2.785243091711354</v>
      </c>
      <c r="AM454" s="177">
        <f>SQRT((1+$AB$7)/(1-$AB$7))*TAN(AN454/2)</f>
        <v>5.5529488885386771</v>
      </c>
      <c r="AN454" s="177">
        <f>$AU454+$AB$7*SIN(AO454)</f>
        <v>21.55960532094252</v>
      </c>
      <c r="AO454" s="177">
        <f>$AU454+$AB$7*SIN(AP454)</f>
        <v>21.559602512880865</v>
      </c>
      <c r="AP454" s="177">
        <f>$AU454+$AB$7*SIN(AQ454)</f>
        <v>21.559618448799196</v>
      </c>
      <c r="AQ454" s="177">
        <f>$AU454+$AB$7*SIN(AR454)</f>
        <v>21.559528009955308</v>
      </c>
      <c r="AR454" s="177">
        <f>$AU454+$AB$7*SIN(AS454)</f>
        <v>21.560041214681526</v>
      </c>
      <c r="AS454" s="177">
        <f>$AU454+$AB$7*SIN(AT454)</f>
        <v>21.55712736759093</v>
      </c>
      <c r="AT454" s="177">
        <f>$AU454+$AB$7*SIN(AU454)</f>
        <v>21.57362031498953</v>
      </c>
      <c r="AU454" s="177">
        <f>RADIANS($AB$9)+$AB$18*(F454-AB$15)</f>
        <v>21.478462229078666</v>
      </c>
    </row>
    <row r="455" spans="1:47" s="177" customFormat="1" ht="12.95" customHeight="1" x14ac:dyDescent="0.2">
      <c r="A455" s="144" t="s">
        <v>214</v>
      </c>
      <c r="B455" s="145" t="s">
        <v>95</v>
      </c>
      <c r="C455" s="146">
        <v>54173.826999999997</v>
      </c>
      <c r="D455" s="196"/>
      <c r="E455" s="105">
        <f>(C455-C$7)/C$8</f>
        <v>-3718.9900900535322</v>
      </c>
      <c r="F455" s="199">
        <f>ROUND(2*E455,0)/2</f>
        <v>-3719</v>
      </c>
      <c r="G455" s="201">
        <f>C455-(C$7+C$8*F455)</f>
        <v>6.8118999915895984E-3</v>
      </c>
      <c r="H455" s="199"/>
      <c r="I455" s="199"/>
      <c r="K455" s="177">
        <f>G455</f>
        <v>6.8118999915895984E-3</v>
      </c>
      <c r="O455" s="177">
        <f ca="1">+C$11+C$12*F455</f>
        <v>3.4278302480473997E-2</v>
      </c>
      <c r="Q455" s="198">
        <f>C455-15018.5</f>
        <v>39155.326999999997</v>
      </c>
      <c r="S455" s="178">
        <f>S$18</f>
        <v>1</v>
      </c>
      <c r="Z455" s="177">
        <f>F455</f>
        <v>-3719</v>
      </c>
      <c r="AA455" s="177">
        <f>AB$3+AB$4*Z455+AB$5*Z455^2+AH455</f>
        <v>1.4596929777838177E-2</v>
      </c>
      <c r="AB455" s="177">
        <f>IF(S455&lt;&gt;0,G455-AH455,-9999)</f>
        <v>1.9021923482918082E-3</v>
      </c>
      <c r="AC455" s="177">
        <f>+G455-P455</f>
        <v>6.8118999915895984E-3</v>
      </c>
      <c r="AD455" s="177">
        <f>IF(S455&lt;&gt;0,G455-AA455,-9999)</f>
        <v>-7.785029786248579E-3</v>
      </c>
      <c r="AE455" s="177">
        <f>+(G455-AA455)^2*S455</f>
        <v>6.0606688772777598E-5</v>
      </c>
      <c r="AF455" s="177">
        <f>IF(S455&lt;&gt;0,G455-P455,-9999)</f>
        <v>6.8118999915895984E-3</v>
      </c>
      <c r="AG455" s="178"/>
      <c r="AH455" s="177">
        <f>$AB$6*($AB$11/AI455*AJ455+$AB$12)</f>
        <v>4.9097076432977902E-3</v>
      </c>
      <c r="AI455" s="177">
        <f>1+$AB$7*COS(AL455)</f>
        <v>0.81789527745060508</v>
      </c>
      <c r="AJ455" s="177">
        <f>SIN(AL455+RADIANS($AB$9))</f>
        <v>0.43668383601187893</v>
      </c>
      <c r="AK455" s="177">
        <f>$AB$7*SIN(AL455)</f>
        <v>6.6870498476721815E-2</v>
      </c>
      <c r="AL455" s="177">
        <f>2*ATAN(AM455)</f>
        <v>2.7896698564839397</v>
      </c>
      <c r="AM455" s="177">
        <f>SQRT((1+$AB$7)/(1-$AB$7))*TAN(AN455/2)</f>
        <v>5.624289399424554</v>
      </c>
      <c r="AN455" s="177">
        <f>$AU455+$AB$7*SIN(AO455)</f>
        <v>21.564913921291147</v>
      </c>
      <c r="AO455" s="177">
        <f>$AU455+$AB$7*SIN(AP455)</f>
        <v>21.564911102635154</v>
      </c>
      <c r="AP455" s="177">
        <f>$AU455+$AB$7*SIN(AQ455)</f>
        <v>21.564927059894096</v>
      </c>
      <c r="AQ455" s="177">
        <f>$AU455+$AB$7*SIN(AR455)</f>
        <v>21.564836719528312</v>
      </c>
      <c r="AR455" s="177">
        <f>$AU455+$AB$7*SIN(AS455)</f>
        <v>21.5653481232597</v>
      </c>
      <c r="AS455" s="177">
        <f>$AU455+$AB$7*SIN(AT455)</f>
        <v>21.562451569955286</v>
      </c>
      <c r="AT455" s="177">
        <f>$AU455+$AB$7*SIN(AU455)</f>
        <v>21.57880786680656</v>
      </c>
      <c r="AU455" s="177">
        <f>RADIANS($AB$9)+$AB$18*(F455-AB$15)</f>
        <v>21.484707389381217</v>
      </c>
    </row>
    <row r="456" spans="1:47" s="177" customFormat="1" ht="12.95" customHeight="1" x14ac:dyDescent="0.2">
      <c r="A456" s="59" t="s">
        <v>218</v>
      </c>
      <c r="B456" s="60" t="s">
        <v>95</v>
      </c>
      <c r="C456" s="59">
        <v>54192.386100000003</v>
      </c>
      <c r="D456" s="59">
        <v>2.0000000000000001E-4</v>
      </c>
      <c r="E456" s="199">
        <f>(C456-C$7)/C$8</f>
        <v>-3691.9903267493487</v>
      </c>
      <c r="F456" s="199">
        <f>ROUND(2*E456,0)/2</f>
        <v>-3692</v>
      </c>
      <c r="G456" s="201">
        <f>C456-(C$7+C$8*F456)</f>
        <v>6.6491999969002791E-3</v>
      </c>
      <c r="H456" s="199"/>
      <c r="I456" s="199"/>
      <c r="K456" s="177">
        <f>G456</f>
        <v>6.6491999969002791E-3</v>
      </c>
      <c r="O456" s="177">
        <f ca="1">+C$11+C$12*F456</f>
        <v>3.4026261281061544E-2</v>
      </c>
      <c r="Q456" s="198">
        <f>C456-15018.5</f>
        <v>39173.886100000003</v>
      </c>
      <c r="S456" s="178">
        <f>S$18</f>
        <v>1</v>
      </c>
      <c r="Z456" s="177">
        <f>F456</f>
        <v>-3692</v>
      </c>
      <c r="AA456" s="177">
        <f>AB$3+AB$4*Z456+AB$5*Z456^2+AH456</f>
        <v>1.4621873014052818E-2</v>
      </c>
      <c r="AB456" s="177">
        <f>IF(S456&lt;&gt;0,G456-AH456,-9999)</f>
        <v>1.5961110746183036E-3</v>
      </c>
      <c r="AC456" s="177">
        <f>+G456-P456</f>
        <v>6.6491999969002791E-3</v>
      </c>
      <c r="AD456" s="177">
        <f>IF(S456&lt;&gt;0,G456-AA456,-9999)</f>
        <v>-7.9726730171525394E-3</v>
      </c>
      <c r="AE456" s="177">
        <f>+(G456-AA456)^2*S456</f>
        <v>6.3563515038432178E-5</v>
      </c>
      <c r="AF456" s="177">
        <f>IF(S456&lt;&gt;0,G456-P456,-9999)</f>
        <v>6.6491999969002791E-3</v>
      </c>
      <c r="AG456" s="178"/>
      <c r="AH456" s="177">
        <f>$AB$6*($AB$11/AI456*AJ456+$AB$12)</f>
        <v>5.0530889222819755E-3</v>
      </c>
      <c r="AI456" s="177">
        <f>1+$AB$7*COS(AL456)</f>
        <v>0.8172390338918295</v>
      </c>
      <c r="AJ456" s="177">
        <f>SIN(AL456+RADIANS($AB$9))</f>
        <v>0.44561196771998746</v>
      </c>
      <c r="AK456" s="177">
        <f>$AB$7*SIN(AL456)</f>
        <v>6.5055536340310957E-2</v>
      </c>
      <c r="AL456" s="177">
        <f>2*ATAN(AM456)</f>
        <v>2.7996184333069962</v>
      </c>
      <c r="AM456" s="177">
        <f>SQRT((1+$AB$7)/(1-$AB$7))*TAN(AN456/2)</f>
        <v>5.7912869598799306</v>
      </c>
      <c r="AN456" s="177">
        <f>$AU456+$AB$7*SIN(AO456)</f>
        <v>21.576851287759208</v>
      </c>
      <c r="AO456" s="177">
        <f>$AU456+$AB$7*SIN(AP456)</f>
        <v>21.576848449088786</v>
      </c>
      <c r="AP456" s="177">
        <f>$AU456+$AB$7*SIN(AQ456)</f>
        <v>21.576864434151936</v>
      </c>
      <c r="AQ456" s="177">
        <f>$AU456+$AB$7*SIN(AR456)</f>
        <v>21.576774417924188</v>
      </c>
      <c r="AR456" s="177">
        <f>$AU456+$AB$7*SIN(AS456)</f>
        <v>21.577281277283117</v>
      </c>
      <c r="AS456" s="177">
        <f>$AU456+$AB$7*SIN(AT456)</f>
        <v>21.574425799443095</v>
      </c>
      <c r="AT456" s="177">
        <f>$AU456+$AB$7*SIN(AU456)</f>
        <v>21.590466502672509</v>
      </c>
      <c r="AU456" s="177">
        <f>RADIANS($AB$9)+$AB$18*(F456-AB$15)</f>
        <v>21.498759000061959</v>
      </c>
    </row>
    <row r="457" spans="1:47" s="177" customFormat="1" ht="12.95" customHeight="1" x14ac:dyDescent="0.2">
      <c r="A457" s="59" t="s">
        <v>218</v>
      </c>
      <c r="B457" s="60" t="s">
        <v>94</v>
      </c>
      <c r="C457" s="59">
        <v>54193.421999999999</v>
      </c>
      <c r="D457" s="59">
        <v>1.1000000000000001E-3</v>
      </c>
      <c r="E457" s="199">
        <f>(C457-C$7)/C$8</f>
        <v>-3690.4833002875771</v>
      </c>
      <c r="F457" s="199">
        <f>ROUND(2*E457,0)/2</f>
        <v>-3690.5</v>
      </c>
      <c r="G457" s="201">
        <f>C457-(C$7+C$8*F457)</f>
        <v>1.1479049993795343E-2</v>
      </c>
      <c r="H457" s="199"/>
      <c r="I457" s="199"/>
      <c r="K457" s="177">
        <f>G457</f>
        <v>1.1479049993795343E-2</v>
      </c>
      <c r="O457" s="177">
        <f ca="1">+C$11+C$12*F457</f>
        <v>3.4012258992205301E-2</v>
      </c>
      <c r="Q457" s="198">
        <f>C457-15018.5</f>
        <v>39174.921999999999</v>
      </c>
      <c r="S457" s="178">
        <f>S$18</f>
        <v>1</v>
      </c>
      <c r="Z457" s="177">
        <f>F457</f>
        <v>-3690.5</v>
      </c>
      <c r="AA457" s="177">
        <f>AB$3+AB$4*Z457+AB$5*Z457^2+AH457</f>
        <v>1.4623235388111401E-2</v>
      </c>
      <c r="AB457" s="177">
        <f>IF(S457&lt;&gt;0,G457-AH457,-9999)</f>
        <v>6.4180197170104741E-3</v>
      </c>
      <c r="AC457" s="177">
        <f>+G457-P457</f>
        <v>1.1479049993795343E-2</v>
      </c>
      <c r="AD457" s="177">
        <f>IF(S457&lt;&gt;0,G457-AA457,-9999)</f>
        <v>-3.144185394316058E-3</v>
      </c>
      <c r="AE457" s="177">
        <f>+(G457-AA457)^2*S457</f>
        <v>9.8859017938304257E-6</v>
      </c>
      <c r="AF457" s="177">
        <f>IF(S457&lt;&gt;0,G457-P457,-9999)</f>
        <v>1.1479049993795343E-2</v>
      </c>
      <c r="AG457" s="178"/>
      <c r="AH457" s="177">
        <f>$AB$6*($AB$11/AI457*AJ457+$AB$12)</f>
        <v>5.0610302767848687E-3</v>
      </c>
      <c r="AI457" s="177">
        <f>1+$AB$7*COS(AL457)</f>
        <v>0.8172031359472598</v>
      </c>
      <c r="AJ457" s="177">
        <f>SIN(AL457+RADIANS($AB$9))</f>
        <v>0.44610627320418456</v>
      </c>
      <c r="AK457" s="177">
        <f>$AB$7*SIN(AL457)</f>
        <v>6.4954599789401962E-2</v>
      </c>
      <c r="AL457" s="177">
        <f>2*ATAN(AM457)</f>
        <v>2.8001706663055312</v>
      </c>
      <c r="AM457" s="177">
        <f>SQRT((1+$AB$7)/(1-$AB$7))*TAN(AN457/2)</f>
        <v>5.8008390235926779</v>
      </c>
      <c r="AN457" s="177">
        <f>$AU457+$AB$7*SIN(AO457)</f>
        <v>21.577514195325051</v>
      </c>
      <c r="AO457" s="177">
        <f>$AU457+$AB$7*SIN(AP457)</f>
        <v>21.57751135570085</v>
      </c>
      <c r="AP457" s="177">
        <f>$AU457+$AB$7*SIN(AQ457)</f>
        <v>21.577527341478394</v>
      </c>
      <c r="AQ457" s="177">
        <f>$AU457+$AB$7*SIN(AR457)</f>
        <v>21.57743734744512</v>
      </c>
      <c r="AR457" s="177">
        <f>$AU457+$AB$7*SIN(AS457)</f>
        <v>21.57794393436291</v>
      </c>
      <c r="AS457" s="177">
        <f>$AU457+$AB$7*SIN(AT457)</f>
        <v>21.575090825886925</v>
      </c>
      <c r="AT457" s="177">
        <f>$AU457+$AB$7*SIN(AU457)</f>
        <v>21.591113669367299</v>
      </c>
      <c r="AU457" s="177">
        <f>RADIANS($AB$9)+$AB$18*(F457-AB$15)</f>
        <v>21.49953964509978</v>
      </c>
    </row>
    <row r="458" spans="1:47" s="177" customFormat="1" ht="12.95" customHeight="1" x14ac:dyDescent="0.2">
      <c r="A458" s="59" t="s">
        <v>218</v>
      </c>
      <c r="B458" s="60" t="s">
        <v>95</v>
      </c>
      <c r="C458" s="59">
        <v>54203.384899999997</v>
      </c>
      <c r="D458" s="59">
        <v>5.9999999999999995E-4</v>
      </c>
      <c r="E458" s="199">
        <f>(C458-C$7)/C$8</f>
        <v>-3675.9892816216329</v>
      </c>
      <c r="F458" s="199">
        <f>ROUND(2*E458,0)/2</f>
        <v>-3676</v>
      </c>
      <c r="G458" s="201">
        <f>C458-(C$7+C$8*F458)</f>
        <v>7.3675999956321903E-3</v>
      </c>
      <c r="H458" s="199"/>
      <c r="I458" s="199"/>
      <c r="K458" s="177">
        <f>G458</f>
        <v>7.3675999956321903E-3</v>
      </c>
      <c r="O458" s="177">
        <f ca="1">+C$11+C$12*F458</f>
        <v>3.3876903533261574E-2</v>
      </c>
      <c r="Q458" s="198">
        <f>C458-15018.5</f>
        <v>39184.884899999997</v>
      </c>
      <c r="S458" s="178">
        <f>S$18</f>
        <v>1</v>
      </c>
      <c r="Z458" s="177">
        <f>F458</f>
        <v>-3676</v>
      </c>
      <c r="AA458" s="177">
        <f>AB$3+AB$4*Z458+AB$5*Z458^2+AH458</f>
        <v>1.4636276930401735E-2</v>
      </c>
      <c r="AB458" s="177">
        <f>IF(S458&lt;&gt;0,G458-AH458,-9999)</f>
        <v>2.2299363085285144E-3</v>
      </c>
      <c r="AC458" s="177">
        <f>+G458-P458</f>
        <v>7.3675999956321903E-3</v>
      </c>
      <c r="AD458" s="177">
        <f>IF(S458&lt;&gt;0,G458-AA458,-9999)</f>
        <v>-7.2686769347695447E-3</v>
      </c>
      <c r="AE458" s="177">
        <f>+(G458-AA458)^2*S458</f>
        <v>5.2833664382050786E-5</v>
      </c>
      <c r="AF458" s="177">
        <f>IF(S458&lt;&gt;0,G458-P458,-9999)</f>
        <v>7.3675999956321903E-3</v>
      </c>
      <c r="AG458" s="178"/>
      <c r="AH458" s="177">
        <f>$AB$6*($AB$11/AI458*AJ458+$AB$12)</f>
        <v>5.1376636871036758E-3</v>
      </c>
      <c r="AI458" s="177">
        <f>1+$AB$7*COS(AL458)</f>
        <v>0.81685915724032787</v>
      </c>
      <c r="AJ458" s="177">
        <f>SIN(AL458+RADIANS($AB$9))</f>
        <v>0.45087530328332054</v>
      </c>
      <c r="AK458" s="177">
        <f>$AB$7*SIN(AL458)</f>
        <v>6.3978318629004313E-2</v>
      </c>
      <c r="AL458" s="177">
        <f>2*ATAN(AM458)</f>
        <v>2.8055064315243814</v>
      </c>
      <c r="AM458" s="177">
        <f>SQRT((1+$AB$7)/(1-$AB$7))*TAN(AN458/2)</f>
        <v>5.8947337787049428</v>
      </c>
      <c r="AN458" s="177">
        <f>$AU458+$AB$7*SIN(AO458)</f>
        <v>21.583920808731619</v>
      </c>
      <c r="AO458" s="177">
        <f>$AU458+$AB$7*SIN(AP458)</f>
        <v>21.583917960762051</v>
      </c>
      <c r="AP458" s="177">
        <f>$AU458+$AB$7*SIN(AQ458)</f>
        <v>21.58393394888683</v>
      </c>
      <c r="AQ458" s="177">
        <f>$AU458+$AB$7*SIN(AR458)</f>
        <v>21.583844192239241</v>
      </c>
      <c r="AR458" s="177">
        <f>$AU458+$AB$7*SIN(AS458)</f>
        <v>21.584348037229155</v>
      </c>
      <c r="AS458" s="177">
        <f>$AU458+$AB$7*SIN(AT458)</f>
        <v>21.581518303955558</v>
      </c>
      <c r="AT458" s="177">
        <f>$AU458+$AB$7*SIN(AU458)</f>
        <v>21.597366749113341</v>
      </c>
      <c r="AU458" s="177">
        <f>RADIANS($AB$9)+$AB$18*(F458-AB$15)</f>
        <v>21.507085880465361</v>
      </c>
    </row>
    <row r="459" spans="1:47" s="177" customFormat="1" ht="12.95" customHeight="1" x14ac:dyDescent="0.2">
      <c r="A459" s="147" t="s">
        <v>273</v>
      </c>
      <c r="B459" s="147" t="s">
        <v>52</v>
      </c>
      <c r="C459" s="148">
        <v>54246.681600000004</v>
      </c>
      <c r="D459" s="149">
        <v>1E-4</v>
      </c>
      <c r="E459" s="105">
        <f>(C459-C$7)/C$8</f>
        <v>-3613.0012783320317</v>
      </c>
      <c r="F459" s="199">
        <f>ROUND(2*E459,0)/2</f>
        <v>-3613</v>
      </c>
      <c r="G459" s="201">
        <f>C459-(C$7+C$8*F459)</f>
        <v>-8.7869999697431922E-4</v>
      </c>
      <c r="H459" s="199"/>
      <c r="I459" s="199"/>
      <c r="K459" s="177">
        <f>G459</f>
        <v>-8.7869999697431922E-4</v>
      </c>
      <c r="O459" s="177">
        <f ca="1">+C$11+C$12*F459</f>
        <v>3.3288807401299185E-2</v>
      </c>
      <c r="Q459" s="198">
        <f>C459-15018.5</f>
        <v>39228.181600000004</v>
      </c>
      <c r="S459" s="178">
        <f>S$18</f>
        <v>1</v>
      </c>
      <c r="Z459" s="177">
        <f>F459</f>
        <v>-3613</v>
      </c>
      <c r="AA459" s="177">
        <f>AB$3+AB$4*Z459+AB$5*Z459^2+AH459</f>
        <v>1.4690195185449449E-2</v>
      </c>
      <c r="AB459" s="177">
        <f>IF(S459&lt;&gt;0,G459-AH459,-9999)</f>
        <v>-6.3464736162868272E-3</v>
      </c>
      <c r="AC459" s="177">
        <f>+G459-P459</f>
        <v>-8.7869999697431922E-4</v>
      </c>
      <c r="AD459" s="177">
        <f>IF(S459&lt;&gt;0,G459-AA459,-9999)</f>
        <v>-1.5568895182423768E-2</v>
      </c>
      <c r="AE459" s="177">
        <f>+(G459-AA459)^2*S459</f>
        <v>2.4239049720129803E-4</v>
      </c>
      <c r="AF459" s="177">
        <f>IF(S459&lt;&gt;0,G459-P459,-9999)</f>
        <v>-8.7869999697431922E-4</v>
      </c>
      <c r="AG459" s="178"/>
      <c r="AH459" s="177">
        <f>$AB$6*($AB$11/AI459*AJ459+$AB$12)</f>
        <v>5.467773619312508E-3</v>
      </c>
      <c r="AI459" s="177">
        <f>1+$AB$7*COS(AL459)</f>
        <v>0.81542832769188656</v>
      </c>
      <c r="AJ459" s="177">
        <f>SIN(AL459+RADIANS($AB$9))</f>
        <v>0.47140032533954507</v>
      </c>
      <c r="AK459" s="177">
        <f>$AB$7*SIN(AL459)</f>
        <v>5.9725131416379258E-2</v>
      </c>
      <c r="AL459" s="177">
        <f>2*ATAN(AM459)</f>
        <v>2.8286386197454174</v>
      </c>
      <c r="AM459" s="177">
        <f>SQRT((1+$AB$7)/(1-$AB$7))*TAN(AN459/2)</f>
        <v>6.3384705315484888</v>
      </c>
      <c r="AN459" s="177">
        <f>$AU459+$AB$7*SIN(AO459)</f>
        <v>21.611725925198296</v>
      </c>
      <c r="AO459" s="177">
        <f>$AU459+$AB$7*SIN(AP459)</f>
        <v>21.611723059947703</v>
      </c>
      <c r="AP459" s="177">
        <f>$AU459+$AB$7*SIN(AQ459)</f>
        <v>21.611738960556732</v>
      </c>
      <c r="AQ459" s="177">
        <f>$AU459+$AB$7*SIN(AR459)</f>
        <v>21.611650719404338</v>
      </c>
      <c r="AR459" s="177">
        <f>$AU459+$AB$7*SIN(AS459)</f>
        <v>21.612140378512592</v>
      </c>
      <c r="AS459" s="177">
        <f>$AU459+$AB$7*SIN(AT459)</f>
        <v>21.609422000641366</v>
      </c>
      <c r="AT459" s="177">
        <f>$AU459+$AB$7*SIN(AU459)</f>
        <v>21.624476567792037</v>
      </c>
      <c r="AU459" s="177">
        <f>RADIANS($AB$9)+$AB$18*(F459-AB$15)</f>
        <v>21.539872972053761</v>
      </c>
    </row>
    <row r="460" spans="1:47" s="177" customFormat="1" ht="12.95" customHeight="1" x14ac:dyDescent="0.2">
      <c r="A460" s="59" t="s">
        <v>218</v>
      </c>
      <c r="B460" s="60" t="s">
        <v>94</v>
      </c>
      <c r="C460" s="59">
        <v>54388.632599999997</v>
      </c>
      <c r="D460" s="59">
        <v>6.9999999999999999E-4</v>
      </c>
      <c r="E460" s="199">
        <f>(C460-C$7)/C$8</f>
        <v>-3406.4910811354684</v>
      </c>
      <c r="F460" s="199">
        <f>ROUND(2*E460,0)/2</f>
        <v>-3406.5</v>
      </c>
      <c r="G460" s="201">
        <f>C460-(C$7+C$8*F460)</f>
        <v>6.1306499919737689E-3</v>
      </c>
      <c r="H460" s="199"/>
      <c r="I460" s="199"/>
      <c r="K460" s="177">
        <f>G460</f>
        <v>6.1306499919737689E-3</v>
      </c>
      <c r="O460" s="177">
        <f ca="1">+C$11+C$12*F460</f>
        <v>3.1361158968755805E-2</v>
      </c>
      <c r="Q460" s="198">
        <f>C460-15018.5</f>
        <v>39370.132599999997</v>
      </c>
      <c r="S460" s="178">
        <f>S$18</f>
        <v>1</v>
      </c>
      <c r="Z460" s="177">
        <f>F460</f>
        <v>-3406.5</v>
      </c>
      <c r="AA460" s="177">
        <f>AB$3+AB$4*Z460+AB$5*Z460^2+AH460</f>
        <v>1.4833645260141519E-2</v>
      </c>
      <c r="AB460" s="177">
        <f>IF(S460&lt;&gt;0,G460-AH460,-9999)</f>
        <v>-3.8468294175725715E-4</v>
      </c>
      <c r="AC460" s="177">
        <f>+G460-P460</f>
        <v>6.1306499919737689E-3</v>
      </c>
      <c r="AD460" s="177">
        <f>IF(S460&lt;&gt;0,G460-AA460,-9999)</f>
        <v>-8.70299526816775E-3</v>
      </c>
      <c r="AE460" s="177">
        <f>+(G460-AA460)^2*S460</f>
        <v>7.5742126637750248E-5</v>
      </c>
      <c r="AF460" s="177">
        <f>IF(S460&lt;&gt;0,G460-P460,-9999)</f>
        <v>6.1306499919737689E-3</v>
      </c>
      <c r="AG460" s="178"/>
      <c r="AH460" s="177">
        <f>$AB$6*($AB$11/AI460*AJ460+$AB$12)</f>
        <v>6.5153329337310261E-3</v>
      </c>
      <c r="AI460" s="177">
        <f>1+$AB$7*COS(AL460)</f>
        <v>0.81145802300237735</v>
      </c>
      <c r="AJ460" s="177">
        <f>SIN(AL460+RADIANS($AB$9))</f>
        <v>0.53641534612691788</v>
      </c>
      <c r="AK460" s="177">
        <f>$AB$7*SIN(AL460)</f>
        <v>4.5669644745117914E-2</v>
      </c>
      <c r="AL460" s="177">
        <f>2*ATAN(AM460)</f>
        <v>2.9039445952439666</v>
      </c>
      <c r="AM460" s="177">
        <f>SQRT((1+$AB$7)/(1-$AB$7))*TAN(AN460/2)</f>
        <v>8.3761608460066554</v>
      </c>
      <c r="AN460" s="177">
        <f>$AU460+$AB$7*SIN(AO460)</f>
        <v>21.702554053310827</v>
      </c>
      <c r="AO460" s="177">
        <f>$AU460+$AB$7*SIN(AP460)</f>
        <v>21.702551364649619</v>
      </c>
      <c r="AP460" s="177">
        <f>$AU460+$AB$7*SIN(AQ460)</f>
        <v>21.70256582200188</v>
      </c>
      <c r="AQ460" s="177">
        <f>$AU460+$AB$7*SIN(AR460)</f>
        <v>21.702488081824946</v>
      </c>
      <c r="AR460" s="177">
        <f>$AU460+$AB$7*SIN(AS460)</f>
        <v>21.702906085748587</v>
      </c>
      <c r="AS460" s="177">
        <f>$AU460+$AB$7*SIN(AT460)</f>
        <v>21.700657893720319</v>
      </c>
      <c r="AT460" s="177">
        <f>$AU460+$AB$7*SIN(AU460)</f>
        <v>21.712732123736952</v>
      </c>
      <c r="AU460" s="177">
        <f>RADIANS($AB$9)+$AB$18*(F460-AB$15)</f>
        <v>21.647341772260184</v>
      </c>
    </row>
    <row r="461" spans="1:47" s="177" customFormat="1" ht="12.95" customHeight="1" x14ac:dyDescent="0.2">
      <c r="A461" s="59" t="s">
        <v>219</v>
      </c>
      <c r="B461" s="60" t="s">
        <v>95</v>
      </c>
      <c r="C461" s="59">
        <v>54513.393600000003</v>
      </c>
      <c r="D461" s="59">
        <v>2.9999999999999997E-4</v>
      </c>
      <c r="E461" s="199">
        <f>(C461-C$7)/C$8</f>
        <v>-3224.9888816973321</v>
      </c>
      <c r="F461" s="199">
        <f>ROUND(2*E461,0)/2</f>
        <v>-3225</v>
      </c>
      <c r="G461" s="201">
        <f>C461-(C$7+C$8*F461)</f>
        <v>7.6425000006565824E-3</v>
      </c>
      <c r="H461" s="199"/>
      <c r="I461" s="199"/>
      <c r="J461" s="177">
        <f>G461</f>
        <v>7.6425000006565824E-3</v>
      </c>
      <c r="O461" s="177">
        <f ca="1">+C$11+C$12*F461</f>
        <v>2.9666882017149884E-2</v>
      </c>
      <c r="Q461" s="198">
        <f>C461-15018.5</f>
        <v>39494.893600000003</v>
      </c>
      <c r="S461" s="178">
        <f>S$17</f>
        <v>1</v>
      </c>
      <c r="Z461" s="177">
        <f>F461</f>
        <v>-3225</v>
      </c>
      <c r="AA461" s="177">
        <f>AB$3+AB$4*Z461+AB$5*Z461^2+AH461</f>
        <v>1.4913731712007399E-2</v>
      </c>
      <c r="AB461" s="177">
        <f>IF(S461&lt;&gt;0,G461-AH461,-9999)</f>
        <v>2.5392809303742374E-4</v>
      </c>
      <c r="AC461" s="177">
        <f>+G461-P461</f>
        <v>7.6425000006565824E-3</v>
      </c>
      <c r="AD461" s="177">
        <f>IF(S461&lt;&gt;0,G461-AA461,-9999)</f>
        <v>-7.2712317113508163E-3</v>
      </c>
      <c r="AE461" s="177">
        <f>+(G461-AA461)^2*S461</f>
        <v>5.2870810600153719E-5</v>
      </c>
      <c r="AF461" s="177">
        <f>IF(S461&lt;&gt;0,G461-P461,-9999)</f>
        <v>7.6425000006565824E-3</v>
      </c>
      <c r="AG461" s="178"/>
      <c r="AH461" s="177">
        <f>$AB$6*($AB$11/AI461*AJ461+$AB$12)</f>
        <v>7.3885719076191587E-3</v>
      </c>
      <c r="AI461" s="177">
        <f>1+$AB$7*COS(AL461)</f>
        <v>0.80886779860624469</v>
      </c>
      <c r="AJ461" s="177">
        <f>SIN(AL461+RADIANS($AB$9))</f>
        <v>0.59063338710849733</v>
      </c>
      <c r="AK461" s="177">
        <f>$AB$7*SIN(AL461)</f>
        <v>3.3200529087566176E-2</v>
      </c>
      <c r="AL461" s="177">
        <f>2*ATAN(AM461)</f>
        <v>2.9696042387966317</v>
      </c>
      <c r="AM461" s="177">
        <f>SQRT((1+$AB$7)/(1-$AB$7))*TAN(AN461/2)</f>
        <v>11.600011359621835</v>
      </c>
      <c r="AN461" s="177">
        <f>$AU461+$AB$7*SIN(AO461)</f>
        <v>21.782066166115889</v>
      </c>
      <c r="AO461" s="177">
        <f>$AU461+$AB$7*SIN(AP461)</f>
        <v>21.782063937310223</v>
      </c>
      <c r="AP461" s="177">
        <f>$AU461+$AB$7*SIN(AQ461)</f>
        <v>21.782075682107866</v>
      </c>
      <c r="AQ461" s="177">
        <f>$AU461+$AB$7*SIN(AR461)</f>
        <v>21.782013792007856</v>
      </c>
      <c r="AR461" s="177">
        <f>$AU461+$AB$7*SIN(AS461)</f>
        <v>21.782339917434587</v>
      </c>
      <c r="AS461" s="177">
        <f>$AU461+$AB$7*SIN(AT461)</f>
        <v>21.780621168555221</v>
      </c>
      <c r="AT461" s="177">
        <f>$AU461+$AB$7*SIN(AU461)</f>
        <v>21.78967236220717</v>
      </c>
      <c r="AU461" s="177">
        <f>RADIANS($AB$9)+$AB$18*(F461-AB$15)</f>
        <v>21.741799821836288</v>
      </c>
    </row>
    <row r="462" spans="1:47" s="177" customFormat="1" ht="12.95" customHeight="1" x14ac:dyDescent="0.2">
      <c r="A462" s="70" t="s">
        <v>220</v>
      </c>
      <c r="B462" s="60" t="s">
        <v>95</v>
      </c>
      <c r="C462" s="59">
        <v>54527.828699999998</v>
      </c>
      <c r="D462" s="59">
        <v>1E-4</v>
      </c>
      <c r="E462" s="199">
        <f>(C462-C$7)/C$8</f>
        <v>-3203.9887101765171</v>
      </c>
      <c r="F462" s="199">
        <f>ROUND(2*E462,0)/2</f>
        <v>-3204</v>
      </c>
      <c r="G462" s="201">
        <f>C462-(C$7+C$8*F462)</f>
        <v>7.7603999961866066E-3</v>
      </c>
      <c r="H462" s="199"/>
      <c r="I462" s="199"/>
      <c r="K462" s="177">
        <f>G462</f>
        <v>7.7603999961866066E-3</v>
      </c>
      <c r="O462" s="177">
        <f ca="1">+C$11+C$12*F462</f>
        <v>2.9470849973162419E-2</v>
      </c>
      <c r="Q462" s="198">
        <f>C462-15018.5</f>
        <v>39509.328699999998</v>
      </c>
      <c r="S462" s="178">
        <f>S$18</f>
        <v>1</v>
      </c>
      <c r="Z462" s="177">
        <f>F462</f>
        <v>-3204</v>
      </c>
      <c r="AA462" s="177">
        <f>AB$3+AB$4*Z462+AB$5*Z462^2+AH462</f>
        <v>1.4920014283355616E-2</v>
      </c>
      <c r="AB462" s="177">
        <f>IF(S462&lt;&gt;0,G462-AH462,-9999)</f>
        <v>2.7386640661451658E-4</v>
      </c>
      <c r="AC462" s="177">
        <f>+G462-P462</f>
        <v>7.7603999961866066E-3</v>
      </c>
      <c r="AD462" s="177">
        <f>IF(S462&lt;&gt;0,G462-AA462,-9999)</f>
        <v>-7.159614287169009E-3</v>
      </c>
      <c r="AE462" s="177">
        <f>+(G462-AA462)^2*S462</f>
        <v>5.1260076741034595E-5</v>
      </c>
      <c r="AF462" s="177">
        <f>IF(S462&lt;&gt;0,G462-P462,-9999)</f>
        <v>7.7603999961866066E-3</v>
      </c>
      <c r="AG462" s="178"/>
      <c r="AH462" s="177">
        <f>$AB$6*($AB$11/AI462*AJ462+$AB$12)</f>
        <v>7.48653358957209E-3</v>
      </c>
      <c r="AI462" s="177">
        <f>1+$AB$7*COS(AL462)</f>
        <v>0.80862189581460053</v>
      </c>
      <c r="AJ462" s="177">
        <f>SIN(AL462+RADIANS($AB$9))</f>
        <v>0.5967262954588427</v>
      </c>
      <c r="AK462" s="177">
        <f>$AB$7*SIN(AL462)</f>
        <v>3.1752398015264333E-2</v>
      </c>
      <c r="AL462" s="177">
        <f>2*ATAN(AM462)</f>
        <v>2.9771759257952493</v>
      </c>
      <c r="AM462" s="177">
        <f>SQRT((1+$AB$7)/(1-$AB$7))*TAN(AN462/2)</f>
        <v>12.136797263866718</v>
      </c>
      <c r="AN462" s="177">
        <f>$AU462+$AB$7*SIN(AO462)</f>
        <v>21.791250587522935</v>
      </c>
      <c r="AO462" s="177">
        <f>$AU462+$AB$7*SIN(AP462)</f>
        <v>21.791248429391896</v>
      </c>
      <c r="AP462" s="177">
        <f>$AU462+$AB$7*SIN(AQ462)</f>
        <v>21.791259780125852</v>
      </c>
      <c r="AQ462" s="177">
        <f>$AU462+$AB$7*SIN(AR462)</f>
        <v>21.791200080418005</v>
      </c>
      <c r="AR462" s="177">
        <f>$AU462+$AB$7*SIN(AS462)</f>
        <v>21.791514065694866</v>
      </c>
      <c r="AS462" s="177">
        <f>$AU462+$AB$7*SIN(AT462)</f>
        <v>21.789862463973446</v>
      </c>
      <c r="AT462" s="177">
        <f>$AU462+$AB$7*SIN(AU462)</f>
        <v>21.79854397463383</v>
      </c>
      <c r="AU462" s="177">
        <f>RADIANS($AB$9)+$AB$18*(F462-AB$15)</f>
        <v>21.752728852365756</v>
      </c>
    </row>
    <row r="463" spans="1:47" s="177" customFormat="1" ht="12.95" customHeight="1" x14ac:dyDescent="0.2">
      <c r="A463" s="147" t="s">
        <v>273</v>
      </c>
      <c r="B463" s="147" t="s">
        <v>52</v>
      </c>
      <c r="C463" s="148">
        <v>54527.828820000002</v>
      </c>
      <c r="D463" s="149">
        <v>1E-4</v>
      </c>
      <c r="E463" s="105">
        <f>(C463-C$7)/C$8</f>
        <v>-3203.9885356006102</v>
      </c>
      <c r="F463" s="199">
        <f>ROUND(2*E463,0)/2</f>
        <v>-3204</v>
      </c>
      <c r="G463" s="201">
        <f>C463-(C$7+C$8*F463)</f>
        <v>7.8804000004311092E-3</v>
      </c>
      <c r="H463" s="199"/>
      <c r="I463" s="199"/>
      <c r="K463" s="177">
        <f>G463</f>
        <v>7.8804000004311092E-3</v>
      </c>
      <c r="O463" s="177">
        <f ca="1">+C$11+C$12*F463</f>
        <v>2.9470849973162419E-2</v>
      </c>
      <c r="Q463" s="198">
        <f>C463-15018.5</f>
        <v>39509.328820000002</v>
      </c>
      <c r="S463" s="178">
        <f>S$18</f>
        <v>1</v>
      </c>
      <c r="Z463" s="177">
        <f>F463</f>
        <v>-3204</v>
      </c>
      <c r="AA463" s="177">
        <f>AB$3+AB$4*Z463+AB$5*Z463^2+AH463</f>
        <v>1.4920014283355616E-2</v>
      </c>
      <c r="AB463" s="177">
        <f>IF(S463&lt;&gt;0,G463-AH463,-9999)</f>
        <v>3.9386641085901921E-4</v>
      </c>
      <c r="AC463" s="177">
        <f>+G463-P463</f>
        <v>7.8804000004311092E-3</v>
      </c>
      <c r="AD463" s="177">
        <f>IF(S463&lt;&gt;0,G463-AA463,-9999)</f>
        <v>-7.0396142829245063E-3</v>
      </c>
      <c r="AE463" s="177">
        <f>+(G463-AA463)^2*S463</f>
        <v>4.955616925235471E-5</v>
      </c>
      <c r="AF463" s="177">
        <f>IF(S463&lt;&gt;0,G463-P463,-9999)</f>
        <v>7.8804000004311092E-3</v>
      </c>
      <c r="AG463" s="178"/>
      <c r="AH463" s="177">
        <f>$AB$6*($AB$11/AI463*AJ463+$AB$12)</f>
        <v>7.48653358957209E-3</v>
      </c>
      <c r="AI463" s="177">
        <f>1+$AB$7*COS(AL463)</f>
        <v>0.80862189581460053</v>
      </c>
      <c r="AJ463" s="177">
        <f>SIN(AL463+RADIANS($AB$9))</f>
        <v>0.5967262954588427</v>
      </c>
      <c r="AK463" s="177">
        <f>$AB$7*SIN(AL463)</f>
        <v>3.1752398015264333E-2</v>
      </c>
      <c r="AL463" s="177">
        <f>2*ATAN(AM463)</f>
        <v>2.9771759257952493</v>
      </c>
      <c r="AM463" s="177">
        <f>SQRT((1+$AB$7)/(1-$AB$7))*TAN(AN463/2)</f>
        <v>12.136797263866718</v>
      </c>
      <c r="AN463" s="177">
        <f>$AU463+$AB$7*SIN(AO463)</f>
        <v>21.791250587522935</v>
      </c>
      <c r="AO463" s="177">
        <f>$AU463+$AB$7*SIN(AP463)</f>
        <v>21.791248429391896</v>
      </c>
      <c r="AP463" s="177">
        <f>$AU463+$AB$7*SIN(AQ463)</f>
        <v>21.791259780125852</v>
      </c>
      <c r="AQ463" s="177">
        <f>$AU463+$AB$7*SIN(AR463)</f>
        <v>21.791200080418005</v>
      </c>
      <c r="AR463" s="177">
        <f>$AU463+$AB$7*SIN(AS463)</f>
        <v>21.791514065694866</v>
      </c>
      <c r="AS463" s="177">
        <f>$AU463+$AB$7*SIN(AT463)</f>
        <v>21.789862463973446</v>
      </c>
      <c r="AT463" s="177">
        <f>$AU463+$AB$7*SIN(AU463)</f>
        <v>21.79854397463383</v>
      </c>
      <c r="AU463" s="177">
        <f>RADIANS($AB$9)+$AB$18*(F463-AB$15)</f>
        <v>21.752728852365756</v>
      </c>
    </row>
    <row r="464" spans="1:47" s="177" customFormat="1" ht="12.95" customHeight="1" x14ac:dyDescent="0.2">
      <c r="A464" s="70" t="s">
        <v>220</v>
      </c>
      <c r="B464" s="60" t="s">
        <v>95</v>
      </c>
      <c r="C464" s="59">
        <v>54536.764600000002</v>
      </c>
      <c r="D464" s="59">
        <v>2.0000000000000001E-4</v>
      </c>
      <c r="E464" s="199">
        <f>(C464-C$7)/C$8</f>
        <v>-3190.9887702597171</v>
      </c>
      <c r="F464" s="199">
        <f>ROUND(2*E464,0)/2</f>
        <v>-3191</v>
      </c>
      <c r="G464" s="201">
        <f>C464-(C$7+C$8*F464)</f>
        <v>7.7191000018501654E-3</v>
      </c>
      <c r="H464" s="199"/>
      <c r="I464" s="199"/>
      <c r="K464" s="177">
        <f>G464</f>
        <v>7.7191000018501654E-3</v>
      </c>
      <c r="O464" s="177">
        <f ca="1">+C$11+C$12*F464</f>
        <v>2.9349496803074943E-2</v>
      </c>
      <c r="Q464" s="198">
        <f>C464-15018.5</f>
        <v>39518.264600000002</v>
      </c>
      <c r="S464" s="178">
        <f>S$18</f>
        <v>1</v>
      </c>
      <c r="Z464" s="177">
        <f>F464</f>
        <v>-3191</v>
      </c>
      <c r="AA464" s="177">
        <f>AB$3+AB$4*Z464+AB$5*Z464^2+AH464</f>
        <v>1.4923582390755166E-2</v>
      </c>
      <c r="AB464" s="177">
        <f>IF(S464&lt;&gt;0,G464-AH464,-9999)</f>
        <v>1.7225398688223981E-4</v>
      </c>
      <c r="AC464" s="177">
        <f>+G464-P464</f>
        <v>7.7191000018501654E-3</v>
      </c>
      <c r="AD464" s="177">
        <f>IF(S464&lt;&gt;0,G464-AA464,-9999)</f>
        <v>-7.2044823889050001E-3</v>
      </c>
      <c r="AE464" s="177">
        <f>+(G464-AA464)^2*S464</f>
        <v>5.1904566492042298E-5</v>
      </c>
      <c r="AF464" s="177">
        <f>IF(S464&lt;&gt;0,G464-P464,-9999)</f>
        <v>7.7191000018501654E-3</v>
      </c>
      <c r="AG464" s="178"/>
      <c r="AH464" s="177">
        <f>$AB$6*($AB$11/AI464*AJ464+$AB$12)</f>
        <v>7.5468460149679256E-3</v>
      </c>
      <c r="AI464" s="177">
        <f>1+$AB$7*COS(AL464)</f>
        <v>0.80847523771158492</v>
      </c>
      <c r="AJ464" s="177">
        <f>SIN(AL464+RADIANS($AB$9))</f>
        <v>0.60047916000111223</v>
      </c>
      <c r="AK464" s="177">
        <f>$AB$7*SIN(AL464)</f>
        <v>3.0855452867904323E-2</v>
      </c>
      <c r="AL464" s="177">
        <f>2*ATAN(AM464)</f>
        <v>2.9818608920637906</v>
      </c>
      <c r="AM464" s="177">
        <f>SQRT((1+$AB$7)/(1-$AB$7))*TAN(AN464/2)</f>
        <v>12.494358034747808</v>
      </c>
      <c r="AN464" s="177">
        <f>$AU464+$AB$7*SIN(AO464)</f>
        <v>21.796934805557203</v>
      </c>
      <c r="AO464" s="177">
        <f>$AU464+$AB$7*SIN(AP464)</f>
        <v>21.796932692870147</v>
      </c>
      <c r="AP464" s="177">
        <f>$AU464+$AB$7*SIN(AQ464)</f>
        <v>21.796943791988117</v>
      </c>
      <c r="AQ464" s="177">
        <f>$AU464+$AB$7*SIN(AR464)</f>
        <v>21.796885481889003</v>
      </c>
      <c r="AR464" s="177">
        <f>$AU464+$AB$7*SIN(AS464)</f>
        <v>21.797191811163639</v>
      </c>
      <c r="AS464" s="177">
        <f>$AU464+$AB$7*SIN(AT464)</f>
        <v>21.795582318521117</v>
      </c>
      <c r="AT464" s="177">
        <f>$AU464+$AB$7*SIN(AU464)</f>
        <v>21.804033167176762</v>
      </c>
      <c r="AU464" s="177">
        <f>RADIANS($AB$9)+$AB$18*(F464-AB$15)</f>
        <v>21.759494442693519</v>
      </c>
    </row>
    <row r="465" spans="1:47" s="177" customFormat="1" ht="12.95" customHeight="1" x14ac:dyDescent="0.2">
      <c r="A465" s="70" t="s">
        <v>220</v>
      </c>
      <c r="B465" s="60" t="s">
        <v>95</v>
      </c>
      <c r="C465" s="59">
        <v>54547.762999999999</v>
      </c>
      <c r="D465" s="59">
        <v>1E-4</v>
      </c>
      <c r="E465" s="199">
        <f>(C465-C$7)/C$8</f>
        <v>-3174.9883070516653</v>
      </c>
      <c r="F465" s="199">
        <f>ROUND(2*E465,0)/2</f>
        <v>-3175</v>
      </c>
      <c r="G465" s="201">
        <f>C465-(C$7+C$8*F465)</f>
        <v>8.0374999961350113E-3</v>
      </c>
      <c r="H465" s="199"/>
      <c r="I465" s="199"/>
      <c r="K465" s="177">
        <f>G465</f>
        <v>8.0374999961350113E-3</v>
      </c>
      <c r="O465" s="177">
        <f ca="1">+C$11+C$12*F465</f>
        <v>2.9200139055274972E-2</v>
      </c>
      <c r="Q465" s="198">
        <f>C465-15018.5</f>
        <v>39529.262999999999</v>
      </c>
      <c r="S465" s="178">
        <f>S$18</f>
        <v>1</v>
      </c>
      <c r="Z465" s="177">
        <f>F465</f>
        <v>-3175</v>
      </c>
      <c r="AA465" s="177">
        <f>AB$3+AB$4*Z465+AB$5*Z465^2+AH465</f>
        <v>1.4927634182477979E-2</v>
      </c>
      <c r="AB465" s="177">
        <f>IF(S465&lt;&gt;0,G465-AH465,-9999)</f>
        <v>4.1677291469984987E-4</v>
      </c>
      <c r="AC465" s="177">
        <f>+G465-P465</f>
        <v>8.0374999961350113E-3</v>
      </c>
      <c r="AD465" s="177">
        <f>IF(S465&lt;&gt;0,G465-AA465,-9999)</f>
        <v>-6.890134186342968E-3</v>
      </c>
      <c r="AE465" s="177">
        <f>+(G465-AA465)^2*S465</f>
        <v>4.7473949105812074E-5</v>
      </c>
      <c r="AF465" s="177">
        <f>IF(S465&lt;&gt;0,G465-P465,-9999)</f>
        <v>8.0374999961350113E-3</v>
      </c>
      <c r="AG465" s="178"/>
      <c r="AH465" s="177">
        <f>$AB$6*($AB$11/AI465*AJ465+$AB$12)</f>
        <v>7.6207270814351614E-3</v>
      </c>
      <c r="AI465" s="177">
        <f>1+$AB$7*COS(AL465)</f>
        <v>0.80830057484544438</v>
      </c>
      <c r="AJ465" s="177">
        <f>SIN(AL465+RADIANS($AB$9))</f>
        <v>0.60507814201455989</v>
      </c>
      <c r="AK465" s="177">
        <f>$AB$7*SIN(AL465)</f>
        <v>2.9751032532171182E-2</v>
      </c>
      <c r="AL465" s="177">
        <f>2*ATAN(AM465)</f>
        <v>2.9876247102901381</v>
      </c>
      <c r="AM465" s="177">
        <f>SQRT((1+$AB$7)/(1-$AB$7))*TAN(AN465/2)</f>
        <v>12.964045463126487</v>
      </c>
      <c r="AN465" s="177">
        <f>$AU465+$AB$7*SIN(AO465)</f>
        <v>21.803929374208824</v>
      </c>
      <c r="AO465" s="177">
        <f>$AU465+$AB$7*SIN(AP465)</f>
        <v>21.803927319190993</v>
      </c>
      <c r="AP465" s="177">
        <f>$AU465+$AB$7*SIN(AQ465)</f>
        <v>21.80393810077172</v>
      </c>
      <c r="AQ465" s="177">
        <f>$AU465+$AB$7*SIN(AR465)</f>
        <v>21.803881535332071</v>
      </c>
      <c r="AR465" s="177">
        <f>$AU465+$AB$7*SIN(AS465)</f>
        <v>21.804178298513296</v>
      </c>
      <c r="AS465" s="177">
        <f>$AU465+$AB$7*SIN(AT465)</f>
        <v>21.802621183049439</v>
      </c>
      <c r="AT465" s="177">
        <f>$AU465+$AB$7*SIN(AU465)</f>
        <v>21.810786303986607</v>
      </c>
      <c r="AU465" s="177">
        <f>RADIANS($AB$9)+$AB$18*(F465-AB$15)</f>
        <v>21.767821323096921</v>
      </c>
    </row>
    <row r="466" spans="1:47" s="177" customFormat="1" ht="12.95" customHeight="1" x14ac:dyDescent="0.2">
      <c r="A466" s="147" t="s">
        <v>273</v>
      </c>
      <c r="B466" s="147" t="s">
        <v>52</v>
      </c>
      <c r="C466" s="148">
        <v>54547.763019999999</v>
      </c>
      <c r="D466" s="149">
        <v>1E-4</v>
      </c>
      <c r="E466" s="105">
        <f>(C466-C$7)/C$8</f>
        <v>-3174.9882779556829</v>
      </c>
      <c r="F466" s="199">
        <f>ROUND(2*E466,0)/2</f>
        <v>-3175</v>
      </c>
      <c r="G466" s="201">
        <f>C466-(C$7+C$8*F466)</f>
        <v>8.0574999956297688E-3</v>
      </c>
      <c r="H466" s="199"/>
      <c r="I466" s="199"/>
      <c r="K466" s="177">
        <f>G466</f>
        <v>8.0574999956297688E-3</v>
      </c>
      <c r="O466" s="177">
        <f ca="1">+C$11+C$12*F466</f>
        <v>2.9200139055274972E-2</v>
      </c>
      <c r="Q466" s="198">
        <f>C466-15018.5</f>
        <v>39529.263019999999</v>
      </c>
      <c r="S466" s="178">
        <f>S$18</f>
        <v>1</v>
      </c>
      <c r="Z466" s="177">
        <f>F466</f>
        <v>-3175</v>
      </c>
      <c r="AA466" s="177">
        <f>AB$3+AB$4*Z466+AB$5*Z466^2+AH466</f>
        <v>1.4927634182477979E-2</v>
      </c>
      <c r="AB466" s="177">
        <f>IF(S466&lt;&gt;0,G466-AH466,-9999)</f>
        <v>4.3677291419460737E-4</v>
      </c>
      <c r="AC466" s="177">
        <f>+G466-P466</f>
        <v>8.0574999956297688E-3</v>
      </c>
      <c r="AD466" s="177">
        <f>IF(S466&lt;&gt;0,G466-AA466,-9999)</f>
        <v>-6.8701341868482105E-3</v>
      </c>
      <c r="AE466" s="177">
        <f>+(G466-AA466)^2*S466</f>
        <v>4.719874374530052E-5</v>
      </c>
      <c r="AF466" s="177">
        <f>IF(S466&lt;&gt;0,G466-P466,-9999)</f>
        <v>8.0574999956297688E-3</v>
      </c>
      <c r="AG466" s="178"/>
      <c r="AH466" s="177">
        <f>$AB$6*($AB$11/AI466*AJ466+$AB$12)</f>
        <v>7.6207270814351614E-3</v>
      </c>
      <c r="AI466" s="177">
        <f>1+$AB$7*COS(AL466)</f>
        <v>0.80830057484544438</v>
      </c>
      <c r="AJ466" s="177">
        <f>SIN(AL466+RADIANS($AB$9))</f>
        <v>0.60507814201455989</v>
      </c>
      <c r="AK466" s="177">
        <f>$AB$7*SIN(AL466)</f>
        <v>2.9751032532171182E-2</v>
      </c>
      <c r="AL466" s="177">
        <f>2*ATAN(AM466)</f>
        <v>2.9876247102901381</v>
      </c>
      <c r="AM466" s="177">
        <f>SQRT((1+$AB$7)/(1-$AB$7))*TAN(AN466/2)</f>
        <v>12.964045463126487</v>
      </c>
      <c r="AN466" s="177">
        <f>$AU466+$AB$7*SIN(AO466)</f>
        <v>21.803929374208824</v>
      </c>
      <c r="AO466" s="177">
        <f>$AU466+$AB$7*SIN(AP466)</f>
        <v>21.803927319190993</v>
      </c>
      <c r="AP466" s="177">
        <f>$AU466+$AB$7*SIN(AQ466)</f>
        <v>21.80393810077172</v>
      </c>
      <c r="AQ466" s="177">
        <f>$AU466+$AB$7*SIN(AR466)</f>
        <v>21.803881535332071</v>
      </c>
      <c r="AR466" s="177">
        <f>$AU466+$AB$7*SIN(AS466)</f>
        <v>21.804178298513296</v>
      </c>
      <c r="AS466" s="177">
        <f>$AU466+$AB$7*SIN(AT466)</f>
        <v>21.802621183049439</v>
      </c>
      <c r="AT466" s="177">
        <f>$AU466+$AB$7*SIN(AU466)</f>
        <v>21.810786303986607</v>
      </c>
      <c r="AU466" s="177">
        <f>RADIANS($AB$9)+$AB$18*(F466-AB$15)</f>
        <v>21.767821323096921</v>
      </c>
    </row>
    <row r="467" spans="1:47" s="177" customFormat="1" ht="12.95" customHeight="1" x14ac:dyDescent="0.2">
      <c r="A467" s="59" t="s">
        <v>216</v>
      </c>
      <c r="B467" s="60" t="s">
        <v>94</v>
      </c>
      <c r="C467" s="59">
        <v>54554.635499999997</v>
      </c>
      <c r="D467" s="59">
        <v>5.0000000000000001E-4</v>
      </c>
      <c r="E467" s="199">
        <f>(C467-C$7)/C$8</f>
        <v>-3164.9901997453908</v>
      </c>
      <c r="F467" s="199">
        <f>ROUND(2*E467,0)/2</f>
        <v>-3165</v>
      </c>
      <c r="G467" s="201">
        <f>C467-(C$7+C$8*F467)</f>
        <v>6.7364999922574498E-3</v>
      </c>
      <c r="H467" s="199"/>
      <c r="I467" s="199"/>
      <c r="K467" s="177">
        <f>G467</f>
        <v>6.7364999922574498E-3</v>
      </c>
      <c r="O467" s="177">
        <f ca="1">+C$11+C$12*F467</f>
        <v>2.910679046289999E-2</v>
      </c>
      <c r="Q467" s="198">
        <f>C467-15018.5</f>
        <v>39536.135499999997</v>
      </c>
      <c r="S467" s="178">
        <f>S$18</f>
        <v>1</v>
      </c>
      <c r="Z467" s="177">
        <f>F467</f>
        <v>-3165</v>
      </c>
      <c r="AA467" s="177">
        <f>AB$3+AB$4*Z467+AB$5*Z467^2+AH467</f>
        <v>1.4929975039720555E-2</v>
      </c>
      <c r="AB467" s="177">
        <f>IF(S467&lt;&gt;0,G467-AH467,-9999)</f>
        <v>-9.3020570364145405E-4</v>
      </c>
      <c r="AC467" s="177">
        <f>+G467-P467</f>
        <v>6.7364999922574498E-3</v>
      </c>
      <c r="AD467" s="177">
        <f>IF(S467&lt;&gt;0,G467-AA467,-9999)</f>
        <v>-8.193475047463105E-3</v>
      </c>
      <c r="AE467" s="177">
        <f>+(G467-AA467)^2*S467</f>
        <v>6.7133033353400536E-5</v>
      </c>
      <c r="AF467" s="177">
        <f>IF(S467&lt;&gt;0,G467-P467,-9999)</f>
        <v>6.7364999922574498E-3</v>
      </c>
      <c r="AG467" s="178"/>
      <c r="AH467" s="177">
        <f>$AB$6*($AB$11/AI467*AJ467+$AB$12)</f>
        <v>7.6667056958989038E-3</v>
      </c>
      <c r="AI467" s="177">
        <f>1+$AB$7*COS(AL467)</f>
        <v>0.8081946804697816</v>
      </c>
      <c r="AJ467" s="177">
        <f>SIN(AL467+RADIANS($AB$9))</f>
        <v>0.60794131721091182</v>
      </c>
      <c r="AK467" s="177">
        <f>$AB$7*SIN(AL467)</f>
        <v>2.9060504834365602E-2</v>
      </c>
      <c r="AL467" s="177">
        <f>2*ATAN(AM467)</f>
        <v>2.991225849317146</v>
      </c>
      <c r="AM467" s="177">
        <f>SQRT((1+$AB$7)/(1-$AB$7))*TAN(AN467/2)</f>
        <v>13.27573746211926</v>
      </c>
      <c r="AN467" s="177">
        <f>$AU467+$AB$7*SIN(AO467)</f>
        <v>21.808300222611653</v>
      </c>
      <c r="AO467" s="177">
        <f>$AU467+$AB$7*SIN(AP467)</f>
        <v>21.808298204592969</v>
      </c>
      <c r="AP467" s="177">
        <f>$AU467+$AB$7*SIN(AQ467)</f>
        <v>21.80830878340101</v>
      </c>
      <c r="AQ467" s="177">
        <f>$AU467+$AB$7*SIN(AR467)</f>
        <v>21.808253327202898</v>
      </c>
      <c r="AR467" s="177">
        <f>$AU467+$AB$7*SIN(AS467)</f>
        <v>21.808544033209902</v>
      </c>
      <c r="AS467" s="177">
        <f>$AU467+$AB$7*SIN(AT467)</f>
        <v>21.807019953988306</v>
      </c>
      <c r="AT467" s="177">
        <f>$AU467+$AB$7*SIN(AU467)</f>
        <v>21.815005494762381</v>
      </c>
      <c r="AU467" s="177">
        <f>RADIANS($AB$9)+$AB$18*(F467-AB$15)</f>
        <v>21.773025623349049</v>
      </c>
    </row>
    <row r="468" spans="1:47" s="177" customFormat="1" ht="12.95" customHeight="1" x14ac:dyDescent="0.2">
      <c r="A468" s="59" t="s">
        <v>216</v>
      </c>
      <c r="B468" s="60" t="s">
        <v>94</v>
      </c>
      <c r="C468" s="59">
        <v>54554.637000000002</v>
      </c>
      <c r="D468" s="59">
        <v>2.3E-3</v>
      </c>
      <c r="E468" s="199">
        <f>(C468-C$7)/C$8</f>
        <v>-3164.9880175466251</v>
      </c>
      <c r="F468" s="199">
        <f>ROUND(2*E468,0)/2</f>
        <v>-3165</v>
      </c>
      <c r="G468" s="201">
        <f>C468-(C$7+C$8*F468)</f>
        <v>8.2364999980200082E-3</v>
      </c>
      <c r="H468" s="199"/>
      <c r="I468" s="199"/>
      <c r="K468" s="177">
        <f>G468</f>
        <v>8.2364999980200082E-3</v>
      </c>
      <c r="O468" s="177">
        <f ca="1">+C$11+C$12*F468</f>
        <v>2.910679046289999E-2</v>
      </c>
      <c r="Q468" s="198">
        <f>C468-15018.5</f>
        <v>39536.137000000002</v>
      </c>
      <c r="S468" s="178">
        <f>S$18</f>
        <v>1</v>
      </c>
      <c r="Z468" s="177">
        <f>F468</f>
        <v>-3165</v>
      </c>
      <c r="AA468" s="177">
        <f>AB$3+AB$4*Z468+AB$5*Z468^2+AH468</f>
        <v>1.4929975039720555E-2</v>
      </c>
      <c r="AB468" s="177">
        <f>IF(S468&lt;&gt;0,G468-AH468,-9999)</f>
        <v>5.6979430212110438E-4</v>
      </c>
      <c r="AC468" s="177">
        <f>+G468-P468</f>
        <v>8.2364999980200082E-3</v>
      </c>
      <c r="AD468" s="177">
        <f>IF(S468&lt;&gt;0,G468-AA468,-9999)</f>
        <v>-6.6934750417005466E-3</v>
      </c>
      <c r="AE468" s="177">
        <f>+(G468-AA468)^2*S468</f>
        <v>4.4802608133868135E-5</v>
      </c>
      <c r="AF468" s="177">
        <f>IF(S468&lt;&gt;0,G468-P468,-9999)</f>
        <v>8.2364999980200082E-3</v>
      </c>
      <c r="AG468" s="178"/>
      <c r="AH468" s="177">
        <f>$AB$6*($AB$11/AI468*AJ468+$AB$12)</f>
        <v>7.6667056958989038E-3</v>
      </c>
      <c r="AI468" s="177">
        <f>1+$AB$7*COS(AL468)</f>
        <v>0.8081946804697816</v>
      </c>
      <c r="AJ468" s="177">
        <f>SIN(AL468+RADIANS($AB$9))</f>
        <v>0.60794131721091182</v>
      </c>
      <c r="AK468" s="177">
        <f>$AB$7*SIN(AL468)</f>
        <v>2.9060504834365602E-2</v>
      </c>
      <c r="AL468" s="177">
        <f>2*ATAN(AM468)</f>
        <v>2.991225849317146</v>
      </c>
      <c r="AM468" s="177">
        <f>SQRT((1+$AB$7)/(1-$AB$7))*TAN(AN468/2)</f>
        <v>13.27573746211926</v>
      </c>
      <c r="AN468" s="177">
        <f>$AU468+$AB$7*SIN(AO468)</f>
        <v>21.808300222611653</v>
      </c>
      <c r="AO468" s="177">
        <f>$AU468+$AB$7*SIN(AP468)</f>
        <v>21.808298204592969</v>
      </c>
      <c r="AP468" s="177">
        <f>$AU468+$AB$7*SIN(AQ468)</f>
        <v>21.80830878340101</v>
      </c>
      <c r="AQ468" s="177">
        <f>$AU468+$AB$7*SIN(AR468)</f>
        <v>21.808253327202898</v>
      </c>
      <c r="AR468" s="177">
        <f>$AU468+$AB$7*SIN(AS468)</f>
        <v>21.808544033209902</v>
      </c>
      <c r="AS468" s="177">
        <f>$AU468+$AB$7*SIN(AT468)</f>
        <v>21.807019953988306</v>
      </c>
      <c r="AT468" s="177">
        <f>$AU468+$AB$7*SIN(AU468)</f>
        <v>21.815005494762381</v>
      </c>
      <c r="AU468" s="177">
        <f>RADIANS($AB$9)+$AB$18*(F468-AB$15)</f>
        <v>21.773025623349049</v>
      </c>
    </row>
    <row r="469" spans="1:47" s="177" customFormat="1" ht="12.95" customHeight="1" x14ac:dyDescent="0.2">
      <c r="A469" s="147" t="s">
        <v>273</v>
      </c>
      <c r="B469" s="147" t="s">
        <v>52</v>
      </c>
      <c r="C469" s="148">
        <v>54591.756179999997</v>
      </c>
      <c r="D469" s="149">
        <v>1E-4</v>
      </c>
      <c r="E469" s="105">
        <f>(C469-C$7)/C$8</f>
        <v>-3110.987065235096</v>
      </c>
      <c r="F469" s="199">
        <f>ROUND(2*E469,0)/2</f>
        <v>-3111</v>
      </c>
      <c r="G469" s="201">
        <f>C469-(C$7+C$8*F469)</f>
        <v>8.8910999911604449E-3</v>
      </c>
      <c r="H469" s="199"/>
      <c r="I469" s="199"/>
      <c r="K469" s="177">
        <f>G469</f>
        <v>8.8910999911604449E-3</v>
      </c>
      <c r="O469" s="177">
        <f ca="1">+C$11+C$12*F469</f>
        <v>2.8602708064075083E-2</v>
      </c>
      <c r="Q469" s="198">
        <f>C469-15018.5</f>
        <v>39573.256179999997</v>
      </c>
      <c r="S469" s="178">
        <f>S$18</f>
        <v>1</v>
      </c>
      <c r="Z469" s="177">
        <f>F469</f>
        <v>-3111</v>
      </c>
      <c r="AA469" s="177">
        <f>AB$3+AB$4*Z469+AB$5*Z469^2+AH469</f>
        <v>1.4940038854709146E-2</v>
      </c>
      <c r="AB469" s="177">
        <f>IF(S469&lt;&gt;0,G469-AH469,-9999)</f>
        <v>9.7876022393865447E-4</v>
      </c>
      <c r="AC469" s="177">
        <f>+G469-P469</f>
        <v>8.8910999911604449E-3</v>
      </c>
      <c r="AD469" s="177">
        <f>IF(S469&lt;&gt;0,G469-AA469,-9999)</f>
        <v>-6.0489388635487015E-3</v>
      </c>
      <c r="AE469" s="177">
        <f>+(G469-AA469)^2*S469</f>
        <v>3.6589661374949854E-5</v>
      </c>
      <c r="AF469" s="177">
        <f>IF(S469&lt;&gt;0,G469-P469,-9999)</f>
        <v>8.8910999911604449E-3</v>
      </c>
      <c r="AG469" s="178"/>
      <c r="AH469" s="177">
        <f>$AB$6*($AB$11/AI469*AJ469+$AB$12)</f>
        <v>7.9123397672217904E-3</v>
      </c>
      <c r="AI469" s="177">
        <f>1+$AB$7*COS(AL469)</f>
        <v>0.80766625949658399</v>
      </c>
      <c r="AJ469" s="177">
        <f>SIN(AL469+RADIANS($AB$9))</f>
        <v>0.62325313848123509</v>
      </c>
      <c r="AK469" s="177">
        <f>$AB$7*SIN(AL469)</f>
        <v>2.5328359703739541E-2</v>
      </c>
      <c r="AL469" s="177">
        <f>2*ATAN(AM469)</f>
        <v>3.0106564571152945</v>
      </c>
      <c r="AM469" s="177">
        <f>SQRT((1+$AB$7)/(1-$AB$7))*TAN(AN469/2)</f>
        <v>15.252786133396764</v>
      </c>
      <c r="AN469" s="177">
        <f>$AU469+$AB$7*SIN(AO469)</f>
        <v>21.831893368034116</v>
      </c>
      <c r="AO469" s="177">
        <f>$AU469+$AB$7*SIN(AP469)</f>
        <v>21.831891561982133</v>
      </c>
      <c r="AP469" s="177">
        <f>$AU469+$AB$7*SIN(AQ469)</f>
        <v>21.831900991116385</v>
      </c>
      <c r="AQ469" s="177">
        <f>$AU469+$AB$7*SIN(AR469)</f>
        <v>21.831851762822993</v>
      </c>
      <c r="AR469" s="177">
        <f>$AU469+$AB$7*SIN(AS469)</f>
        <v>21.832108773104398</v>
      </c>
      <c r="AS469" s="177">
        <f>$AU469+$AB$7*SIN(AT469)</f>
        <v>21.830766860820983</v>
      </c>
      <c r="AT469" s="177">
        <f>$AU469+$AB$7*SIN(AU469)</f>
        <v>21.837770155028441</v>
      </c>
      <c r="AU469" s="177">
        <f>RADIANS($AB$9)+$AB$18*(F469-AB$15)</f>
        <v>21.801128844710536</v>
      </c>
    </row>
    <row r="470" spans="1:47" s="177" customFormat="1" ht="12.95" customHeight="1" x14ac:dyDescent="0.2">
      <c r="A470" s="59" t="s">
        <v>221</v>
      </c>
      <c r="B470" s="60" t="s">
        <v>95</v>
      </c>
      <c r="C470" s="59">
        <v>54592.443899999998</v>
      </c>
      <c r="D470" s="59">
        <v>3.0999999999999999E-3</v>
      </c>
      <c r="E470" s="199">
        <f>(C470-C$7)/C$8</f>
        <v>-3109.9865707488552</v>
      </c>
      <c r="F470" s="199">
        <f>ROUND(2*E470,0)/2</f>
        <v>-3110</v>
      </c>
      <c r="G470" s="201">
        <f>C470-(C$7+C$8*F470)</f>
        <v>9.2309999963617884E-3</v>
      </c>
      <c r="H470" s="199"/>
      <c r="I470" s="199"/>
      <c r="K470" s="177">
        <f>G470</f>
        <v>9.2309999963617884E-3</v>
      </c>
      <c r="O470" s="177">
        <f ca="1">+C$11+C$12*F470</f>
        <v>2.859337320483759E-2</v>
      </c>
      <c r="Q470" s="198">
        <f>C470-15018.5</f>
        <v>39573.943899999998</v>
      </c>
      <c r="S470" s="178">
        <f>S$18</f>
        <v>1</v>
      </c>
      <c r="Z470" s="177">
        <f>F470</f>
        <v>-3110</v>
      </c>
      <c r="AA470" s="177">
        <f>AB$3+AB$4*Z470+AB$5*Z470^2+AH470</f>
        <v>1.4940183812173956E-2</v>
      </c>
      <c r="AB470" s="177">
        <f>IF(S470&lt;&gt;0,G470-AH470,-9999)</f>
        <v>1.3141540313369084E-3</v>
      </c>
      <c r="AC470" s="177">
        <f>+G470-P470</f>
        <v>9.2309999963617884E-3</v>
      </c>
      <c r="AD470" s="177">
        <f>IF(S470&lt;&gt;0,G470-AA470,-9999)</f>
        <v>-5.7091838158121674E-3</v>
      </c>
      <c r="AE470" s="177">
        <f>+(G470-AA470)^2*S470</f>
        <v>3.2594779842731583E-5</v>
      </c>
      <c r="AF470" s="177">
        <f>IF(S470&lt;&gt;0,G470-P470,-9999)</f>
        <v>9.2309999963617884E-3</v>
      </c>
      <c r="AG470" s="178"/>
      <c r="AH470" s="177">
        <f>$AB$6*($AB$11/AI470*AJ470+$AB$12)</f>
        <v>7.9168459650248799E-3</v>
      </c>
      <c r="AI470" s="177">
        <f>1+$AB$7*COS(AL470)</f>
        <v>0.80765716405358134</v>
      </c>
      <c r="AJ470" s="177">
        <f>SIN(AL470+RADIANS($AB$9))</f>
        <v>0.62353430645462193</v>
      </c>
      <c r="AK470" s="177">
        <f>$AB$7*SIN(AL470)</f>
        <v>2.5259196372934466E-2</v>
      </c>
      <c r="AL470" s="177">
        <f>2*ATAN(AM470)</f>
        <v>3.0110160492209439</v>
      </c>
      <c r="AM470" s="177">
        <f>SQRT((1+$AB$7)/(1-$AB$7))*TAN(AN470/2)</f>
        <v>15.294910550988526</v>
      </c>
      <c r="AN470" s="177">
        <f>$AU470+$AB$7*SIN(AO470)</f>
        <v>21.832330136059191</v>
      </c>
      <c r="AO470" s="177">
        <f>$AU470+$AB$7*SIN(AP470)</f>
        <v>21.832328334118856</v>
      </c>
      <c r="AP470" s="177">
        <f>$AU470+$AB$7*SIN(AQ470)</f>
        <v>21.832337741127809</v>
      </c>
      <c r="AQ470" s="177">
        <f>$AU470+$AB$7*SIN(AR470)</f>
        <v>21.832288631788856</v>
      </c>
      <c r="AR470" s="177">
        <f>$AU470+$AB$7*SIN(AS470)</f>
        <v>21.832545003093379</v>
      </c>
      <c r="AS470" s="177">
        <f>$AU470+$AB$7*SIN(AT470)</f>
        <v>21.831206521357313</v>
      </c>
      <c r="AT470" s="177">
        <f>$AU470+$AB$7*SIN(AU470)</f>
        <v>21.838191436867753</v>
      </c>
      <c r="AU470" s="177">
        <f>RADIANS($AB$9)+$AB$18*(F470-AB$15)</f>
        <v>21.801649274735748</v>
      </c>
    </row>
    <row r="471" spans="1:47" s="177" customFormat="1" ht="12.95" customHeight="1" x14ac:dyDescent="0.2">
      <c r="A471" s="59" t="s">
        <v>221</v>
      </c>
      <c r="B471" s="60" t="s">
        <v>95</v>
      </c>
      <c r="C471" s="59">
        <v>54605.504399999998</v>
      </c>
      <c r="D471" s="59">
        <v>4.0000000000000002E-4</v>
      </c>
      <c r="E471" s="199">
        <f>(C471-C$7)/C$8</f>
        <v>-3090.9861661692062</v>
      </c>
      <c r="F471" s="199">
        <f>ROUND(2*E471,0)/2</f>
        <v>-3091</v>
      </c>
      <c r="G471" s="201">
        <f>C471-(C$7+C$8*F471)</f>
        <v>9.5090999966487288E-3</v>
      </c>
      <c r="H471" s="199"/>
      <c r="I471" s="199"/>
      <c r="K471" s="177">
        <f>G471</f>
        <v>9.5090999966487288E-3</v>
      </c>
      <c r="O471" s="177">
        <f ca="1">+C$11+C$12*F471</f>
        <v>2.8416010879325118E-2</v>
      </c>
      <c r="Q471" s="198">
        <f>C471-15018.5</f>
        <v>39587.004399999998</v>
      </c>
      <c r="S471" s="178">
        <f>S$18</f>
        <v>1</v>
      </c>
      <c r="Z471" s="177">
        <f>F471</f>
        <v>-3091</v>
      </c>
      <c r="AA471" s="177">
        <f>AB$3+AB$4*Z471+AB$5*Z471^2+AH471</f>
        <v>1.4942648761966899E-2</v>
      </c>
      <c r="AB471" s="177">
        <f>IF(S471&lt;&gt;0,G471-AH471,-9999)</f>
        <v>1.5069336115872741E-3</v>
      </c>
      <c r="AC471" s="177">
        <f>+G471-P471</f>
        <v>9.5090999966487288E-3</v>
      </c>
      <c r="AD471" s="177">
        <f>IF(S471&lt;&gt;0,G471-AA471,-9999)</f>
        <v>-5.4335487653181698E-3</v>
      </c>
      <c r="AE471" s="177">
        <f>+(G471-AA471)^2*S471</f>
        <v>2.9523452185090609E-5</v>
      </c>
      <c r="AF471" s="177">
        <f>IF(S471&lt;&gt;0,G471-P471,-9999)</f>
        <v>9.5090999966487288E-3</v>
      </c>
      <c r="AG471" s="178"/>
      <c r="AH471" s="177">
        <f>$AB$6*($AB$11/AI471*AJ471+$AB$12)</f>
        <v>8.0021663850614547E-3</v>
      </c>
      <c r="AI471" s="177">
        <f>1+$AB$7*COS(AL471)</f>
        <v>0.80748911366952281</v>
      </c>
      <c r="AJ471" s="177">
        <f>SIN(AL471+RADIANS($AB$9))</f>
        <v>0.62885996234464736</v>
      </c>
      <c r="AK471" s="177">
        <f>$AB$7*SIN(AL471)</f>
        <v>2.3944773658806564E-2</v>
      </c>
      <c r="AL471" s="177">
        <f>2*ATAN(AM471)</f>
        <v>3.0178467879002757</v>
      </c>
      <c r="AM471" s="177">
        <f>SQRT((1+$AB$7)/(1-$AB$7))*TAN(AN471/2)</f>
        <v>16.14152653958346</v>
      </c>
      <c r="AN471" s="177">
        <f>$AU471+$AB$7*SIN(AO471)</f>
        <v>21.840627810512292</v>
      </c>
      <c r="AO471" s="177">
        <f>$AU471+$AB$7*SIN(AP471)</f>
        <v>21.840626087919148</v>
      </c>
      <c r="AP471" s="177">
        <f>$AU471+$AB$7*SIN(AQ471)</f>
        <v>21.840635069070601</v>
      </c>
      <c r="AQ471" s="177">
        <f>$AU471+$AB$7*SIN(AR471)</f>
        <v>21.840588243554542</v>
      </c>
      <c r="AR471" s="177">
        <f>$AU471+$AB$7*SIN(AS471)</f>
        <v>21.840832376633831</v>
      </c>
      <c r="AS471" s="177">
        <f>$AU471+$AB$7*SIN(AT471)</f>
        <v>21.839559446298132</v>
      </c>
      <c r="AT471" s="177">
        <f>$AU471+$AB$7*SIN(AU471)</f>
        <v>21.846193941947746</v>
      </c>
      <c r="AU471" s="177">
        <f>RADIANS($AB$9)+$AB$18*(F471-AB$15)</f>
        <v>21.811537445214789</v>
      </c>
    </row>
    <row r="472" spans="1:47" s="177" customFormat="1" ht="12.95" customHeight="1" x14ac:dyDescent="0.2">
      <c r="A472" s="59" t="s">
        <v>222</v>
      </c>
      <c r="B472" s="60" t="s">
        <v>95</v>
      </c>
      <c r="C472" s="59">
        <v>54612.376459999999</v>
      </c>
      <c r="D472" s="59">
        <v>2.9999999999999997E-4</v>
      </c>
      <c r="E472" s="199">
        <f>(C472-C$7)/C$8</f>
        <v>-3080.9886989745614</v>
      </c>
      <c r="F472" s="199">
        <f>ROUND(2*E472,0)/2</f>
        <v>-3081</v>
      </c>
      <c r="G472" s="201">
        <f>C472-(C$7+C$8*F472)</f>
        <v>7.7680999966105446E-3</v>
      </c>
      <c r="H472" s="199"/>
      <c r="I472" s="199"/>
      <c r="K472" s="177">
        <f>G472</f>
        <v>7.7680999966105446E-3</v>
      </c>
      <c r="O472" s="177">
        <f ca="1">+C$11+C$12*F472</f>
        <v>2.8322662286950143E-2</v>
      </c>
      <c r="Q472" s="198">
        <f>C472-15018.5</f>
        <v>39593.876459999999</v>
      </c>
      <c r="S472" s="178">
        <f>S$18</f>
        <v>1</v>
      </c>
      <c r="Z472" s="177">
        <f>F472</f>
        <v>-3081</v>
      </c>
      <c r="AA472" s="177">
        <f>AB$3+AB$4*Z472+AB$5*Z472^2+AH472</f>
        <v>1.4943724399717693E-2</v>
      </c>
      <c r="AB472" s="177">
        <f>IF(S472&lt;&gt;0,G472-AH472,-9999)</f>
        <v>-2.7874398976870073E-4</v>
      </c>
      <c r="AC472" s="177">
        <f>+G472-P472</f>
        <v>7.7680999966105446E-3</v>
      </c>
      <c r="AD472" s="177">
        <f>IF(S472&lt;&gt;0,G472-AA472,-9999)</f>
        <v>-7.1756244031071486E-3</v>
      </c>
      <c r="AE472" s="177">
        <f>+(G472-AA472)^2*S472</f>
        <v>5.148958557446682E-5</v>
      </c>
      <c r="AF472" s="177">
        <f>IF(S472&lt;&gt;0,G472-P472,-9999)</f>
        <v>7.7680999966105446E-3</v>
      </c>
      <c r="AG472" s="178"/>
      <c r="AH472" s="177">
        <f>$AB$6*($AB$11/AI472*AJ472+$AB$12)</f>
        <v>8.0468439863792453E-3</v>
      </c>
      <c r="AI472" s="177">
        <f>1+$AB$7*COS(AL472)</f>
        <v>0.80740429954292725</v>
      </c>
      <c r="AJ472" s="177">
        <f>SIN(AL472+RADIANS($AB$9))</f>
        <v>0.63165030034161751</v>
      </c>
      <c r="AK472" s="177">
        <f>$AB$7*SIN(AL472)</f>
        <v>2.3252735468474738E-2</v>
      </c>
      <c r="AL472" s="177">
        <f>2*ATAN(AM472)</f>
        <v>3.0214407926208415</v>
      </c>
      <c r="AM472" s="177">
        <f>SQRT((1+$AB$7)/(1-$AB$7))*TAN(AN472/2)</f>
        <v>16.625571393467453</v>
      </c>
      <c r="AN472" s="177">
        <f>$AU472+$AB$7*SIN(AO472)</f>
        <v>21.84499432665201</v>
      </c>
      <c r="AO472" s="177">
        <f>$AU472+$AB$7*SIN(AP472)</f>
        <v>21.844992646736049</v>
      </c>
      <c r="AP472" s="177">
        <f>$AU472+$AB$7*SIN(AQ472)</f>
        <v>21.845001399666735</v>
      </c>
      <c r="AQ472" s="177">
        <f>$AU472+$AB$7*SIN(AR472)</f>
        <v>21.844955793811877</v>
      </c>
      <c r="AR472" s="177">
        <f>$AU472+$AB$7*SIN(AS472)</f>
        <v>21.845193413037848</v>
      </c>
      <c r="AS472" s="177">
        <f>$AU472+$AB$7*SIN(AT472)</f>
        <v>21.843955259225023</v>
      </c>
      <c r="AT472" s="177">
        <f>$AU472+$AB$7*SIN(AU472)</f>
        <v>21.85040441397117</v>
      </c>
      <c r="AU472" s="177">
        <f>RADIANS($AB$9)+$AB$18*(F472-AB$15)</f>
        <v>21.816741745466917</v>
      </c>
    </row>
    <row r="473" spans="1:47" s="177" customFormat="1" ht="12.95" customHeight="1" x14ac:dyDescent="0.2">
      <c r="A473" s="59" t="s">
        <v>222</v>
      </c>
      <c r="B473" s="60" t="s">
        <v>95</v>
      </c>
      <c r="C473" s="59">
        <v>54612.376759999999</v>
      </c>
      <c r="D473" s="59">
        <v>2.0000000000000001E-4</v>
      </c>
      <c r="E473" s="199">
        <f>(C473-C$7)/C$8</f>
        <v>-3080.9882625348105</v>
      </c>
      <c r="F473" s="199">
        <f>ROUND(2*E473,0)/2</f>
        <v>-3081</v>
      </c>
      <c r="G473" s="201">
        <f>C473-(C$7+C$8*F473)</f>
        <v>8.0680999963078648E-3</v>
      </c>
      <c r="H473" s="199"/>
      <c r="I473" s="199"/>
      <c r="K473" s="177">
        <f>G473</f>
        <v>8.0680999963078648E-3</v>
      </c>
      <c r="O473" s="177">
        <f ca="1">+C$11+C$12*F473</f>
        <v>2.8322662286950143E-2</v>
      </c>
      <c r="Q473" s="198">
        <f>C473-15018.5</f>
        <v>39593.876759999999</v>
      </c>
      <c r="S473" s="178">
        <f>S$18</f>
        <v>1</v>
      </c>
      <c r="Z473" s="177">
        <f>F473</f>
        <v>-3081</v>
      </c>
      <c r="AA473" s="177">
        <f>AB$3+AB$4*Z473+AB$5*Z473^2+AH473</f>
        <v>1.4943724399717693E-2</v>
      </c>
      <c r="AB473" s="177">
        <f>IF(S473&lt;&gt;0,G473-AH473,-9999)</f>
        <v>2.1256009928619438E-5</v>
      </c>
      <c r="AC473" s="177">
        <f>+G473-P473</f>
        <v>8.0680999963078648E-3</v>
      </c>
      <c r="AD473" s="177">
        <f>IF(S473&lt;&gt;0,G473-AA473,-9999)</f>
        <v>-6.8756244034098284E-3</v>
      </c>
      <c r="AE473" s="177">
        <f>+(G473-AA473)^2*S473</f>
        <v>4.7274210936764761E-5</v>
      </c>
      <c r="AF473" s="177">
        <f>IF(S473&lt;&gt;0,G473-P473,-9999)</f>
        <v>8.0680999963078648E-3</v>
      </c>
      <c r="AG473" s="178"/>
      <c r="AH473" s="177">
        <f>$AB$6*($AB$11/AI473*AJ473+$AB$12)</f>
        <v>8.0468439863792453E-3</v>
      </c>
      <c r="AI473" s="177">
        <f>1+$AB$7*COS(AL473)</f>
        <v>0.80740429954292725</v>
      </c>
      <c r="AJ473" s="177">
        <f>SIN(AL473+RADIANS($AB$9))</f>
        <v>0.63165030034161751</v>
      </c>
      <c r="AK473" s="177">
        <f>$AB$7*SIN(AL473)</f>
        <v>2.3252735468474738E-2</v>
      </c>
      <c r="AL473" s="177">
        <f>2*ATAN(AM473)</f>
        <v>3.0214407926208415</v>
      </c>
      <c r="AM473" s="177">
        <f>SQRT((1+$AB$7)/(1-$AB$7))*TAN(AN473/2)</f>
        <v>16.625571393467453</v>
      </c>
      <c r="AN473" s="177">
        <f>$AU473+$AB$7*SIN(AO473)</f>
        <v>21.84499432665201</v>
      </c>
      <c r="AO473" s="177">
        <f>$AU473+$AB$7*SIN(AP473)</f>
        <v>21.844992646736049</v>
      </c>
      <c r="AP473" s="177">
        <f>$AU473+$AB$7*SIN(AQ473)</f>
        <v>21.845001399666735</v>
      </c>
      <c r="AQ473" s="177">
        <f>$AU473+$AB$7*SIN(AR473)</f>
        <v>21.844955793811877</v>
      </c>
      <c r="AR473" s="177">
        <f>$AU473+$AB$7*SIN(AS473)</f>
        <v>21.845193413037848</v>
      </c>
      <c r="AS473" s="177">
        <f>$AU473+$AB$7*SIN(AT473)</f>
        <v>21.843955259225023</v>
      </c>
      <c r="AT473" s="177">
        <f>$AU473+$AB$7*SIN(AU473)</f>
        <v>21.85040441397117</v>
      </c>
      <c r="AU473" s="177">
        <f>RADIANS($AB$9)+$AB$18*(F473-AB$15)</f>
        <v>21.816741745466917</v>
      </c>
    </row>
    <row r="474" spans="1:47" s="177" customFormat="1" ht="12.95" customHeight="1" x14ac:dyDescent="0.2">
      <c r="A474" s="59" t="s">
        <v>222</v>
      </c>
      <c r="B474" s="60" t="s">
        <v>95</v>
      </c>
      <c r="C474" s="59">
        <v>54612.376960000001</v>
      </c>
      <c r="D474" s="59">
        <v>2.9999999999999997E-4</v>
      </c>
      <c r="E474" s="199">
        <f>(C474-C$7)/C$8</f>
        <v>-3080.987971574973</v>
      </c>
      <c r="F474" s="199">
        <f>ROUND(2*E474,0)/2</f>
        <v>-3081</v>
      </c>
      <c r="G474" s="201">
        <f>C474-(C$7+C$8*F474)</f>
        <v>8.2680999985313974E-3</v>
      </c>
      <c r="H474" s="199"/>
      <c r="I474" s="199"/>
      <c r="K474" s="177">
        <f>G474</f>
        <v>8.2680999985313974E-3</v>
      </c>
      <c r="O474" s="177">
        <f ca="1">+C$11+C$12*F474</f>
        <v>2.8322662286950143E-2</v>
      </c>
      <c r="Q474" s="198">
        <f>C474-15018.5</f>
        <v>39593.876960000001</v>
      </c>
      <c r="S474" s="178">
        <f>S$18</f>
        <v>1</v>
      </c>
      <c r="Z474" s="177">
        <f>F474</f>
        <v>-3081</v>
      </c>
      <c r="AA474" s="177">
        <f>AB$3+AB$4*Z474+AB$5*Z474^2+AH474</f>
        <v>1.4943724399717693E-2</v>
      </c>
      <c r="AB474" s="177">
        <f>IF(S474&lt;&gt;0,G474-AH474,-9999)</f>
        <v>2.2125601215215208E-4</v>
      </c>
      <c r="AC474" s="177">
        <f>+G474-P474</f>
        <v>8.2680999985313974E-3</v>
      </c>
      <c r="AD474" s="177">
        <f>IF(S474&lt;&gt;0,G474-AA474,-9999)</f>
        <v>-6.6756244011862958E-3</v>
      </c>
      <c r="AE474" s="177">
        <f>+(G474-AA474)^2*S474</f>
        <v>4.4563961145713888E-5</v>
      </c>
      <c r="AF474" s="177">
        <f>IF(S474&lt;&gt;0,G474-P474,-9999)</f>
        <v>8.2680999985313974E-3</v>
      </c>
      <c r="AG474" s="178"/>
      <c r="AH474" s="177">
        <f>$AB$6*($AB$11/AI474*AJ474+$AB$12)</f>
        <v>8.0468439863792453E-3</v>
      </c>
      <c r="AI474" s="177">
        <f>1+$AB$7*COS(AL474)</f>
        <v>0.80740429954292725</v>
      </c>
      <c r="AJ474" s="177">
        <f>SIN(AL474+RADIANS($AB$9))</f>
        <v>0.63165030034161751</v>
      </c>
      <c r="AK474" s="177">
        <f>$AB$7*SIN(AL474)</f>
        <v>2.3252735468474738E-2</v>
      </c>
      <c r="AL474" s="177">
        <f>2*ATAN(AM474)</f>
        <v>3.0214407926208415</v>
      </c>
      <c r="AM474" s="177">
        <f>SQRT((1+$AB$7)/(1-$AB$7))*TAN(AN474/2)</f>
        <v>16.625571393467453</v>
      </c>
      <c r="AN474" s="177">
        <f>$AU474+$AB$7*SIN(AO474)</f>
        <v>21.84499432665201</v>
      </c>
      <c r="AO474" s="177">
        <f>$AU474+$AB$7*SIN(AP474)</f>
        <v>21.844992646736049</v>
      </c>
      <c r="AP474" s="177">
        <f>$AU474+$AB$7*SIN(AQ474)</f>
        <v>21.845001399666735</v>
      </c>
      <c r="AQ474" s="177">
        <f>$AU474+$AB$7*SIN(AR474)</f>
        <v>21.844955793811877</v>
      </c>
      <c r="AR474" s="177">
        <f>$AU474+$AB$7*SIN(AS474)</f>
        <v>21.845193413037848</v>
      </c>
      <c r="AS474" s="177">
        <f>$AU474+$AB$7*SIN(AT474)</f>
        <v>21.843955259225023</v>
      </c>
      <c r="AT474" s="177">
        <f>$AU474+$AB$7*SIN(AU474)</f>
        <v>21.85040441397117</v>
      </c>
      <c r="AU474" s="177">
        <f>RADIANS($AB$9)+$AB$18*(F474-AB$15)</f>
        <v>21.816741745466917</v>
      </c>
    </row>
    <row r="475" spans="1:47" s="177" customFormat="1" ht="12.95" customHeight="1" x14ac:dyDescent="0.2">
      <c r="A475" s="70" t="s">
        <v>223</v>
      </c>
      <c r="B475" s="60" t="s">
        <v>94</v>
      </c>
      <c r="C475" s="59">
        <v>54843.682030000004</v>
      </c>
      <c r="D475" s="59">
        <v>4.0000000000000002E-4</v>
      </c>
      <c r="E475" s="199">
        <f>(C475-C$7)/C$8</f>
        <v>-2744.4855473703706</v>
      </c>
      <c r="F475" s="199">
        <f>ROUND(2*E475,0)/2</f>
        <v>-2744.5</v>
      </c>
      <c r="G475" s="201">
        <f>C475-(C$7+C$8*F475)</f>
        <v>9.9344499976723455E-3</v>
      </c>
      <c r="H475" s="199"/>
      <c r="I475" s="199"/>
      <c r="K475" s="177">
        <f>G475</f>
        <v>9.9344499976723455E-3</v>
      </c>
      <c r="O475" s="177">
        <f ca="1">+C$11+C$12*F475</f>
        <v>2.5181482153531991E-2</v>
      </c>
      <c r="Q475" s="198">
        <f>C475-15018.5</f>
        <v>39825.182030000004</v>
      </c>
      <c r="S475" s="178">
        <f>S$18</f>
        <v>1</v>
      </c>
      <c r="Z475" s="177">
        <f>F475</f>
        <v>-2744.5</v>
      </c>
      <c r="AA475" s="177">
        <f>AB$3+AB$4*Z475+AB$5*Z475^2+AH475</f>
        <v>1.4886138595810292E-2</v>
      </c>
      <c r="AB475" s="177">
        <f>IF(S475&lt;&gt;0,G475-AH475,-9999)</f>
        <v>4.8046993262559554E-4</v>
      </c>
      <c r="AC475" s="177">
        <f>+G475-P475</f>
        <v>9.9344499976723455E-3</v>
      </c>
      <c r="AD475" s="177">
        <f>IF(S475&lt;&gt;0,G475-AA475,-9999)</f>
        <v>-4.9516885981379464E-3</v>
      </c>
      <c r="AE475" s="177">
        <f>+(G475-AA475)^2*S475</f>
        <v>2.4519219972929341E-5</v>
      </c>
      <c r="AF475" s="177">
        <f>IF(S475&lt;&gt;0,G475-P475,-9999)</f>
        <v>9.9344499976723455E-3</v>
      </c>
      <c r="AG475" s="178"/>
      <c r="AH475" s="177">
        <f>$AB$6*($AB$11/AI475*AJ475+$AB$12)</f>
        <v>9.45398006504675E-3</v>
      </c>
      <c r="AI475" s="177">
        <f>1+$AB$7*COS(AL475)</f>
        <v>0.80600571050180103</v>
      </c>
      <c r="AJ475" s="177">
        <f>SIN(AL475+RADIANS($AB$9))</f>
        <v>0.72036328001583827</v>
      </c>
      <c r="AK475" s="177">
        <f>$AB$7*SIN(AL475)</f>
        <v>-9.5830091128614483E-5</v>
      </c>
      <c r="AL475" s="177">
        <f>2*ATAN(AM475)</f>
        <v>-3.1410986695473677</v>
      </c>
      <c r="AM475" s="177">
        <f>SQRT((1+$AB$7)/(1-$AB$7))*TAN(AN475/2)</f>
        <v>-4048.7136983390874</v>
      </c>
      <c r="AN475" s="177">
        <f>$AU475+$AB$7*SIN(AO475)</f>
        <v>21.991749811149155</v>
      </c>
      <c r="AO475" s="177">
        <f>$AU475+$AB$7*SIN(AP475)</f>
        <v>21.991749818572004</v>
      </c>
      <c r="AP475" s="177">
        <f>$AU475+$AB$7*SIN(AQ475)</f>
        <v>21.991749780308769</v>
      </c>
      <c r="AQ475" s="177">
        <f>$AU475+$AB$7*SIN(AR475)</f>
        <v>21.991749977547752</v>
      </c>
      <c r="AR475" s="177">
        <f>$AU475+$AB$7*SIN(AS475)</f>
        <v>21.991748960821987</v>
      </c>
      <c r="AS475" s="177">
        <f>$AU475+$AB$7*SIN(AT475)</f>
        <v>21.991754201831029</v>
      </c>
      <c r="AT475" s="177">
        <f>$AU475+$AB$7*SIN(AU475)</f>
        <v>21.991727185523825</v>
      </c>
      <c r="AU475" s="177">
        <f>RADIANS($AB$9)+$AB$18*(F475-AB$15)</f>
        <v>21.991866448950987</v>
      </c>
    </row>
    <row r="476" spans="1:47" s="177" customFormat="1" ht="12.95" customHeight="1" x14ac:dyDescent="0.2">
      <c r="A476" s="59" t="s">
        <v>221</v>
      </c>
      <c r="B476" s="60" t="s">
        <v>95</v>
      </c>
      <c r="C476" s="59">
        <v>54862.583299999998</v>
      </c>
      <c r="D476" s="59">
        <v>8.9999999999999998E-4</v>
      </c>
      <c r="E476" s="199">
        <f>(C476-C$7)/C$8</f>
        <v>-2716.9879954336839</v>
      </c>
      <c r="F476" s="199">
        <f>ROUND(2*E476,0)/2</f>
        <v>-2717</v>
      </c>
      <c r="G476" s="201">
        <f>C476-(C$7+C$8*F476)</f>
        <v>8.2516999973449856E-3</v>
      </c>
      <c r="I476" s="199"/>
      <c r="K476" s="177">
        <f>G476</f>
        <v>8.2516999973449856E-3</v>
      </c>
      <c r="O476" s="177">
        <f ca="1">+C$11+C$12*F476</f>
        <v>2.4924773524500787E-2</v>
      </c>
      <c r="Q476" s="198">
        <f>C476-15018.5</f>
        <v>39844.083299999998</v>
      </c>
      <c r="S476" s="178">
        <f>S$18</f>
        <v>1</v>
      </c>
      <c r="Z476" s="177">
        <f>F476</f>
        <v>-2717</v>
      </c>
      <c r="AA476" s="177">
        <f>AB$3+AB$4*Z476+AB$5*Z476^2+AH476</f>
        <v>1.4872981781317584E-2</v>
      </c>
      <c r="AB476" s="177">
        <f>IF(S476&lt;&gt;0,G476-AH476,-9999)</f>
        <v>-1.3086123653632924E-3</v>
      </c>
      <c r="AC476" s="177">
        <f>+G476-P476</f>
        <v>8.2516999973449856E-3</v>
      </c>
      <c r="AD476" s="177">
        <f>IF(S476&lt;&gt;0,G476-AA476,-9999)</f>
        <v>-6.6212817839725983E-3</v>
      </c>
      <c r="AE476" s="177">
        <f>+(G476-AA476)^2*S476</f>
        <v>4.3841372462767357E-5</v>
      </c>
      <c r="AF476" s="177">
        <f>IF(S476&lt;&gt;0,G476-P476,-9999)</f>
        <v>8.2516999973449856E-3</v>
      </c>
      <c r="AG476" s="178"/>
      <c r="AH476" s="177">
        <f>$AB$6*($AB$11/AI476*AJ476+$AB$12)</f>
        <v>9.560312362708278E-3</v>
      </c>
      <c r="AI476" s="177">
        <f>1+$AB$7*COS(AL476)</f>
        <v>0.80601606194400821</v>
      </c>
      <c r="AJ476" s="177">
        <f>SIN(AL476+RADIANS($AB$9))</f>
        <v>0.72715902573108504</v>
      </c>
      <c r="AK476" s="177">
        <f>$AB$7*SIN(AL476)</f>
        <v>-2.0063194178713602E-3</v>
      </c>
      <c r="AL476" s="177">
        <f>2*ATAN(AM476)</f>
        <v>-3.1312503133794847</v>
      </c>
      <c r="AM476" s="177">
        <f>SQRT((1+$AB$7)/(1-$AB$7))*TAN(AN476/2)</f>
        <v>-193.37810707882383</v>
      </c>
      <c r="AN476" s="177">
        <f>$AU476+$AB$7*SIN(AO476)</f>
        <v>22.003736351894599</v>
      </c>
      <c r="AO476" s="177">
        <f>$AU476+$AB$7*SIN(AP476)</f>
        <v>22.003736507221117</v>
      </c>
      <c r="AP476" s="177">
        <f>$AU476+$AB$7*SIN(AQ476)</f>
        <v>22.003735706482058</v>
      </c>
      <c r="AQ476" s="177">
        <f>$AU476+$AB$7*SIN(AR476)</f>
        <v>22.003739834451089</v>
      </c>
      <c r="AR476" s="177">
        <f>$AU476+$AB$7*SIN(AS476)</f>
        <v>22.003718553952428</v>
      </c>
      <c r="AS476" s="177">
        <f>$AU476+$AB$7*SIN(AT476)</f>
        <v>22.003828259202781</v>
      </c>
      <c r="AT476" s="177">
        <f>$AU476+$AB$7*SIN(AU476)</f>
        <v>22.00326270817968</v>
      </c>
      <c r="AU476" s="177">
        <f>RADIANS($AB$9)+$AB$18*(F476-AB$15)</f>
        <v>22.006178274644338</v>
      </c>
    </row>
    <row r="477" spans="1:47" s="177" customFormat="1" ht="12.95" customHeight="1" x14ac:dyDescent="0.2">
      <c r="A477" s="147" t="s">
        <v>273</v>
      </c>
      <c r="B477" s="147" t="s">
        <v>52</v>
      </c>
      <c r="C477" s="148">
        <v>54862.583319999998</v>
      </c>
      <c r="D477" s="149">
        <v>1E-4</v>
      </c>
      <c r="E477" s="105">
        <f>(C477-C$7)/C$8</f>
        <v>-2716.987966337701</v>
      </c>
      <c r="F477" s="199">
        <f>ROUND(2*E477,0)/2</f>
        <v>-2717</v>
      </c>
      <c r="G477" s="201">
        <f>C477-(C$7+C$8*F477)</f>
        <v>8.2716999968397431E-3</v>
      </c>
      <c r="H477" s="199"/>
      <c r="K477" s="177">
        <f>G477</f>
        <v>8.2716999968397431E-3</v>
      </c>
      <c r="O477" s="177">
        <f ca="1">+C$11+C$12*F477</f>
        <v>2.4924773524500787E-2</v>
      </c>
      <c r="Q477" s="198">
        <f>C477-15018.5</f>
        <v>39844.083319999998</v>
      </c>
      <c r="S477" s="178">
        <f>S$18</f>
        <v>1</v>
      </c>
      <c r="Z477" s="177">
        <f>F477</f>
        <v>-2717</v>
      </c>
      <c r="AA477" s="177">
        <f>AB$3+AB$4*Z477+AB$5*Z477^2+AH477</f>
        <v>1.4872981781317584E-2</v>
      </c>
      <c r="AB477" s="177">
        <f>IF(S477&lt;&gt;0,G477-AH477,-9999)</f>
        <v>-1.2886123658685349E-3</v>
      </c>
      <c r="AC477" s="177">
        <f>+G477-P477</f>
        <v>8.2716999968397431E-3</v>
      </c>
      <c r="AD477" s="177">
        <f>IF(S477&lt;&gt;0,G477-AA477,-9999)</f>
        <v>-6.6012817844778408E-3</v>
      </c>
      <c r="AE477" s="177">
        <f>+(G477-AA477)^2*S477</f>
        <v>4.357692119807895E-5</v>
      </c>
      <c r="AF477" s="177">
        <f>IF(S477&lt;&gt;0,G477-P477,-9999)</f>
        <v>8.2716999968397431E-3</v>
      </c>
      <c r="AG477" s="178"/>
      <c r="AH477" s="177">
        <f>$AB$6*($AB$11/AI477*AJ477+$AB$12)</f>
        <v>9.560312362708278E-3</v>
      </c>
      <c r="AI477" s="177">
        <f>1+$AB$7*COS(AL477)</f>
        <v>0.80601606194400821</v>
      </c>
      <c r="AJ477" s="177">
        <f>SIN(AL477+RADIANS($AB$9))</f>
        <v>0.72715902573108504</v>
      </c>
      <c r="AK477" s="177">
        <f>$AB$7*SIN(AL477)</f>
        <v>-2.0063194178713602E-3</v>
      </c>
      <c r="AL477" s="177">
        <f>2*ATAN(AM477)</f>
        <v>-3.1312503133794847</v>
      </c>
      <c r="AM477" s="177">
        <f>SQRT((1+$AB$7)/(1-$AB$7))*TAN(AN477/2)</f>
        <v>-193.37810707882383</v>
      </c>
      <c r="AN477" s="177">
        <f>$AU477+$AB$7*SIN(AO477)</f>
        <v>22.003736351894599</v>
      </c>
      <c r="AO477" s="177">
        <f>$AU477+$AB$7*SIN(AP477)</f>
        <v>22.003736507221117</v>
      </c>
      <c r="AP477" s="177">
        <f>$AU477+$AB$7*SIN(AQ477)</f>
        <v>22.003735706482058</v>
      </c>
      <c r="AQ477" s="177">
        <f>$AU477+$AB$7*SIN(AR477)</f>
        <v>22.003739834451089</v>
      </c>
      <c r="AR477" s="177">
        <f>$AU477+$AB$7*SIN(AS477)</f>
        <v>22.003718553952428</v>
      </c>
      <c r="AS477" s="177">
        <f>$AU477+$AB$7*SIN(AT477)</f>
        <v>22.003828259202781</v>
      </c>
      <c r="AT477" s="177">
        <f>$AU477+$AB$7*SIN(AU477)</f>
        <v>22.00326270817968</v>
      </c>
      <c r="AU477" s="177">
        <f>RADIANS($AB$9)+$AB$18*(F477-AB$15)</f>
        <v>22.006178274644338</v>
      </c>
    </row>
    <row r="478" spans="1:47" s="177" customFormat="1" ht="12.95" customHeight="1" x14ac:dyDescent="0.2">
      <c r="A478" s="147" t="s">
        <v>273</v>
      </c>
      <c r="B478" s="147" t="s">
        <v>52</v>
      </c>
      <c r="C478" s="148">
        <v>54865.333189999998</v>
      </c>
      <c r="D478" s="149">
        <v>1E-4</v>
      </c>
      <c r="E478" s="105">
        <f>(C478-C$7)/C$8</f>
        <v>-2712.9874577399114</v>
      </c>
      <c r="F478" s="199">
        <f>ROUND(2*E478,0)/2</f>
        <v>-2713</v>
      </c>
      <c r="G478" s="201">
        <f>C478-(C$7+C$8*F478)</f>
        <v>8.6212999958661385E-3</v>
      </c>
      <c r="H478" s="199"/>
      <c r="K478" s="177">
        <f>G478</f>
        <v>8.6212999958661385E-3</v>
      </c>
      <c r="O478" s="177">
        <f ca="1">+C$11+C$12*F478</f>
        <v>2.48874340875508E-2</v>
      </c>
      <c r="Q478" s="198">
        <f>C478-15018.5</f>
        <v>39846.833189999998</v>
      </c>
      <c r="S478" s="178">
        <f>S$18</f>
        <v>1</v>
      </c>
      <c r="Z478" s="177">
        <f>F478</f>
        <v>-2713</v>
      </c>
      <c r="AA478" s="177">
        <f>AB$3+AB$4*Z478+AB$5*Z478^2+AH478</f>
        <v>1.4870956837040707E-2</v>
      </c>
      <c r="AB478" s="177">
        <f>IF(S478&lt;&gt;0,G478-AH478,-9999)</f>
        <v>-9.5436497253636142E-4</v>
      </c>
      <c r="AC478" s="177">
        <f>+G478-P478</f>
        <v>8.6212999958661385E-3</v>
      </c>
      <c r="AD478" s="177">
        <f>IF(S478&lt;&gt;0,G478-AA478,-9999)</f>
        <v>-6.2496568411745685E-3</v>
      </c>
      <c r="AE478" s="177">
        <f>+(G478-AA478)^2*S478</f>
        <v>3.9058210632440083E-5</v>
      </c>
      <c r="AF478" s="177">
        <f>IF(S478&lt;&gt;0,G478-P478,-9999)</f>
        <v>8.6212999958661385E-3</v>
      </c>
      <c r="AG478" s="178"/>
      <c r="AH478" s="177">
        <f>$AB$6*($AB$11/AI478*AJ478+$AB$12)</f>
        <v>9.5756649684024999E-3</v>
      </c>
      <c r="AI478" s="177">
        <f>1+$AB$7*COS(AL478)</f>
        <v>0.80601913506848089</v>
      </c>
      <c r="AJ478" s="177">
        <f>SIN(AL478+RADIANS($AB$9))</f>
        <v>0.72814165820495069</v>
      </c>
      <c r="AK478" s="177">
        <f>$AB$7*SIN(AL478)</f>
        <v>-2.2842026479933074E-3</v>
      </c>
      <c r="AL478" s="177">
        <f>2*ATAN(AM478)</f>
        <v>-3.1298177958909825</v>
      </c>
      <c r="AM478" s="177">
        <f>SQRT((1+$AB$7)/(1-$AB$7))*TAN(AN478/2)</f>
        <v>-169.85147024491175</v>
      </c>
      <c r="AN478" s="177">
        <f>$AU478+$AB$7*SIN(AO478)</f>
        <v>22.005479866574746</v>
      </c>
      <c r="AO478" s="177">
        <f>$AU478+$AB$7*SIN(AP478)</f>
        <v>22.005480043387628</v>
      </c>
      <c r="AP478" s="177">
        <f>$AU478+$AB$7*SIN(AQ478)</f>
        <v>22.005479131860696</v>
      </c>
      <c r="AQ478" s="177">
        <f>$AU478+$AB$7*SIN(AR478)</f>
        <v>22.005483831073544</v>
      </c>
      <c r="AR478" s="177">
        <f>$AU478+$AB$7*SIN(AS478)</f>
        <v>22.005459605131858</v>
      </c>
      <c r="AS478" s="177">
        <f>$AU478+$AB$7*SIN(AT478)</f>
        <v>22.005584497681667</v>
      </c>
      <c r="AT478" s="177">
        <f>$AU478+$AB$7*SIN(AU478)</f>
        <v>22.004940638639827</v>
      </c>
      <c r="AU478" s="177">
        <f>RADIANS($AB$9)+$AB$18*(F478-AB$15)</f>
        <v>22.008259994745188</v>
      </c>
    </row>
    <row r="479" spans="1:47" s="177" customFormat="1" ht="12.95" customHeight="1" x14ac:dyDescent="0.2">
      <c r="A479" s="70" t="s">
        <v>224</v>
      </c>
      <c r="B479" s="60" t="s">
        <v>95</v>
      </c>
      <c r="C479" s="59">
        <v>54865.333299999998</v>
      </c>
      <c r="D479" s="59">
        <v>1E-4</v>
      </c>
      <c r="E479" s="199">
        <f>(C479-C$7)/C$8</f>
        <v>-2712.9872977120012</v>
      </c>
      <c r="F479" s="199">
        <f>ROUND(2*E479,0)/2</f>
        <v>-2713</v>
      </c>
      <c r="G479" s="201">
        <f>C479-(C$7+C$8*F479)</f>
        <v>8.7312999967252836E-3</v>
      </c>
      <c r="H479" s="199"/>
      <c r="K479" s="177">
        <f>G479</f>
        <v>8.7312999967252836E-3</v>
      </c>
      <c r="O479" s="177">
        <f ca="1">+C$11+C$12*F479</f>
        <v>2.48874340875508E-2</v>
      </c>
      <c r="Q479" s="198">
        <f>C479-15018.5</f>
        <v>39846.833299999998</v>
      </c>
      <c r="S479" s="178">
        <f>S$18</f>
        <v>1</v>
      </c>
      <c r="Z479" s="177">
        <f>F479</f>
        <v>-2713</v>
      </c>
      <c r="AA479" s="177">
        <f>AB$3+AB$4*Z479+AB$5*Z479^2+AH479</f>
        <v>1.4870956837040707E-2</v>
      </c>
      <c r="AB479" s="177">
        <f>IF(S479&lt;&gt;0,G479-AH479,-9999)</f>
        <v>-8.4436497167721634E-4</v>
      </c>
      <c r="AC479" s="177">
        <f>+G479-P479</f>
        <v>8.7312999967252836E-3</v>
      </c>
      <c r="AD479" s="177">
        <f>IF(S479&lt;&gt;0,G479-AA479,-9999)</f>
        <v>-6.1396568403154234E-3</v>
      </c>
      <c r="AE479" s="177">
        <f>+(G479-AA479)^2*S479</f>
        <v>3.7695386116831966E-5</v>
      </c>
      <c r="AF479" s="177">
        <f>IF(S479&lt;&gt;0,G479-P479,-9999)</f>
        <v>8.7312999967252836E-3</v>
      </c>
      <c r="AG479" s="178"/>
      <c r="AH479" s="177">
        <f>$AB$6*($AB$11/AI479*AJ479+$AB$12)</f>
        <v>9.5756649684024999E-3</v>
      </c>
      <c r="AI479" s="177">
        <f>1+$AB$7*COS(AL479)</f>
        <v>0.80601913506848089</v>
      </c>
      <c r="AJ479" s="177">
        <f>SIN(AL479+RADIANS($AB$9))</f>
        <v>0.72814165820495069</v>
      </c>
      <c r="AK479" s="177">
        <f>$AB$7*SIN(AL479)</f>
        <v>-2.2842026479933074E-3</v>
      </c>
      <c r="AL479" s="177">
        <f>2*ATAN(AM479)</f>
        <v>-3.1298177958909825</v>
      </c>
      <c r="AM479" s="177">
        <f>SQRT((1+$AB$7)/(1-$AB$7))*TAN(AN479/2)</f>
        <v>-169.85147024491175</v>
      </c>
      <c r="AN479" s="177">
        <f>$AU479+$AB$7*SIN(AO479)</f>
        <v>22.005479866574746</v>
      </c>
      <c r="AO479" s="177">
        <f>$AU479+$AB$7*SIN(AP479)</f>
        <v>22.005480043387628</v>
      </c>
      <c r="AP479" s="177">
        <f>$AU479+$AB$7*SIN(AQ479)</f>
        <v>22.005479131860696</v>
      </c>
      <c r="AQ479" s="177">
        <f>$AU479+$AB$7*SIN(AR479)</f>
        <v>22.005483831073544</v>
      </c>
      <c r="AR479" s="177">
        <f>$AU479+$AB$7*SIN(AS479)</f>
        <v>22.005459605131858</v>
      </c>
      <c r="AS479" s="177">
        <f>$AU479+$AB$7*SIN(AT479)</f>
        <v>22.005584497681667</v>
      </c>
      <c r="AT479" s="177">
        <f>$AU479+$AB$7*SIN(AU479)</f>
        <v>22.004940638639827</v>
      </c>
      <c r="AU479" s="177">
        <f>RADIANS($AB$9)+$AB$18*(F479-AB$15)</f>
        <v>22.008259994745188</v>
      </c>
    </row>
    <row r="480" spans="1:47" s="177" customFormat="1" ht="12.95" customHeight="1" x14ac:dyDescent="0.2">
      <c r="A480" s="59" t="s">
        <v>225</v>
      </c>
      <c r="B480" s="60" t="s">
        <v>95</v>
      </c>
      <c r="C480" s="59">
        <v>54870.831400000003</v>
      </c>
      <c r="D480" s="59">
        <v>2.0000000000000001E-4</v>
      </c>
      <c r="E480" s="199">
        <f>(C480-C$7)/C$8</f>
        <v>-2704.9886663870552</v>
      </c>
      <c r="F480" s="199">
        <f>ROUND(2*E480,0)/2</f>
        <v>-2705</v>
      </c>
      <c r="G480" s="201">
        <f>C480-(C$7+C$8*F480)</f>
        <v>7.790499999828171E-3</v>
      </c>
      <c r="H480" s="199"/>
      <c r="K480" s="177">
        <f>G480</f>
        <v>7.790499999828171E-3</v>
      </c>
      <c r="O480" s="177">
        <f ca="1">+C$11+C$12*F480</f>
        <v>2.4812755213650811E-2</v>
      </c>
      <c r="Q480" s="198">
        <f>C480-15018.5</f>
        <v>39852.331400000003</v>
      </c>
      <c r="S480" s="178">
        <f>S$18</f>
        <v>1</v>
      </c>
      <c r="Z480" s="177">
        <f>F480</f>
        <v>-2705</v>
      </c>
      <c r="AA480" s="177">
        <f>AB$3+AB$4*Z480+AB$5*Z480^2+AH480</f>
        <v>1.4866821815406744E-2</v>
      </c>
      <c r="AB480" s="177">
        <f>IF(S480&lt;&gt;0,G480-AH480,-9999)</f>
        <v>-1.8157830015309E-3</v>
      </c>
      <c r="AC480" s="177">
        <f>+G480-P480</f>
        <v>7.790499999828171E-3</v>
      </c>
      <c r="AD480" s="177">
        <f>IF(S480&lt;&gt;0,G480-AA480,-9999)</f>
        <v>-7.0763218155785734E-3</v>
      </c>
      <c r="AE480" s="177">
        <f>+(G480-AA480)^2*S480</f>
        <v>5.0074330437633238E-5</v>
      </c>
      <c r="AF480" s="177">
        <f>IF(S480&lt;&gt;0,G480-P480,-9999)</f>
        <v>7.790499999828171E-3</v>
      </c>
      <c r="AG480" s="178"/>
      <c r="AH480" s="177">
        <f>$AB$6*($AB$11/AI480*AJ480+$AB$12)</f>
        <v>9.606283001359071E-3</v>
      </c>
      <c r="AI480" s="177">
        <f>1+$AB$7*COS(AL480)</f>
        <v>0.8060264756213249</v>
      </c>
      <c r="AJ480" s="177">
        <f>SIN(AL480+RADIANS($AB$9))</f>
        <v>0.73010246328219319</v>
      </c>
      <c r="AK480" s="177">
        <f>$AB$7*SIN(AL480)</f>
        <v>-2.8399615196183347E-3</v>
      </c>
      <c r="AL480" s="177">
        <f>2*ATAN(AM480)</f>
        <v>-3.126952724600284</v>
      </c>
      <c r="AM480" s="177">
        <f>SQRT((1+$AB$7)/(1-$AB$7))*TAN(AN480/2)</f>
        <v>-136.61024449312828</v>
      </c>
      <c r="AN480" s="177">
        <f>$AU480+$AB$7*SIN(AO480)</f>
        <v>22.008966918036737</v>
      </c>
      <c r="AO480" s="177">
        <f>$AU480+$AB$7*SIN(AP480)</f>
        <v>22.00896713778906</v>
      </c>
      <c r="AP480" s="177">
        <f>$AU480+$AB$7*SIN(AQ480)</f>
        <v>22.008966004832089</v>
      </c>
      <c r="AQ480" s="177">
        <f>$AU480+$AB$7*SIN(AR480)</f>
        <v>22.008971845915099</v>
      </c>
      <c r="AR480" s="177">
        <f>$AU480+$AB$7*SIN(AS480)</f>
        <v>22.008941731582194</v>
      </c>
      <c r="AS480" s="177">
        <f>$AU480+$AB$7*SIN(AT480)</f>
        <v>22.009096989444213</v>
      </c>
      <c r="AT480" s="177">
        <f>$AU480+$AB$7*SIN(AU480)</f>
        <v>22.008296544463764</v>
      </c>
      <c r="AU480" s="177">
        <f>RADIANS($AB$9)+$AB$18*(F480-AB$15)</f>
        <v>22.012423434946889</v>
      </c>
    </row>
    <row r="481" spans="1:47" s="177" customFormat="1" ht="12.95" customHeight="1" x14ac:dyDescent="0.2">
      <c r="A481" s="147" t="s">
        <v>273</v>
      </c>
      <c r="B481" s="147" t="s">
        <v>52</v>
      </c>
      <c r="C481" s="148">
        <v>54870.831570000002</v>
      </c>
      <c r="D481" s="149">
        <v>1E-4</v>
      </c>
      <c r="E481" s="105">
        <f>(C481-C$7)/C$8</f>
        <v>-2704.9884190711973</v>
      </c>
      <c r="F481" s="199">
        <f>ROUND(2*E481,0)/2</f>
        <v>-2705</v>
      </c>
      <c r="G481" s="201">
        <f>C481-(C$7+C$8*F481)</f>
        <v>7.9604999991715886E-3</v>
      </c>
      <c r="H481" s="199"/>
      <c r="K481" s="177">
        <f>G481</f>
        <v>7.9604999991715886E-3</v>
      </c>
      <c r="O481" s="177">
        <f ca="1">+C$11+C$12*F481</f>
        <v>2.4812755213650811E-2</v>
      </c>
      <c r="Q481" s="198">
        <f>C481-15018.5</f>
        <v>39852.331570000002</v>
      </c>
      <c r="S481" s="178">
        <f>S$18</f>
        <v>1</v>
      </c>
      <c r="Z481" s="177">
        <f>F481</f>
        <v>-2705</v>
      </c>
      <c r="AA481" s="177">
        <f>AB$3+AB$4*Z481+AB$5*Z481^2+AH481</f>
        <v>1.4866821815406744E-2</v>
      </c>
      <c r="AB481" s="177">
        <f>IF(S481&lt;&gt;0,G481-AH481,-9999)</f>
        <v>-1.6457830021874825E-3</v>
      </c>
      <c r="AC481" s="177">
        <f>+G481-P481</f>
        <v>7.9604999991715886E-3</v>
      </c>
      <c r="AD481" s="177">
        <f>IF(S481&lt;&gt;0,G481-AA481,-9999)</f>
        <v>-6.9063218162351558E-3</v>
      </c>
      <c r="AE481" s="177">
        <f>+(G481-AA481)^2*S481</f>
        <v>4.769728102940566E-5</v>
      </c>
      <c r="AF481" s="177">
        <f>IF(S481&lt;&gt;0,G481-P481,-9999)</f>
        <v>7.9604999991715886E-3</v>
      </c>
      <c r="AG481" s="178"/>
      <c r="AH481" s="177">
        <f>$AB$6*($AB$11/AI481*AJ481+$AB$12)</f>
        <v>9.606283001359071E-3</v>
      </c>
      <c r="AI481" s="177">
        <f>1+$AB$7*COS(AL481)</f>
        <v>0.8060264756213249</v>
      </c>
      <c r="AJ481" s="177">
        <f>SIN(AL481+RADIANS($AB$9))</f>
        <v>0.73010246328219319</v>
      </c>
      <c r="AK481" s="177">
        <f>$AB$7*SIN(AL481)</f>
        <v>-2.8399615196183347E-3</v>
      </c>
      <c r="AL481" s="177">
        <f>2*ATAN(AM481)</f>
        <v>-3.126952724600284</v>
      </c>
      <c r="AM481" s="177">
        <f>SQRT((1+$AB$7)/(1-$AB$7))*TAN(AN481/2)</f>
        <v>-136.61024449312828</v>
      </c>
      <c r="AN481" s="177">
        <f>$AU481+$AB$7*SIN(AO481)</f>
        <v>22.008966918036737</v>
      </c>
      <c r="AO481" s="177">
        <f>$AU481+$AB$7*SIN(AP481)</f>
        <v>22.00896713778906</v>
      </c>
      <c r="AP481" s="177">
        <f>$AU481+$AB$7*SIN(AQ481)</f>
        <v>22.008966004832089</v>
      </c>
      <c r="AQ481" s="177">
        <f>$AU481+$AB$7*SIN(AR481)</f>
        <v>22.008971845915099</v>
      </c>
      <c r="AR481" s="177">
        <f>$AU481+$AB$7*SIN(AS481)</f>
        <v>22.008941731582194</v>
      </c>
      <c r="AS481" s="177">
        <f>$AU481+$AB$7*SIN(AT481)</f>
        <v>22.009096989444213</v>
      </c>
      <c r="AT481" s="177">
        <f>$AU481+$AB$7*SIN(AU481)</f>
        <v>22.008296544463764</v>
      </c>
      <c r="AU481" s="177">
        <f>RADIANS($AB$9)+$AB$18*(F481-AB$15)</f>
        <v>22.012423434946889</v>
      </c>
    </row>
    <row r="482" spans="1:47" s="177" customFormat="1" ht="12.95" customHeight="1" x14ac:dyDescent="0.2">
      <c r="A482" s="59" t="s">
        <v>226</v>
      </c>
      <c r="B482" s="60" t="s">
        <v>95</v>
      </c>
      <c r="C482" s="59">
        <v>54890.798300000002</v>
      </c>
      <c r="D482" s="59">
        <v>5.0000000000000001E-4</v>
      </c>
      <c r="E482" s="199">
        <f>(C482-C$7)/C$8</f>
        <v>-2675.940836809214</v>
      </c>
      <c r="F482" s="199">
        <f>ROUND(2*E482,0)/2</f>
        <v>-2676</v>
      </c>
      <c r="G482" s="201"/>
      <c r="H482" s="199"/>
      <c r="O482" s="177">
        <f ca="1">+C$11+C$12*F482</f>
        <v>2.4542044295763364E-2</v>
      </c>
      <c r="Q482" s="198">
        <f>C482-15018.5</f>
        <v>39872.298300000002</v>
      </c>
      <c r="S482" s="178"/>
      <c r="U482" s="129">
        <v>-1.6339999994670507E-2</v>
      </c>
      <c r="Z482" s="177">
        <f>F482</f>
        <v>-2676</v>
      </c>
      <c r="AA482" s="177">
        <f>AB$3+AB$4*Z482+AB$5*Z482^2+AH482</f>
        <v>1.4850876317055711E-2</v>
      </c>
      <c r="AB482" s="177">
        <f>IF(S482&lt;&gt;0,G482-AH482,-9999)</f>
        <v>-9999</v>
      </c>
      <c r="AC482" s="177">
        <f>+G482-P482</f>
        <v>0</v>
      </c>
      <c r="AD482" s="177">
        <f>IF(S482&lt;&gt;0,G482-AA482,-9999)</f>
        <v>-9999</v>
      </c>
      <c r="AE482" s="177">
        <f>+(G482-AA482)^2*S482</f>
        <v>0</v>
      </c>
      <c r="AF482" s="177">
        <f>IF(S482&lt;&gt;0,G482-P482,-9999)</f>
        <v>-9999</v>
      </c>
      <c r="AG482" s="178"/>
      <c r="AH482" s="177">
        <f>$AB$6*($AB$11/AI482*AJ482+$AB$12)</f>
        <v>9.7162944648326848E-3</v>
      </c>
      <c r="AI482" s="177">
        <f>1+$AB$7*COS(AL482)</f>
        <v>0.80606643489363639</v>
      </c>
      <c r="AJ482" s="177">
        <f>SIN(AL482+RADIANS($AB$9))</f>
        <v>0.73716040860645238</v>
      </c>
      <c r="AK482" s="177">
        <f>$AB$7*SIN(AL482)</f>
        <v>-4.8544687096745004E-3</v>
      </c>
      <c r="AL482" s="177">
        <f>2*ATAN(AM482)</f>
        <v>-3.1165662731304167</v>
      </c>
      <c r="AM482" s="177">
        <f>SQRT((1+$AB$7)/(1-$AB$7))*TAN(AN482/2)</f>
        <v>-79.911500408010738</v>
      </c>
      <c r="AN482" s="177">
        <f>$AU482+$AB$7*SIN(AO482)</f>
        <v>22.02160782530785</v>
      </c>
      <c r="AO482" s="177">
        <f>$AU482+$AB$7*SIN(AP482)</f>
        <v>22.02160820019548</v>
      </c>
      <c r="AP482" s="177">
        <f>$AU482+$AB$7*SIN(AQ482)</f>
        <v>22.021606266831618</v>
      </c>
      <c r="AQ482" s="177">
        <f>$AU482+$AB$7*SIN(AR482)</f>
        <v>22.021616237542794</v>
      </c>
      <c r="AR482" s="177">
        <f>$AU482+$AB$7*SIN(AS482)</f>
        <v>22.021564816793433</v>
      </c>
      <c r="AS482" s="177">
        <f>$AU482+$AB$7*SIN(AT482)</f>
        <v>22.021830003703982</v>
      </c>
      <c r="AT482" s="177">
        <f>$AU482+$AB$7*SIN(AU482)</f>
        <v>22.020462405412587</v>
      </c>
      <c r="AU482" s="177">
        <f>RADIANS($AB$9)+$AB$18*(F482-AB$15)</f>
        <v>22.027515905678058</v>
      </c>
    </row>
    <row r="483" spans="1:47" s="177" customFormat="1" ht="12.95" customHeight="1" x14ac:dyDescent="0.2">
      <c r="A483" s="147" t="s">
        <v>273</v>
      </c>
      <c r="B483" s="147" t="s">
        <v>52</v>
      </c>
      <c r="C483" s="148">
        <v>54893.515500000001</v>
      </c>
      <c r="D483" s="149">
        <v>1E-4</v>
      </c>
      <c r="E483" s="105">
        <f>(C483-C$7)/C$8</f>
        <v>-2671.9878565003587</v>
      </c>
      <c r="F483" s="199">
        <f>ROUND(2*E483,0)/2</f>
        <v>-2672</v>
      </c>
      <c r="G483" s="201">
        <f>C483-(C$7+C$8*F483)</f>
        <v>8.347199996933341E-3</v>
      </c>
      <c r="H483" s="199"/>
      <c r="I483" s="199"/>
      <c r="K483" s="177">
        <f>G483</f>
        <v>8.347199996933341E-3</v>
      </c>
      <c r="O483" s="177">
        <f ca="1">+C$11+C$12*F483</f>
        <v>2.450470485881337E-2</v>
      </c>
      <c r="Q483" s="198">
        <f>C483-15018.5</f>
        <v>39875.015500000001</v>
      </c>
      <c r="S483" s="178">
        <f>S$18</f>
        <v>1</v>
      </c>
      <c r="Z483" s="177">
        <f>F483</f>
        <v>-2672</v>
      </c>
      <c r="AA483" s="177">
        <f>AB$3+AB$4*Z483+AB$5*Z483^2+AH483</f>
        <v>1.4848558772658824E-2</v>
      </c>
      <c r="AB483" s="177">
        <f>IF(S483&lt;&gt;0,G483-AH483,-9999)</f>
        <v>-1.3841474851886935E-3</v>
      </c>
      <c r="AC483" s="177">
        <f>+G483-P483</f>
        <v>8.347199996933341E-3</v>
      </c>
      <c r="AD483" s="177">
        <f>IF(S483&lt;&gt;0,G483-AA483,-9999)</f>
        <v>-6.5013587757254826E-3</v>
      </c>
      <c r="AE483" s="177">
        <f>+(G483-AA483)^2*S483</f>
        <v>4.2267665930702746E-5</v>
      </c>
      <c r="AF483" s="177">
        <f>IF(S483&lt;&gt;0,G483-P483,-9999)</f>
        <v>8.347199996933341E-3</v>
      </c>
      <c r="AG483" s="178"/>
      <c r="AH483" s="177">
        <f>$AB$6*($AB$11/AI483*AJ483+$AB$12)</f>
        <v>9.7313474821220346E-3</v>
      </c>
      <c r="AI483" s="177">
        <f>1+$AB$7*COS(AL483)</f>
        <v>0.80607358894504366</v>
      </c>
      <c r="AJ483" s="177">
        <f>SIN(AL483+RADIANS($AB$9))</f>
        <v>0.73812775517691986</v>
      </c>
      <c r="AK483" s="177">
        <f>$AB$7*SIN(AL483)</f>
        <v>-5.1323129933273631E-3</v>
      </c>
      <c r="AL483" s="177">
        <f>2*ATAN(AM483)</f>
        <v>-3.1151335693032443</v>
      </c>
      <c r="AM483" s="177">
        <f>SQRT((1+$AB$7)/(1-$AB$7))*TAN(AN483/2)</f>
        <v>-75.583995895567753</v>
      </c>
      <c r="AN483" s="177">
        <f>$AU483+$AB$7*SIN(AO483)</f>
        <v>22.02335145339649</v>
      </c>
      <c r="AO483" s="177">
        <f>$AU483+$AB$7*SIN(AP483)</f>
        <v>22.023351849599948</v>
      </c>
      <c r="AP483" s="177">
        <f>$AU483+$AB$7*SIN(AQ483)</f>
        <v>22.023349806194805</v>
      </c>
      <c r="AQ483" s="177">
        <f>$AU483+$AB$7*SIN(AR483)</f>
        <v>22.023360344985026</v>
      </c>
      <c r="AR483" s="177">
        <f>$AU483+$AB$7*SIN(AS483)</f>
        <v>22.023305991583129</v>
      </c>
      <c r="AS483" s="177">
        <f>$AU483+$AB$7*SIN(AT483)</f>
        <v>22.023586318168203</v>
      </c>
      <c r="AT483" s="177">
        <f>$AU483+$AB$7*SIN(AU483)</f>
        <v>22.02214056625483</v>
      </c>
      <c r="AU483" s="177">
        <f>RADIANS($AB$9)+$AB$18*(F483-AB$15)</f>
        <v>22.029597625778909</v>
      </c>
    </row>
    <row r="484" spans="1:47" s="177" customFormat="1" ht="12.95" customHeight="1" x14ac:dyDescent="0.2">
      <c r="A484" s="59" t="s">
        <v>221</v>
      </c>
      <c r="B484" s="60" t="s">
        <v>95</v>
      </c>
      <c r="C484" s="59">
        <v>54893.515599999999</v>
      </c>
      <c r="D484" s="59">
        <v>3.7000000000000002E-3</v>
      </c>
      <c r="E484" s="199">
        <f>(C484-C$7)/C$8</f>
        <v>-2671.9877110204452</v>
      </c>
      <c r="F484" s="199">
        <f>ROUND(2*E484,0)/2</f>
        <v>-2672</v>
      </c>
      <c r="G484" s="201">
        <f>C484-(C$7+C$8*F484)</f>
        <v>8.4471999944071285E-3</v>
      </c>
      <c r="H484" s="199"/>
      <c r="I484" s="199"/>
      <c r="K484" s="177">
        <f>G484</f>
        <v>8.4471999944071285E-3</v>
      </c>
      <c r="O484" s="177">
        <f ca="1">+C$11+C$12*F484</f>
        <v>2.450470485881337E-2</v>
      </c>
      <c r="Q484" s="198">
        <f>C484-15018.5</f>
        <v>39875.015599999999</v>
      </c>
      <c r="S484" s="178">
        <f>S$18</f>
        <v>1</v>
      </c>
      <c r="Z484" s="177">
        <f>F484</f>
        <v>-2672</v>
      </c>
      <c r="AA484" s="177">
        <f>AB$3+AB$4*Z484+AB$5*Z484^2+AH484</f>
        <v>1.4848558772658824E-2</v>
      </c>
      <c r="AB484" s="177">
        <f>IF(S484&lt;&gt;0,G484-AH484,-9999)</f>
        <v>-1.284147487714906E-3</v>
      </c>
      <c r="AC484" s="177">
        <f>+G484-P484</f>
        <v>8.4471999944071285E-3</v>
      </c>
      <c r="AD484" s="177">
        <f>IF(S484&lt;&gt;0,G484-AA484,-9999)</f>
        <v>-6.4013587782516951E-3</v>
      </c>
      <c r="AE484" s="177">
        <f>+(G484-AA484)^2*S484</f>
        <v>4.0977394207900038E-5</v>
      </c>
      <c r="AF484" s="177">
        <f>IF(S484&lt;&gt;0,G484-P484,-9999)</f>
        <v>8.4471999944071285E-3</v>
      </c>
      <c r="AG484" s="178"/>
      <c r="AH484" s="177">
        <f>$AB$6*($AB$11/AI484*AJ484+$AB$12)</f>
        <v>9.7313474821220346E-3</v>
      </c>
      <c r="AI484" s="177">
        <f>1+$AB$7*COS(AL484)</f>
        <v>0.80607358894504366</v>
      </c>
      <c r="AJ484" s="177">
        <f>SIN(AL484+RADIANS($AB$9))</f>
        <v>0.73812775517691986</v>
      </c>
      <c r="AK484" s="177">
        <f>$AB$7*SIN(AL484)</f>
        <v>-5.1323129933273631E-3</v>
      </c>
      <c r="AL484" s="177">
        <f>2*ATAN(AM484)</f>
        <v>-3.1151335693032443</v>
      </c>
      <c r="AM484" s="177">
        <f>SQRT((1+$AB$7)/(1-$AB$7))*TAN(AN484/2)</f>
        <v>-75.583995895567753</v>
      </c>
      <c r="AN484" s="177">
        <f>$AU484+$AB$7*SIN(AO484)</f>
        <v>22.02335145339649</v>
      </c>
      <c r="AO484" s="177">
        <f>$AU484+$AB$7*SIN(AP484)</f>
        <v>22.023351849599948</v>
      </c>
      <c r="AP484" s="177">
        <f>$AU484+$AB$7*SIN(AQ484)</f>
        <v>22.023349806194805</v>
      </c>
      <c r="AQ484" s="177">
        <f>$AU484+$AB$7*SIN(AR484)</f>
        <v>22.023360344985026</v>
      </c>
      <c r="AR484" s="177">
        <f>$AU484+$AB$7*SIN(AS484)</f>
        <v>22.023305991583129</v>
      </c>
      <c r="AS484" s="177">
        <f>$AU484+$AB$7*SIN(AT484)</f>
        <v>22.023586318168203</v>
      </c>
      <c r="AT484" s="177">
        <f>$AU484+$AB$7*SIN(AU484)</f>
        <v>22.02214056625483</v>
      </c>
      <c r="AU484" s="177">
        <f>RADIANS($AB$9)+$AB$18*(F484-AB$15)</f>
        <v>22.029597625778909</v>
      </c>
    </row>
    <row r="485" spans="1:47" s="177" customFormat="1" ht="12.95" customHeight="1" x14ac:dyDescent="0.2">
      <c r="A485" s="147" t="s">
        <v>273</v>
      </c>
      <c r="B485" s="147" t="s">
        <v>52</v>
      </c>
      <c r="C485" s="148">
        <v>54897.639840000003</v>
      </c>
      <c r="D485" s="149">
        <v>1E-4</v>
      </c>
      <c r="E485" s="105">
        <f>(C485-C$7)/C$8</f>
        <v>-2665.9877700852849</v>
      </c>
      <c r="F485" s="199">
        <f>ROUND(2*E485,0)/2</f>
        <v>-2666</v>
      </c>
      <c r="G485" s="201">
        <f>C485-(C$7+C$8*F485)</f>
        <v>8.4065999981248751E-3</v>
      </c>
      <c r="H485" s="199"/>
      <c r="I485" s="199"/>
      <c r="K485" s="177">
        <f>G485</f>
        <v>8.4065999981248751E-3</v>
      </c>
      <c r="O485" s="177">
        <f ca="1">+C$11+C$12*F485</f>
        <v>2.4448695703388382E-2</v>
      </c>
      <c r="Q485" s="198">
        <f>C485-15018.5</f>
        <v>39879.139840000003</v>
      </c>
      <c r="S485" s="178">
        <f>S$18</f>
        <v>1</v>
      </c>
      <c r="Z485" s="177">
        <f>F485</f>
        <v>-2666</v>
      </c>
      <c r="AA485" s="177">
        <f>AB$3+AB$4*Z485+AB$5*Z485^2+AH485</f>
        <v>1.4845028505949362E-2</v>
      </c>
      <c r="AB485" s="177">
        <f>IF(S485&lt;&gt;0,G485-AH485,-9999)</f>
        <v>-1.3472717814722642E-3</v>
      </c>
      <c r="AC485" s="177">
        <f>+G485-P485</f>
        <v>8.4065999981248751E-3</v>
      </c>
      <c r="AD485" s="177">
        <f>IF(S485&lt;&gt;0,G485-AA485,-9999)</f>
        <v>-6.4384285078244868E-3</v>
      </c>
      <c r="AE485" s="177">
        <f>+(G485-AA485)^2*S485</f>
        <v>4.1453361650367047E-5</v>
      </c>
      <c r="AF485" s="177">
        <f>IF(S485&lt;&gt;0,G485-P485,-9999)</f>
        <v>8.4065999981248751E-3</v>
      </c>
      <c r="AG485" s="178"/>
      <c r="AH485" s="177">
        <f>$AB$6*($AB$11/AI485*AJ485+$AB$12)</f>
        <v>9.7538717795971393E-3</v>
      </c>
      <c r="AI485" s="177">
        <f>1+$AB$7*COS(AL485)</f>
        <v>0.80608506665634272</v>
      </c>
      <c r="AJ485" s="177">
        <f>SIN(AL485+RADIANS($AB$9))</f>
        <v>0.73957596687101568</v>
      </c>
      <c r="AK485" s="177">
        <f>$AB$7*SIN(AL485)</f>
        <v>-5.5490690788935117E-3</v>
      </c>
      <c r="AL485" s="177">
        <f>2*ATAN(AM485)</f>
        <v>-3.1129844641024667</v>
      </c>
      <c r="AM485" s="177">
        <f>SQRT((1+$AB$7)/(1-$AB$7))*TAN(AN485/2)</f>
        <v>-69.905283390069812</v>
      </c>
      <c r="AN485" s="177">
        <f>$AU485+$AB$7*SIN(AO485)</f>
        <v>22.025966925630378</v>
      </c>
      <c r="AO485" s="177">
        <f>$AU485+$AB$7*SIN(AP485)</f>
        <v>22.025967353762422</v>
      </c>
      <c r="AP485" s="177">
        <f>$AU485+$AB$7*SIN(AQ485)</f>
        <v>22.025965145493139</v>
      </c>
      <c r="AQ485" s="177">
        <f>$AU485+$AB$7*SIN(AR485)</f>
        <v>22.02597653556322</v>
      </c>
      <c r="AR485" s="177">
        <f>$AU485+$AB$7*SIN(AS485)</f>
        <v>22.025917786573455</v>
      </c>
      <c r="AS485" s="177">
        <f>$AU485+$AB$7*SIN(AT485)</f>
        <v>22.026220810039305</v>
      </c>
      <c r="AT485" s="177">
        <f>$AU485+$AB$7*SIN(AU485)</f>
        <v>22.024657868656401</v>
      </c>
      <c r="AU485" s="177">
        <f>RADIANS($AB$9)+$AB$18*(F485-AB$15)</f>
        <v>22.032720205930183</v>
      </c>
    </row>
    <row r="486" spans="1:47" s="177" customFormat="1" ht="12.95" customHeight="1" x14ac:dyDescent="0.2">
      <c r="A486" s="59" t="s">
        <v>221</v>
      </c>
      <c r="B486" s="60" t="s">
        <v>95</v>
      </c>
      <c r="C486" s="59">
        <v>54897.640200000002</v>
      </c>
      <c r="D486" s="59">
        <v>2E-3</v>
      </c>
      <c r="E486" s="199">
        <f>(C486-C$7)/C$8</f>
        <v>-2665.9872463575857</v>
      </c>
      <c r="F486" s="199">
        <f>ROUND(2*E486,0)/2</f>
        <v>-2666</v>
      </c>
      <c r="G486" s="201">
        <f>C486-(C$7+C$8*F486)</f>
        <v>8.7665999963064678E-3</v>
      </c>
      <c r="H486" s="199"/>
      <c r="I486" s="199"/>
      <c r="K486" s="177">
        <f>G486</f>
        <v>8.7665999963064678E-3</v>
      </c>
      <c r="O486" s="177">
        <f ca="1">+C$11+C$12*F486</f>
        <v>2.4448695703388382E-2</v>
      </c>
      <c r="Q486" s="198">
        <f>C486-15018.5</f>
        <v>39879.140200000002</v>
      </c>
      <c r="S486" s="178">
        <f>S$18</f>
        <v>1</v>
      </c>
      <c r="Z486" s="177">
        <f>F486</f>
        <v>-2666</v>
      </c>
      <c r="AA486" s="177">
        <f>AB$3+AB$4*Z486+AB$5*Z486^2+AH486</f>
        <v>1.4845028505949362E-2</v>
      </c>
      <c r="AB486" s="177">
        <f>IF(S486&lt;&gt;0,G486-AH486,-9999)</f>
        <v>-9.8727178329067154E-4</v>
      </c>
      <c r="AC486" s="177">
        <f>+G486-P486</f>
        <v>8.7665999963064678E-3</v>
      </c>
      <c r="AD486" s="177">
        <f>IF(S486&lt;&gt;0,G486-AA486,-9999)</f>
        <v>-6.0784285096428942E-3</v>
      </c>
      <c r="AE486" s="177">
        <f>+(G486-AA486)^2*S486</f>
        <v>3.6947293146839536E-5</v>
      </c>
      <c r="AF486" s="177">
        <f>IF(S486&lt;&gt;0,G486-P486,-9999)</f>
        <v>8.7665999963064678E-3</v>
      </c>
      <c r="AG486" s="178"/>
      <c r="AH486" s="177">
        <f>$AB$6*($AB$11/AI486*AJ486+$AB$12)</f>
        <v>9.7538717795971393E-3</v>
      </c>
      <c r="AI486" s="177">
        <f>1+$AB$7*COS(AL486)</f>
        <v>0.80608506665634272</v>
      </c>
      <c r="AJ486" s="177">
        <f>SIN(AL486+RADIANS($AB$9))</f>
        <v>0.73957596687101568</v>
      </c>
      <c r="AK486" s="177">
        <f>$AB$7*SIN(AL486)</f>
        <v>-5.5490690788935117E-3</v>
      </c>
      <c r="AL486" s="177">
        <f>2*ATAN(AM486)</f>
        <v>-3.1129844641024667</v>
      </c>
      <c r="AM486" s="177">
        <f>SQRT((1+$AB$7)/(1-$AB$7))*TAN(AN486/2)</f>
        <v>-69.905283390069812</v>
      </c>
      <c r="AN486" s="177">
        <f>$AU486+$AB$7*SIN(AO486)</f>
        <v>22.025966925630378</v>
      </c>
      <c r="AO486" s="177">
        <f>$AU486+$AB$7*SIN(AP486)</f>
        <v>22.025967353762422</v>
      </c>
      <c r="AP486" s="177">
        <f>$AU486+$AB$7*SIN(AQ486)</f>
        <v>22.025965145493139</v>
      </c>
      <c r="AQ486" s="177">
        <f>$AU486+$AB$7*SIN(AR486)</f>
        <v>22.02597653556322</v>
      </c>
      <c r="AR486" s="177">
        <f>$AU486+$AB$7*SIN(AS486)</f>
        <v>22.025917786573455</v>
      </c>
      <c r="AS486" s="177">
        <f>$AU486+$AB$7*SIN(AT486)</f>
        <v>22.026220810039305</v>
      </c>
      <c r="AT486" s="177">
        <f>$AU486+$AB$7*SIN(AU486)</f>
        <v>22.024657868656401</v>
      </c>
      <c r="AU486" s="177">
        <f>RADIANS($AB$9)+$AB$18*(F486-AB$15)</f>
        <v>22.032720205930183</v>
      </c>
    </row>
    <row r="487" spans="1:47" s="177" customFormat="1" ht="12.95" customHeight="1" x14ac:dyDescent="0.2">
      <c r="A487" s="70" t="s">
        <v>224</v>
      </c>
      <c r="B487" s="60" t="s">
        <v>95</v>
      </c>
      <c r="C487" s="59">
        <v>54908.637499999997</v>
      </c>
      <c r="D487" s="59">
        <v>2.0000000000000001E-4</v>
      </c>
      <c r="E487" s="199">
        <f>(C487-C$7)/C$8</f>
        <v>-2649.9883834286247</v>
      </c>
      <c r="F487" s="199">
        <f>ROUND(2*E487,0)/2</f>
        <v>-2650</v>
      </c>
      <c r="G487" s="201">
        <f>C487-(C$7+C$8*F487)</f>
        <v>7.9849999965517782E-3</v>
      </c>
      <c r="H487" s="199"/>
      <c r="I487" s="199"/>
      <c r="K487" s="177">
        <f>G487</f>
        <v>7.9849999965517782E-3</v>
      </c>
      <c r="O487" s="177">
        <f ca="1">+C$11+C$12*F487</f>
        <v>2.4299337955588411E-2</v>
      </c>
      <c r="Q487" s="198">
        <f>C487-15018.5</f>
        <v>39890.137499999997</v>
      </c>
      <c r="S487" s="178">
        <f>S$18</f>
        <v>1</v>
      </c>
      <c r="Z487" s="177">
        <f>F487</f>
        <v>-2650</v>
      </c>
      <c r="AA487" s="177">
        <f>AB$3+AB$4*Z487+AB$5*Z487^2+AH487</f>
        <v>1.4835297023229771E-2</v>
      </c>
      <c r="AB487" s="177">
        <f>IF(S487&lt;&gt;0,G487-AH487,-9999)</f>
        <v>-1.8286116385284965E-3</v>
      </c>
      <c r="AC487" s="177">
        <f>+G487-P487</f>
        <v>7.9849999965517782E-3</v>
      </c>
      <c r="AD487" s="177">
        <f>IF(S487&lt;&gt;0,G487-AA487,-9999)</f>
        <v>-6.8502970266779931E-3</v>
      </c>
      <c r="AE487" s="177">
        <f>+(G487-AA487)^2*S487</f>
        <v>4.6926569353713357E-5</v>
      </c>
      <c r="AF487" s="177">
        <f>IF(S487&lt;&gt;0,G487-P487,-9999)</f>
        <v>7.9849999965517782E-3</v>
      </c>
      <c r="AG487" s="178"/>
      <c r="AH487" s="177">
        <f>$AB$6*($AB$11/AI487*AJ487+$AB$12)</f>
        <v>9.8136116350802747E-3</v>
      </c>
      <c r="AI487" s="177">
        <f>1+$AB$7*COS(AL487)</f>
        <v>0.80612005450020507</v>
      </c>
      <c r="AJ487" s="177">
        <f>SIN(AL487+RADIANS($AB$9))</f>
        <v>0.74342136356785338</v>
      </c>
      <c r="AK487" s="177">
        <f>$AB$7*SIN(AL487)</f>
        <v>-6.6603509152229458E-3</v>
      </c>
      <c r="AL487" s="177">
        <f>2*ATAN(AM487)</f>
        <v>-3.1072531929843827</v>
      </c>
      <c r="AM487" s="177">
        <f>SQRT((1+$AB$7)/(1-$AB$7))*TAN(AN487/2)</f>
        <v>-58.236309708657558</v>
      </c>
      <c r="AN487" s="177">
        <f>$AU487+$AB$7*SIN(AO487)</f>
        <v>22.032941715382137</v>
      </c>
      <c r="AO487" s="177">
        <f>$AU487+$AB$7*SIN(AP487)</f>
        <v>22.032942228361733</v>
      </c>
      <c r="AP487" s="177">
        <f>$AU487+$AB$7*SIN(AQ487)</f>
        <v>22.03293958174854</v>
      </c>
      <c r="AQ487" s="177">
        <f>$AU487+$AB$7*SIN(AR487)</f>
        <v>22.032953236410517</v>
      </c>
      <c r="AR487" s="177">
        <f>$AU487+$AB$7*SIN(AS487)</f>
        <v>22.032882788045463</v>
      </c>
      <c r="AS487" s="177">
        <f>$AU487+$AB$7*SIN(AT487)</f>
        <v>22.033246253843167</v>
      </c>
      <c r="AT487" s="177">
        <f>$AU487+$AB$7*SIN(AU487)</f>
        <v>22.031371075412029</v>
      </c>
      <c r="AU487" s="177">
        <f>RADIANS($AB$9)+$AB$18*(F487-AB$15)</f>
        <v>22.041047086333588</v>
      </c>
    </row>
    <row r="488" spans="1:47" s="177" customFormat="1" ht="12.95" customHeight="1" x14ac:dyDescent="0.2">
      <c r="A488" s="147" t="s">
        <v>273</v>
      </c>
      <c r="B488" s="147" t="s">
        <v>52</v>
      </c>
      <c r="C488" s="148">
        <v>54908.637799999997</v>
      </c>
      <c r="D488" s="149">
        <v>1E-4</v>
      </c>
      <c r="E488" s="105">
        <f>(C488-C$7)/C$8</f>
        <v>-2649.9879469888738</v>
      </c>
      <c r="F488" s="199">
        <f>ROUND(2*E488,0)/2</f>
        <v>-2650</v>
      </c>
      <c r="G488" s="201">
        <f>C488-(C$7+C$8*F488)</f>
        <v>8.2849999962490983E-3</v>
      </c>
      <c r="H488" s="199"/>
      <c r="I488" s="199"/>
      <c r="K488" s="177">
        <f>G488</f>
        <v>8.2849999962490983E-3</v>
      </c>
      <c r="O488" s="177">
        <f ca="1">+C$11+C$12*F488</f>
        <v>2.4299337955588411E-2</v>
      </c>
      <c r="Q488" s="198">
        <f>C488-15018.5</f>
        <v>39890.137799999997</v>
      </c>
      <c r="S488" s="178">
        <f>S$18</f>
        <v>1</v>
      </c>
      <c r="Z488" s="177">
        <f>F488</f>
        <v>-2650</v>
      </c>
      <c r="AA488" s="177">
        <f>AB$3+AB$4*Z488+AB$5*Z488^2+AH488</f>
        <v>1.4835297023229771E-2</v>
      </c>
      <c r="AB488" s="177">
        <f>IF(S488&lt;&gt;0,G488-AH488,-9999)</f>
        <v>-1.5286116388311764E-3</v>
      </c>
      <c r="AC488" s="177">
        <f>+G488-P488</f>
        <v>8.2849999962490983E-3</v>
      </c>
      <c r="AD488" s="177">
        <f>IF(S488&lt;&gt;0,G488-AA488,-9999)</f>
        <v>-6.550297026980673E-3</v>
      </c>
      <c r="AE488" s="177">
        <f>+(G488-AA488)^2*S488</f>
        <v>4.2906391141671846E-5</v>
      </c>
      <c r="AF488" s="177">
        <f>IF(S488&lt;&gt;0,G488-P488,-9999)</f>
        <v>8.2849999962490983E-3</v>
      </c>
      <c r="AG488" s="178"/>
      <c r="AH488" s="177">
        <f>$AB$6*($AB$11/AI488*AJ488+$AB$12)</f>
        <v>9.8136116350802747E-3</v>
      </c>
      <c r="AI488" s="177">
        <f>1+$AB$7*COS(AL488)</f>
        <v>0.80612005450020507</v>
      </c>
      <c r="AJ488" s="177">
        <f>SIN(AL488+RADIANS($AB$9))</f>
        <v>0.74342136356785338</v>
      </c>
      <c r="AK488" s="177">
        <f>$AB$7*SIN(AL488)</f>
        <v>-6.6603509152229458E-3</v>
      </c>
      <c r="AL488" s="177">
        <f>2*ATAN(AM488)</f>
        <v>-3.1072531929843827</v>
      </c>
      <c r="AM488" s="177">
        <f>SQRT((1+$AB$7)/(1-$AB$7))*TAN(AN488/2)</f>
        <v>-58.236309708657558</v>
      </c>
      <c r="AN488" s="177">
        <f>$AU488+$AB$7*SIN(AO488)</f>
        <v>22.032941715382137</v>
      </c>
      <c r="AO488" s="177">
        <f>$AU488+$AB$7*SIN(AP488)</f>
        <v>22.032942228361733</v>
      </c>
      <c r="AP488" s="177">
        <f>$AU488+$AB$7*SIN(AQ488)</f>
        <v>22.03293958174854</v>
      </c>
      <c r="AQ488" s="177">
        <f>$AU488+$AB$7*SIN(AR488)</f>
        <v>22.032953236410517</v>
      </c>
      <c r="AR488" s="177">
        <f>$AU488+$AB$7*SIN(AS488)</f>
        <v>22.032882788045463</v>
      </c>
      <c r="AS488" s="177">
        <f>$AU488+$AB$7*SIN(AT488)</f>
        <v>22.033246253843167</v>
      </c>
      <c r="AT488" s="177">
        <f>$AU488+$AB$7*SIN(AU488)</f>
        <v>22.031371075412029</v>
      </c>
      <c r="AU488" s="177">
        <f>RADIANS($AB$9)+$AB$18*(F488-AB$15)</f>
        <v>22.041047086333588</v>
      </c>
    </row>
    <row r="489" spans="1:47" s="177" customFormat="1" ht="12.95" customHeight="1" x14ac:dyDescent="0.2">
      <c r="A489" s="147" t="s">
        <v>273</v>
      </c>
      <c r="B489" s="147" t="s">
        <v>52</v>
      </c>
      <c r="C489" s="148">
        <v>54910.354780000001</v>
      </c>
      <c r="D489" s="149">
        <v>1E-4</v>
      </c>
      <c r="E489" s="105">
        <f>(C489-C$7)/C$8</f>
        <v>-2647.4900859073487</v>
      </c>
      <c r="F489" s="199">
        <f>ROUND(2*E489,0)/2</f>
        <v>-2647.5</v>
      </c>
      <c r="G489" s="201">
        <f>C489-(C$7+C$8*F489)</f>
        <v>6.8147499987389892E-3</v>
      </c>
      <c r="H489" s="199"/>
      <c r="I489" s="199"/>
      <c r="K489" s="177">
        <f>G489</f>
        <v>6.8147499987389892E-3</v>
      </c>
      <c r="O489" s="177">
        <f ca="1">+C$11+C$12*F489</f>
        <v>2.4276000807494667E-2</v>
      </c>
      <c r="Q489" s="198">
        <f>C489-15018.5</f>
        <v>39891.854780000001</v>
      </c>
      <c r="S489" s="178">
        <f>S$18</f>
        <v>1</v>
      </c>
      <c r="Z489" s="177">
        <f>F489</f>
        <v>-2647.5</v>
      </c>
      <c r="AA489" s="177">
        <f>AB$3+AB$4*Z489+AB$5*Z489^2+AH489</f>
        <v>1.4833734655111164E-2</v>
      </c>
      <c r="AB489" s="177">
        <f>IF(S489&lt;&gt;0,G489-AH489,-9999)</f>
        <v>-3.0081531794260759E-3</v>
      </c>
      <c r="AC489" s="177">
        <f>+G489-P489</f>
        <v>6.8147499987389892E-3</v>
      </c>
      <c r="AD489" s="177">
        <f>IF(S489&lt;&gt;0,G489-AA489,-9999)</f>
        <v>-8.0189846563721752E-3</v>
      </c>
      <c r="AE489" s="177">
        <f>+(G489-AA489)^2*S489</f>
        <v>6.4304114919132369E-5</v>
      </c>
      <c r="AF489" s="177">
        <f>IF(S489&lt;&gt;0,G489-P489,-9999)</f>
        <v>6.8147499987389892E-3</v>
      </c>
      <c r="AG489" s="178"/>
      <c r="AH489" s="177">
        <f>$AB$6*($AB$11/AI489*AJ489+$AB$12)</f>
        <v>9.8229031781650652E-3</v>
      </c>
      <c r="AI489" s="177">
        <f>1+$AB$7*COS(AL489)</f>
        <v>0.80612609697712956</v>
      </c>
      <c r="AJ489" s="177">
        <f>SIN(AL489+RADIANS($AB$9))</f>
        <v>0.74402003537107586</v>
      </c>
      <c r="AK489" s="177">
        <f>$AB$7*SIN(AL489)</f>
        <v>-6.8339789285592652E-3</v>
      </c>
      <c r="AL489" s="177">
        <f>2*ATAN(AM489)</f>
        <v>-3.1063576351329605</v>
      </c>
      <c r="AM489" s="177">
        <f>SQRT((1+$AB$7)/(1-$AB$7))*TAN(AN489/2)</f>
        <v>-56.755840227928182</v>
      </c>
      <c r="AN489" s="177">
        <f>$AU489+$AB$7*SIN(AO489)</f>
        <v>22.03403155472467</v>
      </c>
      <c r="AO489" s="177">
        <f>$AU489+$AB$7*SIN(AP489)</f>
        <v>22.034032080919136</v>
      </c>
      <c r="AP489" s="177">
        <f>$AU489+$AB$7*SIN(AQ489)</f>
        <v>22.034029366001189</v>
      </c>
      <c r="AQ489" s="177">
        <f>$AU489+$AB$7*SIN(AR489)</f>
        <v>22.034043373714507</v>
      </c>
      <c r="AR489" s="177">
        <f>$AU489+$AB$7*SIN(AS489)</f>
        <v>22.033971100522137</v>
      </c>
      <c r="AS489" s="177">
        <f>$AU489+$AB$7*SIN(AT489)</f>
        <v>22.03434399850881</v>
      </c>
      <c r="AT489" s="177">
        <f>$AU489+$AB$7*SIN(AU489)</f>
        <v>22.032420071729472</v>
      </c>
      <c r="AU489" s="177">
        <f>RADIANS($AB$9)+$AB$18*(F489-AB$15)</f>
        <v>22.042348161396617</v>
      </c>
    </row>
    <row r="490" spans="1:47" s="177" customFormat="1" ht="12.95" customHeight="1" x14ac:dyDescent="0.2">
      <c r="A490" s="59" t="s">
        <v>221</v>
      </c>
      <c r="B490" s="60" t="s">
        <v>94</v>
      </c>
      <c r="C490" s="59">
        <v>54910.356299999999</v>
      </c>
      <c r="D490" s="59">
        <v>1.2999999999999999E-3</v>
      </c>
      <c r="E490" s="199">
        <f>(C490-C$7)/C$8</f>
        <v>-2647.487874612611</v>
      </c>
      <c r="F490" s="199">
        <f>ROUND(2*E490,0)/2</f>
        <v>-2647.5</v>
      </c>
      <c r="G490" s="201">
        <f>C490-(C$7+C$8*F490)</f>
        <v>8.3347499967203476E-3</v>
      </c>
      <c r="H490" s="199"/>
      <c r="I490" s="199"/>
      <c r="K490" s="177">
        <f>G490</f>
        <v>8.3347499967203476E-3</v>
      </c>
      <c r="O490" s="177">
        <f ca="1">+C$11+C$12*F490</f>
        <v>2.4276000807494667E-2</v>
      </c>
      <c r="Q490" s="198">
        <f>C490-15018.5</f>
        <v>39891.856299999999</v>
      </c>
      <c r="S490" s="178">
        <f>S$18</f>
        <v>1</v>
      </c>
      <c r="Z490" s="177">
        <f>F490</f>
        <v>-2647.5</v>
      </c>
      <c r="AA490" s="177">
        <f>AB$3+AB$4*Z490+AB$5*Z490^2+AH490</f>
        <v>1.4833734655111164E-2</v>
      </c>
      <c r="AB490" s="177">
        <f>IF(S490&lt;&gt;0,G490-AH490,-9999)</f>
        <v>-1.4881531814447176E-3</v>
      </c>
      <c r="AC490" s="177">
        <f>+G490-P490</f>
        <v>8.3347499967203476E-3</v>
      </c>
      <c r="AD490" s="177">
        <f>IF(S490&lt;&gt;0,G490-AA490,-9999)</f>
        <v>-6.4989846583908169E-3</v>
      </c>
      <c r="AE490" s="177">
        <f>+(G490-AA490)^2*S490</f>
        <v>4.2236801589999205E-5</v>
      </c>
      <c r="AF490" s="177">
        <f>IF(S490&lt;&gt;0,G490-P490,-9999)</f>
        <v>8.3347499967203476E-3</v>
      </c>
      <c r="AG490" s="178"/>
      <c r="AH490" s="177">
        <f>$AB$6*($AB$11/AI490*AJ490+$AB$12)</f>
        <v>9.8229031781650652E-3</v>
      </c>
      <c r="AI490" s="177">
        <f>1+$AB$7*COS(AL490)</f>
        <v>0.80612609697712956</v>
      </c>
      <c r="AJ490" s="177">
        <f>SIN(AL490+RADIANS($AB$9))</f>
        <v>0.74402003537107586</v>
      </c>
      <c r="AK490" s="177">
        <f>$AB$7*SIN(AL490)</f>
        <v>-6.8339789285592652E-3</v>
      </c>
      <c r="AL490" s="177">
        <f>2*ATAN(AM490)</f>
        <v>-3.1063576351329605</v>
      </c>
      <c r="AM490" s="177">
        <f>SQRT((1+$AB$7)/(1-$AB$7))*TAN(AN490/2)</f>
        <v>-56.755840227928182</v>
      </c>
      <c r="AN490" s="177">
        <f>$AU490+$AB$7*SIN(AO490)</f>
        <v>22.03403155472467</v>
      </c>
      <c r="AO490" s="177">
        <f>$AU490+$AB$7*SIN(AP490)</f>
        <v>22.034032080919136</v>
      </c>
      <c r="AP490" s="177">
        <f>$AU490+$AB$7*SIN(AQ490)</f>
        <v>22.034029366001189</v>
      </c>
      <c r="AQ490" s="177">
        <f>$AU490+$AB$7*SIN(AR490)</f>
        <v>22.034043373714507</v>
      </c>
      <c r="AR490" s="177">
        <f>$AU490+$AB$7*SIN(AS490)</f>
        <v>22.033971100522137</v>
      </c>
      <c r="AS490" s="177">
        <f>$AU490+$AB$7*SIN(AT490)</f>
        <v>22.03434399850881</v>
      </c>
      <c r="AT490" s="177">
        <f>$AU490+$AB$7*SIN(AU490)</f>
        <v>22.032420071729472</v>
      </c>
      <c r="AU490" s="177">
        <f>RADIANS($AB$9)+$AB$18*(F490-AB$15)</f>
        <v>22.042348161396617</v>
      </c>
    </row>
    <row r="491" spans="1:47" s="177" customFormat="1" ht="12.95" customHeight="1" x14ac:dyDescent="0.2">
      <c r="A491" s="70" t="s">
        <v>224</v>
      </c>
      <c r="B491" s="60" t="s">
        <v>95</v>
      </c>
      <c r="C491" s="59">
        <v>54911.379500000003</v>
      </c>
      <c r="D491" s="59">
        <v>1E-4</v>
      </c>
      <c r="E491" s="199">
        <f>(C491-C$7)/C$8</f>
        <v>-2645.9993241003062</v>
      </c>
      <c r="F491" s="199">
        <f>ROUND(2*E491,0)/2</f>
        <v>-2646</v>
      </c>
      <c r="G491" s="201">
        <f>C491-(C$7+C$8*F491)</f>
        <v>4.6460000157821923E-4</v>
      </c>
      <c r="H491" s="199"/>
      <c r="I491" s="199"/>
      <c r="K491" s="177">
        <f>G491</f>
        <v>4.6460000157821923E-4</v>
      </c>
      <c r="O491" s="177">
        <f ca="1">+C$11+C$12*F491</f>
        <v>2.4261998518638417E-2</v>
      </c>
      <c r="Q491" s="198">
        <f>C491-15018.5</f>
        <v>39892.879500000003</v>
      </c>
      <c r="S491" s="178">
        <f>S$18</f>
        <v>1</v>
      </c>
      <c r="Z491" s="177">
        <f>F491</f>
        <v>-2646</v>
      </c>
      <c r="AA491" s="177">
        <f>AB$3+AB$4*Z491+AB$5*Z491^2+AH491</f>
        <v>1.4832791796257095E-2</v>
      </c>
      <c r="AB491" s="177">
        <f>IF(S491&lt;&gt;0,G491-AH491,-9999)</f>
        <v>-9.3638725366203372E-3</v>
      </c>
      <c r="AC491" s="177">
        <f>+G491-P491</f>
        <v>4.6460000157821923E-4</v>
      </c>
      <c r="AD491" s="177">
        <f>IF(S491&lt;&gt;0,G491-AA491,-9999)</f>
        <v>-1.4368191794678875E-2</v>
      </c>
      <c r="AE491" s="177">
        <f>+(G491-AA491)^2*S491</f>
        <v>2.0644493544867736E-4</v>
      </c>
      <c r="AF491" s="177">
        <f>IF(S491&lt;&gt;0,G491-P491,-9999)</f>
        <v>4.6460000157821923E-4</v>
      </c>
      <c r="AG491" s="178"/>
      <c r="AH491" s="177">
        <f>$AB$6*($AB$11/AI491*AJ491+$AB$12)</f>
        <v>9.8284725381985565E-3</v>
      </c>
      <c r="AI491" s="177">
        <f>1+$AB$7*COS(AL491)</f>
        <v>0.8061297971446536</v>
      </c>
      <c r="AJ491" s="177">
        <f>SIN(AL491+RADIANS($AB$9))</f>
        <v>0.74437895640176577</v>
      </c>
      <c r="AK491" s="177">
        <f>$AB$7*SIN(AL491)</f>
        <v>-6.9381543759273901E-3</v>
      </c>
      <c r="AL491" s="177">
        <f>2*ATAN(AM491)</f>
        <v>-3.1058202939159969</v>
      </c>
      <c r="AM491" s="177">
        <f>SQRT((1+$AB$7)/(1-$AB$7))*TAN(AN491/2)</f>
        <v>-55.903125673961057</v>
      </c>
      <c r="AN491" s="177">
        <f>$AU491+$AB$7*SIN(AO491)</f>
        <v>22.034685462289502</v>
      </c>
      <c r="AO491" s="177">
        <f>$AU491+$AB$7*SIN(AP491)</f>
        <v>22.034685996406974</v>
      </c>
      <c r="AP491" s="177">
        <f>$AU491+$AB$7*SIN(AQ491)</f>
        <v>22.034683240532107</v>
      </c>
      <c r="AQ491" s="177">
        <f>$AU491+$AB$7*SIN(AR491)</f>
        <v>22.034697459966186</v>
      </c>
      <c r="AR491" s="177">
        <f>$AU491+$AB$7*SIN(AS491)</f>
        <v>22.034624092322623</v>
      </c>
      <c r="AS491" s="177">
        <f>$AU491+$AB$7*SIN(AT491)</f>
        <v>22.035002647963303</v>
      </c>
      <c r="AT491" s="177">
        <f>$AU491+$AB$7*SIN(AU491)</f>
        <v>22.033049477559626</v>
      </c>
      <c r="AU491" s="177">
        <f>RADIANS($AB$9)+$AB$18*(F491-AB$15)</f>
        <v>22.043128806434439</v>
      </c>
    </row>
    <row r="492" spans="1:47" s="177" customFormat="1" ht="12.95" customHeight="1" x14ac:dyDescent="0.2">
      <c r="A492" s="59" t="s">
        <v>221</v>
      </c>
      <c r="B492" s="60" t="s">
        <v>95</v>
      </c>
      <c r="C492" s="59">
        <v>54911.387499999997</v>
      </c>
      <c r="D492" s="59">
        <v>2.2000000000000001E-3</v>
      </c>
      <c r="E492" s="199">
        <f>(C492-C$7)/C$8</f>
        <v>-2645.9876857069421</v>
      </c>
      <c r="F492" s="199">
        <f>ROUND(2*E492,0)/2</f>
        <v>-2646</v>
      </c>
      <c r="G492" s="201">
        <f>C492-(C$7+C$8*F492)</f>
        <v>8.4645999959320761E-3</v>
      </c>
      <c r="H492" s="199"/>
      <c r="I492" s="199"/>
      <c r="K492" s="177">
        <f>G492</f>
        <v>8.4645999959320761E-3</v>
      </c>
      <c r="O492" s="177">
        <f ca="1">+C$11+C$12*F492</f>
        <v>2.4261998518638417E-2</v>
      </c>
      <c r="Q492" s="198">
        <f>C492-15018.5</f>
        <v>39892.887499999997</v>
      </c>
      <c r="S492" s="178">
        <f>S$18</f>
        <v>1</v>
      </c>
      <c r="Z492" s="177">
        <f>F492</f>
        <v>-2646</v>
      </c>
      <c r="AA492" s="177">
        <f>AB$3+AB$4*Z492+AB$5*Z492^2+AH492</f>
        <v>1.4832791796257095E-2</v>
      </c>
      <c r="AB492" s="177">
        <f>IF(S492&lt;&gt;0,G492-AH492,-9999)</f>
        <v>-1.3638725422664803E-3</v>
      </c>
      <c r="AC492" s="177">
        <f>+G492-P492</f>
        <v>8.4645999959320761E-3</v>
      </c>
      <c r="AD492" s="177">
        <f>IF(S492&lt;&gt;0,G492-AA492,-9999)</f>
        <v>-6.3681918003250185E-3</v>
      </c>
      <c r="AE492" s="177">
        <f>+(G492-AA492)^2*S492</f>
        <v>4.0553866805726801E-5</v>
      </c>
      <c r="AF492" s="177">
        <f>IF(S492&lt;&gt;0,G492-P492,-9999)</f>
        <v>8.4645999959320761E-3</v>
      </c>
      <c r="AG492" s="178"/>
      <c r="AH492" s="177">
        <f>$AB$6*($AB$11/AI492*AJ492+$AB$12)</f>
        <v>9.8284725381985565E-3</v>
      </c>
      <c r="AI492" s="177">
        <f>1+$AB$7*COS(AL492)</f>
        <v>0.8061297971446536</v>
      </c>
      <c r="AJ492" s="177">
        <f>SIN(AL492+RADIANS($AB$9))</f>
        <v>0.74437895640176577</v>
      </c>
      <c r="AK492" s="177">
        <f>$AB$7*SIN(AL492)</f>
        <v>-6.9381543759273901E-3</v>
      </c>
      <c r="AL492" s="177">
        <f>2*ATAN(AM492)</f>
        <v>-3.1058202939159969</v>
      </c>
      <c r="AM492" s="177">
        <f>SQRT((1+$AB$7)/(1-$AB$7))*TAN(AN492/2)</f>
        <v>-55.903125673961057</v>
      </c>
      <c r="AN492" s="177">
        <f>$AU492+$AB$7*SIN(AO492)</f>
        <v>22.034685462289502</v>
      </c>
      <c r="AO492" s="177">
        <f>$AU492+$AB$7*SIN(AP492)</f>
        <v>22.034685996406974</v>
      </c>
      <c r="AP492" s="177">
        <f>$AU492+$AB$7*SIN(AQ492)</f>
        <v>22.034683240532107</v>
      </c>
      <c r="AQ492" s="177">
        <f>$AU492+$AB$7*SIN(AR492)</f>
        <v>22.034697459966186</v>
      </c>
      <c r="AR492" s="177">
        <f>$AU492+$AB$7*SIN(AS492)</f>
        <v>22.034624092322623</v>
      </c>
      <c r="AS492" s="177">
        <f>$AU492+$AB$7*SIN(AT492)</f>
        <v>22.035002647963303</v>
      </c>
      <c r="AT492" s="177">
        <f>$AU492+$AB$7*SIN(AU492)</f>
        <v>22.033049477559626</v>
      </c>
      <c r="AU492" s="177">
        <f>RADIANS($AB$9)+$AB$18*(F492-AB$15)</f>
        <v>22.043128806434439</v>
      </c>
    </row>
    <row r="493" spans="1:47" s="177" customFormat="1" ht="12.95" customHeight="1" x14ac:dyDescent="0.2">
      <c r="A493" s="147" t="s">
        <v>273</v>
      </c>
      <c r="B493" s="147" t="s">
        <v>52</v>
      </c>
      <c r="C493" s="148">
        <v>54912.762669999996</v>
      </c>
      <c r="D493" s="149">
        <v>1E-4</v>
      </c>
      <c r="E493" s="105">
        <f>(C493-C$7)/C$8</f>
        <v>-2643.9870895302424</v>
      </c>
      <c r="F493" s="199">
        <f>ROUND(2*E493,0)/2</f>
        <v>-2644</v>
      </c>
      <c r="G493" s="201">
        <f>C493-(C$7+C$8*F493)</f>
        <v>8.8743999949656427E-3</v>
      </c>
      <c r="H493" s="199"/>
      <c r="I493" s="199"/>
      <c r="K493" s="177">
        <f>G493</f>
        <v>8.8743999949656427E-3</v>
      </c>
      <c r="O493" s="177">
        <f ca="1">+C$11+C$12*F493</f>
        <v>2.4243328800163423E-2</v>
      </c>
      <c r="Q493" s="198">
        <f>C493-15018.5</f>
        <v>39894.262669999996</v>
      </c>
      <c r="S493" s="178">
        <f>S$18</f>
        <v>1</v>
      </c>
      <c r="Z493" s="177">
        <f>F493</f>
        <v>-2644</v>
      </c>
      <c r="AA493" s="177">
        <f>AB$3+AB$4*Z493+AB$5*Z493^2+AH493</f>
        <v>1.4831528302548375E-2</v>
      </c>
      <c r="AB493" s="177">
        <f>IF(S493&lt;&gt;0,G493-AH493,-9999)</f>
        <v>-9.6149185890071626E-4</v>
      </c>
      <c r="AC493" s="177">
        <f>+G493-P493</f>
        <v>8.8743999949656427E-3</v>
      </c>
      <c r="AD493" s="177">
        <f>IF(S493&lt;&gt;0,G493-AA493,-9999)</f>
        <v>-5.9571283075827326E-3</v>
      </c>
      <c r="AE493" s="177">
        <f>+(G493-AA493)^2*S493</f>
        <v>3.5487377673003515E-5</v>
      </c>
      <c r="AF493" s="177">
        <f>IF(S493&lt;&gt;0,G493-P493,-9999)</f>
        <v>8.8743999949656427E-3</v>
      </c>
      <c r="AG493" s="178"/>
      <c r="AH493" s="177">
        <f>$AB$6*($AB$11/AI493*AJ493+$AB$12)</f>
        <v>9.8358918538663589E-3</v>
      </c>
      <c r="AI493" s="177">
        <f>1+$AB$7*COS(AL493)</f>
        <v>0.80613481783166296</v>
      </c>
      <c r="AJ493" s="177">
        <f>SIN(AL493+RADIANS($AB$9))</f>
        <v>0.74485718859252081</v>
      </c>
      <c r="AK493" s="177">
        <f>$AB$7*SIN(AL493)</f>
        <v>-7.0770533525513664E-3</v>
      </c>
      <c r="AL493" s="177">
        <f>2*ATAN(AM493)</f>
        <v>-3.1051038312146426</v>
      </c>
      <c r="AM493" s="177">
        <f>SQRT((1+$AB$7)/(1-$AB$7))*TAN(AN493/2)</f>
        <v>-54.805224153916875</v>
      </c>
      <c r="AN493" s="177">
        <f>$AU493+$AB$7*SIN(AO493)</f>
        <v>22.035557343756068</v>
      </c>
      <c r="AO493" s="177">
        <f>$AU493+$AB$7*SIN(AP493)</f>
        <v>22.035557888430507</v>
      </c>
      <c r="AP493" s="177">
        <f>$AU493+$AB$7*SIN(AQ493)</f>
        <v>22.035555077977271</v>
      </c>
      <c r="AQ493" s="177">
        <f>$AU493+$AB$7*SIN(AR493)</f>
        <v>22.035569579574734</v>
      </c>
      <c r="AR493" s="177">
        <f>$AU493+$AB$7*SIN(AS493)</f>
        <v>22.0354947531928</v>
      </c>
      <c r="AS493" s="177">
        <f>$AU493+$AB$7*SIN(AT493)</f>
        <v>22.035880850396957</v>
      </c>
      <c r="AT493" s="177">
        <f>$AU493+$AB$7*SIN(AU493)</f>
        <v>22.033888694903947</v>
      </c>
      <c r="AU493" s="177">
        <f>RADIANS($AB$9)+$AB$18*(F493-AB$15)</f>
        <v>22.044169666484862</v>
      </c>
    </row>
    <row r="494" spans="1:47" s="177" customFormat="1" ht="12.95" customHeight="1" x14ac:dyDescent="0.2">
      <c r="A494" s="70" t="s">
        <v>224</v>
      </c>
      <c r="B494" s="60" t="s">
        <v>95</v>
      </c>
      <c r="C494" s="59">
        <v>54912.762799999997</v>
      </c>
      <c r="D494" s="59">
        <v>2.0000000000000001E-4</v>
      </c>
      <c r="E494" s="199">
        <f>(C494-C$7)/C$8</f>
        <v>-2643.9869004063498</v>
      </c>
      <c r="F494" s="199">
        <f>ROUND(2*E494,0)/2</f>
        <v>-2644</v>
      </c>
      <c r="G494" s="201">
        <f>C494-(C$7+C$8*F494)</f>
        <v>9.0043999953195453E-3</v>
      </c>
      <c r="H494" s="199"/>
      <c r="I494" s="199"/>
      <c r="K494" s="177">
        <f>G494</f>
        <v>9.0043999953195453E-3</v>
      </c>
      <c r="O494" s="177">
        <f ca="1">+C$11+C$12*F494</f>
        <v>2.4243328800163423E-2</v>
      </c>
      <c r="Q494" s="198">
        <f>C494-15018.5</f>
        <v>39894.262799999997</v>
      </c>
      <c r="S494" s="178">
        <f>S$18</f>
        <v>1</v>
      </c>
      <c r="Z494" s="177">
        <f>F494</f>
        <v>-2644</v>
      </c>
      <c r="AA494" s="177">
        <f>AB$3+AB$4*Z494+AB$5*Z494^2+AH494</f>
        <v>1.4831528302548375E-2</v>
      </c>
      <c r="AB494" s="177">
        <f>IF(S494&lt;&gt;0,G494-AH494,-9999)</f>
        <v>-8.3149185854681368E-4</v>
      </c>
      <c r="AC494" s="177">
        <f>+G494-P494</f>
        <v>9.0043999953195453E-3</v>
      </c>
      <c r="AD494" s="177">
        <f>IF(S494&lt;&gt;0,G494-AA494,-9999)</f>
        <v>-5.82712830722883E-3</v>
      </c>
      <c r="AE494" s="177">
        <f>+(G494-AA494)^2*S494</f>
        <v>3.3955424308907531E-5</v>
      </c>
      <c r="AF494" s="177">
        <f>IF(S494&lt;&gt;0,G494-P494,-9999)</f>
        <v>9.0043999953195453E-3</v>
      </c>
      <c r="AG494" s="178"/>
      <c r="AH494" s="177">
        <f>$AB$6*($AB$11/AI494*AJ494+$AB$12)</f>
        <v>9.8358918538663589E-3</v>
      </c>
      <c r="AI494" s="177">
        <f>1+$AB$7*COS(AL494)</f>
        <v>0.80613481783166296</v>
      </c>
      <c r="AJ494" s="177">
        <f>SIN(AL494+RADIANS($AB$9))</f>
        <v>0.74485718859252081</v>
      </c>
      <c r="AK494" s="177">
        <f>$AB$7*SIN(AL494)</f>
        <v>-7.0770533525513664E-3</v>
      </c>
      <c r="AL494" s="177">
        <f>2*ATAN(AM494)</f>
        <v>-3.1051038312146426</v>
      </c>
      <c r="AM494" s="177">
        <f>SQRT((1+$AB$7)/(1-$AB$7))*TAN(AN494/2)</f>
        <v>-54.805224153916875</v>
      </c>
      <c r="AN494" s="177">
        <f>$AU494+$AB$7*SIN(AO494)</f>
        <v>22.035557343756068</v>
      </c>
      <c r="AO494" s="177">
        <f>$AU494+$AB$7*SIN(AP494)</f>
        <v>22.035557888430507</v>
      </c>
      <c r="AP494" s="177">
        <f>$AU494+$AB$7*SIN(AQ494)</f>
        <v>22.035555077977271</v>
      </c>
      <c r="AQ494" s="177">
        <f>$AU494+$AB$7*SIN(AR494)</f>
        <v>22.035569579574734</v>
      </c>
      <c r="AR494" s="177">
        <f>$AU494+$AB$7*SIN(AS494)</f>
        <v>22.0354947531928</v>
      </c>
      <c r="AS494" s="177">
        <f>$AU494+$AB$7*SIN(AT494)</f>
        <v>22.035880850396957</v>
      </c>
      <c r="AT494" s="177">
        <f>$AU494+$AB$7*SIN(AU494)</f>
        <v>22.033888694903947</v>
      </c>
      <c r="AU494" s="177">
        <f>RADIANS($AB$9)+$AB$18*(F494-AB$15)</f>
        <v>22.044169666484862</v>
      </c>
    </row>
    <row r="495" spans="1:47" s="177" customFormat="1" ht="12.95" customHeight="1" x14ac:dyDescent="0.2">
      <c r="A495" s="147" t="s">
        <v>273</v>
      </c>
      <c r="B495" s="147" t="s">
        <v>52</v>
      </c>
      <c r="C495" s="148">
        <v>54923.760269999999</v>
      </c>
      <c r="D495" s="149">
        <v>1E-4</v>
      </c>
      <c r="E495" s="105">
        <f>(C495-C$7)/C$8</f>
        <v>-2627.98779016152</v>
      </c>
      <c r="F495" s="199">
        <f>ROUND(2*E495,0)/2</f>
        <v>-2628</v>
      </c>
      <c r="G495" s="201">
        <f>C495-(C$7+C$8*F495)</f>
        <v>8.3927999949082732E-3</v>
      </c>
      <c r="H495" s="199"/>
      <c r="I495" s="199"/>
      <c r="K495" s="177">
        <f>G495</f>
        <v>8.3927999949082732E-3</v>
      </c>
      <c r="O495" s="177">
        <f ca="1">+C$11+C$12*F495</f>
        <v>2.4093971052363453E-2</v>
      </c>
      <c r="Q495" s="198">
        <f>C495-15018.5</f>
        <v>39905.260269999999</v>
      </c>
      <c r="S495" s="178">
        <f>S$18</f>
        <v>1</v>
      </c>
      <c r="Z495" s="177">
        <f>F495</f>
        <v>-2628</v>
      </c>
      <c r="AA495" s="177">
        <f>AB$3+AB$4*Z495+AB$5*Z495^2+AH495</f>
        <v>1.4821158585986757E-2</v>
      </c>
      <c r="AB495" s="177">
        <f>IF(S495&lt;&gt;0,G495-AH495,-9999)</f>
        <v>-1.5021784813536356E-3</v>
      </c>
      <c r="AC495" s="177">
        <f>+G495-P495</f>
        <v>8.3927999949082732E-3</v>
      </c>
      <c r="AD495" s="177">
        <f>IF(S495&lt;&gt;0,G495-AA495,-9999)</f>
        <v>-6.4283585910784834E-3</v>
      </c>
      <c r="AE495" s="177">
        <f>+(G495-AA495)^2*S495</f>
        <v>4.1323794175492544E-5</v>
      </c>
      <c r="AF495" s="177">
        <f>IF(S495&lt;&gt;0,G495-P495,-9999)</f>
        <v>8.3927999949082732E-3</v>
      </c>
      <c r="AG495" s="178"/>
      <c r="AH495" s="177">
        <f>$AB$6*($AB$11/AI495*AJ495+$AB$12)</f>
        <v>9.8949784762619088E-3</v>
      </c>
      <c r="AI495" s="177">
        <f>1+$AB$7*COS(AL495)</f>
        <v>0.80617856840648561</v>
      </c>
      <c r="AJ495" s="177">
        <f>SIN(AL495+RADIANS($AB$9))</f>
        <v>0.74866948596381055</v>
      </c>
      <c r="AK495" s="177">
        <f>$AB$7*SIN(AL495)</f>
        <v>-8.1881741773110403E-3</v>
      </c>
      <c r="AL495" s="177">
        <f>2*ATAN(AM495)</f>
        <v>-3.0993717902153395</v>
      </c>
      <c r="AM495" s="177">
        <f>SQRT((1+$AB$7)/(1-$AB$7))*TAN(AN495/2)</f>
        <v>-47.362908551163358</v>
      </c>
      <c r="AN495" s="177">
        <f>$AU495+$AB$7*SIN(AO495)</f>
        <v>22.04253260201865</v>
      </c>
      <c r="AO495" s="177">
        <f>$AU495+$AB$7*SIN(AP495)</f>
        <v>22.042533230840643</v>
      </c>
      <c r="AP495" s="177">
        <f>$AU495+$AB$7*SIN(AQ495)</f>
        <v>22.042529985111365</v>
      </c>
      <c r="AQ495" s="177">
        <f>$AU495+$AB$7*SIN(AR495)</f>
        <v>22.042546738282049</v>
      </c>
      <c r="AR495" s="177">
        <f>$AU495+$AB$7*SIN(AS495)</f>
        <v>22.042460265196695</v>
      </c>
      <c r="AS495" s="177">
        <f>$AU495+$AB$7*SIN(AT495)</f>
        <v>22.042906608397654</v>
      </c>
      <c r="AT495" s="177">
        <f>$AU495+$AB$7*SIN(AU495)</f>
        <v>22.040602852985067</v>
      </c>
      <c r="AU495" s="177">
        <f>RADIANS($AB$9)+$AB$18*(F495-AB$15)</f>
        <v>22.052496546888268</v>
      </c>
    </row>
    <row r="496" spans="1:47" s="177" customFormat="1" ht="12.95" customHeight="1" x14ac:dyDescent="0.2">
      <c r="A496" s="59" t="s">
        <v>221</v>
      </c>
      <c r="B496" s="60" t="s">
        <v>94</v>
      </c>
      <c r="C496" s="59">
        <v>54927.5435</v>
      </c>
      <c r="D496" s="59">
        <v>3.0000000000000001E-3</v>
      </c>
      <c r="E496" s="199">
        <f>(C496-C$7)/C$8</f>
        <v>-2622.4839502918453</v>
      </c>
      <c r="F496" s="199">
        <f>ROUND(2*E496,0)/2</f>
        <v>-2622.5</v>
      </c>
      <c r="G496" s="201">
        <f>C496-(C$7+C$8*F496)</f>
        <v>1.1032249996787868E-2</v>
      </c>
      <c r="H496" s="199"/>
      <c r="I496" s="199"/>
      <c r="K496" s="177">
        <f>G496</f>
        <v>1.1032249996787868E-2</v>
      </c>
      <c r="O496" s="177">
        <f ca="1">+C$11+C$12*F496</f>
        <v>2.4042629326557208E-2</v>
      </c>
      <c r="Q496" s="198">
        <f>C496-15018.5</f>
        <v>39909.0435</v>
      </c>
      <c r="S496" s="178">
        <f>S$18</f>
        <v>1</v>
      </c>
      <c r="Z496" s="177">
        <f>F496</f>
        <v>-2622.5</v>
      </c>
      <c r="AA496" s="177">
        <f>AB$3+AB$4*Z496+AB$5*Z496^2+AH496</f>
        <v>1.4817486235957716E-2</v>
      </c>
      <c r="AB496" s="177">
        <f>IF(S496&lt;&gt;0,G496-AH496,-9999)</f>
        <v>1.1170707734430001E-3</v>
      </c>
      <c r="AC496" s="177">
        <f>+G496-P496</f>
        <v>1.1032249996787868E-2</v>
      </c>
      <c r="AD496" s="177">
        <f>IF(S496&lt;&gt;0,G496-AA496,-9999)</f>
        <v>-3.785236239169848E-3</v>
      </c>
      <c r="AE496" s="177">
        <f>+(G496-AA496)^2*S496</f>
        <v>1.4328013386324695E-5</v>
      </c>
      <c r="AF496" s="177">
        <f>IF(S496&lt;&gt;0,G496-P496,-9999)</f>
        <v>1.1032249996787868E-2</v>
      </c>
      <c r="AG496" s="178"/>
      <c r="AH496" s="177">
        <f>$AB$6*($AB$11/AI496*AJ496+$AB$12)</f>
        <v>9.9151792233448683E-3</v>
      </c>
      <c r="AI496" s="177">
        <f>1+$AB$7*COS(AL496)</f>
        <v>0.80619507981651339</v>
      </c>
      <c r="AJ496" s="177">
        <f>SIN(AL496+RADIANS($AB$9))</f>
        <v>0.74997438726545407</v>
      </c>
      <c r="AK496" s="177">
        <f>$AB$7*SIN(AL496)</f>
        <v>-8.5700906640337592E-3</v>
      </c>
      <c r="AL496" s="177">
        <f>2*ATAN(AM496)</f>
        <v>-3.0974012515180123</v>
      </c>
      <c r="AM496" s="177">
        <f>SQRT((1+$AB$7)/(1-$AB$7))*TAN(AN496/2)</f>
        <v>-45.250306974981889</v>
      </c>
      <c r="AN496" s="177">
        <f>$AU496+$AB$7*SIN(AO496)</f>
        <v>22.04493043808322</v>
      </c>
      <c r="AO496" s="177">
        <f>$AU496+$AB$7*SIN(AP496)</f>
        <v>22.044931095695325</v>
      </c>
      <c r="AP496" s="177">
        <f>$AU496+$AB$7*SIN(AQ496)</f>
        <v>22.044927700934554</v>
      </c>
      <c r="AQ496" s="177">
        <f>$AU496+$AB$7*SIN(AR496)</f>
        <v>22.044945225558841</v>
      </c>
      <c r="AR496" s="177">
        <f>$AU496+$AB$7*SIN(AS496)</f>
        <v>22.044854759138872</v>
      </c>
      <c r="AS496" s="177">
        <f>$AU496+$AB$7*SIN(AT496)</f>
        <v>22.045321773788082</v>
      </c>
      <c r="AT496" s="177">
        <f>$AU496+$AB$7*SIN(AU496)</f>
        <v>22.042911029640454</v>
      </c>
      <c r="AU496" s="177">
        <f>RADIANS($AB$9)+$AB$18*(F496-AB$15)</f>
        <v>22.055358912026936</v>
      </c>
    </row>
    <row r="497" spans="1:47" s="177" customFormat="1" ht="12.95" customHeight="1" x14ac:dyDescent="0.2">
      <c r="A497" s="70" t="s">
        <v>223</v>
      </c>
      <c r="B497" s="60" t="s">
        <v>95</v>
      </c>
      <c r="C497" s="59">
        <v>54935.445670000001</v>
      </c>
      <c r="D497" s="59">
        <v>2.9999999999999997E-4</v>
      </c>
      <c r="E497" s="199">
        <f>(C497-C$7)/C$8</f>
        <v>-2610.9878799226258</v>
      </c>
      <c r="F497" s="199">
        <f>ROUND(2*E497,0)/2</f>
        <v>-2611</v>
      </c>
      <c r="G497" s="201">
        <f>C497-(C$7+C$8*F497)</f>
        <v>8.3310999980312772E-3</v>
      </c>
      <c r="H497" s="199"/>
      <c r="I497" s="199"/>
      <c r="K497" s="177">
        <f>G497</f>
        <v>8.3310999980312772E-3</v>
      </c>
      <c r="O497" s="177">
        <f ca="1">+C$11+C$12*F497</f>
        <v>2.3935278445325982E-2</v>
      </c>
      <c r="Q497" s="198">
        <f>C497-15018.5</f>
        <v>39916.945670000001</v>
      </c>
      <c r="S497" s="178">
        <f>S$18</f>
        <v>1</v>
      </c>
      <c r="Z497" s="177">
        <f>F497</f>
        <v>-2611</v>
      </c>
      <c r="AA497" s="177">
        <f>AB$3+AB$4*Z497+AB$5*Z497^2+AH497</f>
        <v>1.480962887746246E-2</v>
      </c>
      <c r="AB497" s="177">
        <f>IF(S497&lt;&gt;0,G497-AH497,-9999)</f>
        <v>-1.6261341773245244E-3</v>
      </c>
      <c r="AC497" s="177">
        <f>+G497-P497</f>
        <v>8.3310999980312772E-3</v>
      </c>
      <c r="AD497" s="177">
        <f>IF(S497&lt;&gt;0,G497-AA497,-9999)</f>
        <v>-6.4785288794311831E-3</v>
      </c>
      <c r="AE497" s="177">
        <f>+(G497-AA497)^2*S497</f>
        <v>4.1971336441623864E-5</v>
      </c>
      <c r="AF497" s="177">
        <f>IF(S497&lt;&gt;0,G497-P497,-9999)</f>
        <v>8.3310999980312772E-3</v>
      </c>
      <c r="AG497" s="178"/>
      <c r="AH497" s="177">
        <f>$AB$6*($AB$11/AI497*AJ497+$AB$12)</f>
        <v>9.9572341753558016E-3</v>
      </c>
      <c r="AI497" s="177">
        <f>1+$AB$7*COS(AL497)</f>
        <v>0.80623203792477227</v>
      </c>
      <c r="AJ497" s="177">
        <f>SIN(AL497+RADIANS($AB$9))</f>
        <v>0.7526935794456423</v>
      </c>
      <c r="AK497" s="177">
        <f>$AB$7*SIN(AL497)</f>
        <v>-9.3685865812558108E-3</v>
      </c>
      <c r="AL497" s="177">
        <f>2*ATAN(AM497)</f>
        <v>-3.093280763093738</v>
      </c>
      <c r="AM497" s="177">
        <f>SQRT((1+$AB$7)/(1-$AB$7))*TAN(AN497/2)</f>
        <v>-41.389623918138405</v>
      </c>
      <c r="AN497" s="177">
        <f>$AU497+$AB$7*SIN(AO497)</f>
        <v>22.049944260301245</v>
      </c>
      <c r="AO497" s="177">
        <f>$AU497+$AB$7*SIN(AP497)</f>
        <v>22.049944977865675</v>
      </c>
      <c r="AP497" s="177">
        <f>$AU497+$AB$7*SIN(AQ497)</f>
        <v>22.049941272569139</v>
      </c>
      <c r="AQ497" s="177">
        <f>$AU497+$AB$7*SIN(AR497)</f>
        <v>22.049960405664489</v>
      </c>
      <c r="AR497" s="177">
        <f>$AU497+$AB$7*SIN(AS497)</f>
        <v>22.049861608044335</v>
      </c>
      <c r="AS497" s="177">
        <f>$AU497+$AB$7*SIN(AT497)</f>
        <v>22.050371775792517</v>
      </c>
      <c r="AT497" s="177">
        <f>$AU497+$AB$7*SIN(AU497)</f>
        <v>22.047737552088631</v>
      </c>
      <c r="AU497" s="177">
        <f>RADIANS($AB$9)+$AB$18*(F497-AB$15)</f>
        <v>22.061343857316881</v>
      </c>
    </row>
    <row r="498" spans="1:47" s="177" customFormat="1" ht="12.95" customHeight="1" x14ac:dyDescent="0.2">
      <c r="A498" s="70" t="s">
        <v>223</v>
      </c>
      <c r="B498" s="60" t="s">
        <v>95</v>
      </c>
      <c r="C498" s="59">
        <v>54935.445769999998</v>
      </c>
      <c r="D498" s="59">
        <v>2.9999999999999997E-4</v>
      </c>
      <c r="E498" s="199">
        <f>(C498-C$7)/C$8</f>
        <v>-2610.9877344427123</v>
      </c>
      <c r="F498" s="199">
        <f>ROUND(2*E498,0)/2</f>
        <v>-2611</v>
      </c>
      <c r="G498" s="201">
        <f>C498-(C$7+C$8*F498)</f>
        <v>8.4310999955050647E-3</v>
      </c>
      <c r="H498" s="199"/>
      <c r="I498" s="199"/>
      <c r="K498" s="177">
        <f>G498</f>
        <v>8.4310999955050647E-3</v>
      </c>
      <c r="O498" s="177">
        <f ca="1">+C$11+C$12*F498</f>
        <v>2.3935278445325982E-2</v>
      </c>
      <c r="Q498" s="198">
        <f>C498-15018.5</f>
        <v>39916.945769999998</v>
      </c>
      <c r="S498" s="178">
        <f>S$18</f>
        <v>1</v>
      </c>
      <c r="Z498" s="177">
        <f>F498</f>
        <v>-2611</v>
      </c>
      <c r="AA498" s="177">
        <f>AB$3+AB$4*Z498+AB$5*Z498^2+AH498</f>
        <v>1.480962887746246E-2</v>
      </c>
      <c r="AB498" s="177">
        <f>IF(S498&lt;&gt;0,G498-AH498,-9999)</f>
        <v>-1.5261341798507369E-3</v>
      </c>
      <c r="AC498" s="177">
        <f>+G498-P498</f>
        <v>8.4310999955050647E-3</v>
      </c>
      <c r="AD498" s="177">
        <f>IF(S498&lt;&gt;0,G498-AA498,-9999)</f>
        <v>-6.3785288819573956E-3</v>
      </c>
      <c r="AE498" s="177">
        <f>+(G498-AA498)^2*S498</f>
        <v>4.0685630697964667E-5</v>
      </c>
      <c r="AF498" s="177">
        <f>IF(S498&lt;&gt;0,G498-P498,-9999)</f>
        <v>8.4310999955050647E-3</v>
      </c>
      <c r="AG498" s="178"/>
      <c r="AH498" s="177">
        <f>$AB$6*($AB$11/AI498*AJ498+$AB$12)</f>
        <v>9.9572341753558016E-3</v>
      </c>
      <c r="AI498" s="177">
        <f>1+$AB$7*COS(AL498)</f>
        <v>0.80623203792477227</v>
      </c>
      <c r="AJ498" s="177">
        <f>SIN(AL498+RADIANS($AB$9))</f>
        <v>0.7526935794456423</v>
      </c>
      <c r="AK498" s="177">
        <f>$AB$7*SIN(AL498)</f>
        <v>-9.3685865812558108E-3</v>
      </c>
      <c r="AL498" s="177">
        <f>2*ATAN(AM498)</f>
        <v>-3.093280763093738</v>
      </c>
      <c r="AM498" s="177">
        <f>SQRT((1+$AB$7)/(1-$AB$7))*TAN(AN498/2)</f>
        <v>-41.389623918138405</v>
      </c>
      <c r="AN498" s="177">
        <f>$AU498+$AB$7*SIN(AO498)</f>
        <v>22.049944260301245</v>
      </c>
      <c r="AO498" s="177">
        <f>$AU498+$AB$7*SIN(AP498)</f>
        <v>22.049944977865675</v>
      </c>
      <c r="AP498" s="177">
        <f>$AU498+$AB$7*SIN(AQ498)</f>
        <v>22.049941272569139</v>
      </c>
      <c r="AQ498" s="177">
        <f>$AU498+$AB$7*SIN(AR498)</f>
        <v>22.049960405664489</v>
      </c>
      <c r="AR498" s="177">
        <f>$AU498+$AB$7*SIN(AS498)</f>
        <v>22.049861608044335</v>
      </c>
      <c r="AS498" s="177">
        <f>$AU498+$AB$7*SIN(AT498)</f>
        <v>22.050371775792517</v>
      </c>
      <c r="AT498" s="177">
        <f>$AU498+$AB$7*SIN(AU498)</f>
        <v>22.047737552088631</v>
      </c>
      <c r="AU498" s="177">
        <f>RADIANS($AB$9)+$AB$18*(F498-AB$15)</f>
        <v>22.061343857316881</v>
      </c>
    </row>
    <row r="499" spans="1:47" s="177" customFormat="1" ht="12.95" customHeight="1" x14ac:dyDescent="0.2">
      <c r="A499" s="70" t="s">
        <v>223</v>
      </c>
      <c r="B499" s="60" t="s">
        <v>95</v>
      </c>
      <c r="C499" s="59">
        <v>54935.445769999998</v>
      </c>
      <c r="D499" s="59">
        <v>2.0000000000000001E-4</v>
      </c>
      <c r="E499" s="199">
        <f>(C499-C$7)/C$8</f>
        <v>-2610.9877344427123</v>
      </c>
      <c r="F499" s="199">
        <f>ROUND(2*E499,0)/2</f>
        <v>-2611</v>
      </c>
      <c r="G499" s="201">
        <f>C499-(C$7+C$8*F499)</f>
        <v>8.4310999955050647E-3</v>
      </c>
      <c r="H499" s="199"/>
      <c r="I499" s="199"/>
      <c r="K499" s="177">
        <f>G499</f>
        <v>8.4310999955050647E-3</v>
      </c>
      <c r="O499" s="177">
        <f ca="1">+C$11+C$12*F499</f>
        <v>2.3935278445325982E-2</v>
      </c>
      <c r="Q499" s="198">
        <f>C499-15018.5</f>
        <v>39916.945769999998</v>
      </c>
      <c r="S499" s="178">
        <f>S$18</f>
        <v>1</v>
      </c>
      <c r="Z499" s="177">
        <f>F499</f>
        <v>-2611</v>
      </c>
      <c r="AA499" s="177">
        <f>AB$3+AB$4*Z499+AB$5*Z499^2+AH499</f>
        <v>1.480962887746246E-2</v>
      </c>
      <c r="AB499" s="177">
        <f>IF(S499&lt;&gt;0,G499-AH499,-9999)</f>
        <v>-1.5261341798507369E-3</v>
      </c>
      <c r="AC499" s="177">
        <f>+G499-P499</f>
        <v>8.4310999955050647E-3</v>
      </c>
      <c r="AD499" s="177">
        <f>IF(S499&lt;&gt;0,G499-AA499,-9999)</f>
        <v>-6.3785288819573956E-3</v>
      </c>
      <c r="AE499" s="177">
        <f>+(G499-AA499)^2*S499</f>
        <v>4.0685630697964667E-5</v>
      </c>
      <c r="AF499" s="177">
        <f>IF(S499&lt;&gt;0,G499-P499,-9999)</f>
        <v>8.4310999955050647E-3</v>
      </c>
      <c r="AG499" s="178"/>
      <c r="AH499" s="177">
        <f>$AB$6*($AB$11/AI499*AJ499+$AB$12)</f>
        <v>9.9572341753558016E-3</v>
      </c>
      <c r="AI499" s="177">
        <f>1+$AB$7*COS(AL499)</f>
        <v>0.80623203792477227</v>
      </c>
      <c r="AJ499" s="177">
        <f>SIN(AL499+RADIANS($AB$9))</f>
        <v>0.7526935794456423</v>
      </c>
      <c r="AK499" s="177">
        <f>$AB$7*SIN(AL499)</f>
        <v>-9.3685865812558108E-3</v>
      </c>
      <c r="AL499" s="177">
        <f>2*ATAN(AM499)</f>
        <v>-3.093280763093738</v>
      </c>
      <c r="AM499" s="177">
        <f>SQRT((1+$AB$7)/(1-$AB$7))*TAN(AN499/2)</f>
        <v>-41.389623918138405</v>
      </c>
      <c r="AN499" s="177">
        <f>$AU499+$AB$7*SIN(AO499)</f>
        <v>22.049944260301245</v>
      </c>
      <c r="AO499" s="177">
        <f>$AU499+$AB$7*SIN(AP499)</f>
        <v>22.049944977865675</v>
      </c>
      <c r="AP499" s="177">
        <f>$AU499+$AB$7*SIN(AQ499)</f>
        <v>22.049941272569139</v>
      </c>
      <c r="AQ499" s="177">
        <f>$AU499+$AB$7*SIN(AR499)</f>
        <v>22.049960405664489</v>
      </c>
      <c r="AR499" s="177">
        <f>$AU499+$AB$7*SIN(AS499)</f>
        <v>22.049861608044335</v>
      </c>
      <c r="AS499" s="177">
        <f>$AU499+$AB$7*SIN(AT499)</f>
        <v>22.050371775792517</v>
      </c>
      <c r="AT499" s="177">
        <f>$AU499+$AB$7*SIN(AU499)</f>
        <v>22.047737552088631</v>
      </c>
      <c r="AU499" s="177">
        <f>RADIANS($AB$9)+$AB$18*(F499-AB$15)</f>
        <v>22.061343857316881</v>
      </c>
    </row>
    <row r="500" spans="1:47" s="177" customFormat="1" ht="12.95" customHeight="1" x14ac:dyDescent="0.2">
      <c r="A500" s="76" t="s">
        <v>217</v>
      </c>
      <c r="B500" s="66" t="s">
        <v>95</v>
      </c>
      <c r="C500" s="76">
        <v>54966.379399999998</v>
      </c>
      <c r="D500" s="76">
        <v>2.9999999999999997E-4</v>
      </c>
      <c r="E500" s="199">
        <f>(C500-C$7)/C$8</f>
        <v>-2565.9855151465767</v>
      </c>
      <c r="F500" s="199">
        <f>ROUND(2*E500,0)/2</f>
        <v>-2566</v>
      </c>
      <c r="G500" s="201">
        <f>C500-(C$7+C$8*F500)</f>
        <v>9.9565999917103909E-3</v>
      </c>
      <c r="H500" s="199"/>
      <c r="I500" s="199"/>
      <c r="K500" s="177">
        <f>G500</f>
        <v>9.9565999917103909E-3</v>
      </c>
      <c r="O500" s="177">
        <f ca="1">+C$11+C$12*F500</f>
        <v>2.3515209779638557E-2</v>
      </c>
      <c r="Q500" s="198">
        <f>C500-15018.5</f>
        <v>39947.879399999998</v>
      </c>
      <c r="S500" s="178">
        <f>S$18</f>
        <v>1</v>
      </c>
      <c r="Z500" s="177">
        <f>F500</f>
        <v>-2566</v>
      </c>
      <c r="AA500" s="177">
        <f>AB$3+AB$4*Z500+AB$5*Z500^2+AH500</f>
        <v>1.4776541408754715E-2</v>
      </c>
      <c r="AB500" s="177">
        <f>IF(S500&lt;&gt;0,G500-AH500,-9999)</f>
        <v>-1.6280158618828949E-4</v>
      </c>
      <c r="AC500" s="177">
        <f>+G500-P500</f>
        <v>9.9565999917103909E-3</v>
      </c>
      <c r="AD500" s="177">
        <f>IF(S500&lt;&gt;0,G500-AA500,-9999)</f>
        <v>-4.8199414170443239E-3</v>
      </c>
      <c r="AE500" s="177">
        <f>+(G500-AA500)^2*S500</f>
        <v>2.3231835263739245E-5</v>
      </c>
      <c r="AF500" s="177">
        <f>IF(S500&lt;&gt;0,G500-P500,-9999)</f>
        <v>9.9565999917103909E-3</v>
      </c>
      <c r="AG500" s="178"/>
      <c r="AH500" s="177">
        <f>$AB$6*($AB$11/AI500*AJ500+$AB$12)</f>
        <v>1.011940157789868E-2</v>
      </c>
      <c r="AI500" s="177">
        <f>1+$AB$7*COS(AL500)</f>
        <v>0.80640832510262639</v>
      </c>
      <c r="AJ500" s="177">
        <f>SIN(AL500+RADIANS($AB$9))</f>
        <v>0.7632132804433488</v>
      </c>
      <c r="AK500" s="177">
        <f>$AB$7*SIN(AL500)</f>
        <v>-1.2492275683276276E-2</v>
      </c>
      <c r="AL500" s="177">
        <f>2*ATAN(AM500)</f>
        <v>-3.0771530043061683</v>
      </c>
      <c r="AM500" s="177">
        <f>SQRT((1+$AB$7)/(1-$AB$7))*TAN(AN500/2)</f>
        <v>-31.026051449033663</v>
      </c>
      <c r="AN500" s="177">
        <f>$AU500+$AB$7*SIN(AO500)</f>
        <v>22.06956606435617</v>
      </c>
      <c r="AO500" s="177">
        <f>$AU500+$AB$7*SIN(AP500)</f>
        <v>22.069567012822915</v>
      </c>
      <c r="AP500" s="177">
        <f>$AU500+$AB$7*SIN(AQ500)</f>
        <v>22.069562108605307</v>
      </c>
      <c r="AQ500" s="177">
        <f>$AU500+$AB$7*SIN(AR500)</f>
        <v>22.069587466763441</v>
      </c>
      <c r="AR500" s="177">
        <f>$AU500+$AB$7*SIN(AS500)</f>
        <v>22.069456348292661</v>
      </c>
      <c r="AS500" s="177">
        <f>$AU500+$AB$7*SIN(AT500)</f>
        <v>22.070134332215449</v>
      </c>
      <c r="AT500" s="177">
        <f>$AU500+$AB$7*SIN(AU500)</f>
        <v>22.066629016166047</v>
      </c>
      <c r="AU500" s="177">
        <f>RADIANS($AB$9)+$AB$18*(F500-AB$15)</f>
        <v>22.084763208451452</v>
      </c>
    </row>
    <row r="501" spans="1:47" s="177" customFormat="1" ht="12.95" customHeight="1" x14ac:dyDescent="0.2">
      <c r="A501" s="83" t="s">
        <v>263</v>
      </c>
      <c r="B501" s="84" t="s">
        <v>95</v>
      </c>
      <c r="C501" s="83">
        <v>55223.457900000001</v>
      </c>
      <c r="D501" s="83">
        <v>1E-4</v>
      </c>
      <c r="E501" s="105">
        <f>(C501-C$7)/C$8</f>
        <v>-2191.9879263307189</v>
      </c>
      <c r="F501" s="199">
        <f>ROUND(2*E501,0)/2</f>
        <v>-2192</v>
      </c>
      <c r="G501" s="201">
        <f>C501-(C$7+C$8*F501)</f>
        <v>8.29919999523554E-3</v>
      </c>
      <c r="H501" s="199"/>
      <c r="I501" s="199"/>
      <c r="K501" s="177">
        <f>G501</f>
        <v>8.29919999523554E-3</v>
      </c>
      <c r="O501" s="177">
        <f ca="1">+C$11+C$12*F501</f>
        <v>2.0023972424814226E-2</v>
      </c>
      <c r="Q501" s="198">
        <f>C501-15018.5</f>
        <v>40204.957900000001</v>
      </c>
      <c r="S501" s="178">
        <f>S$18</f>
        <v>1</v>
      </c>
      <c r="Z501" s="177">
        <f>F501</f>
        <v>-2192</v>
      </c>
      <c r="AA501" s="177">
        <f>AB$3+AB$4*Z501+AB$5*Z501^2+AH501</f>
        <v>1.4350585827711535E-2</v>
      </c>
      <c r="AB501" s="177">
        <f>IF(S501&lt;&gt;0,G501-AH501,-9999)</f>
        <v>-3.0136921932539355E-3</v>
      </c>
      <c r="AC501" s="177">
        <f>+G501-P501</f>
        <v>8.29919999523554E-3</v>
      </c>
      <c r="AD501" s="177">
        <f>IF(S501&lt;&gt;0,G501-AA501,-9999)</f>
        <v>-6.0513858324759955E-3</v>
      </c>
      <c r="AE501" s="177">
        <f>+(G501-AA501)^2*S501</f>
        <v>3.6619270493491195E-5</v>
      </c>
      <c r="AF501" s="177">
        <f>IF(S501&lt;&gt;0,G501-P501,-9999)</f>
        <v>8.29919999523554E-3</v>
      </c>
      <c r="AG501" s="178"/>
      <c r="AH501" s="177">
        <f>$AB$6*($AB$11/AI501*AJ501+$AB$12)</f>
        <v>1.1312892188489476E-2</v>
      </c>
      <c r="AI501" s="177">
        <f>1+$AB$7*COS(AL501)</f>
        <v>0.80983355443040039</v>
      </c>
      <c r="AJ501" s="177">
        <f>SIN(AL501+RADIANS($AB$9))</f>
        <v>0.8429885003590335</v>
      </c>
      <c r="AK501" s="177">
        <f>$AB$7*SIN(AL501)</f>
        <v>-3.8347314387605733E-2</v>
      </c>
      <c r="AL501" s="177">
        <f>2*ATAN(AM501)</f>
        <v>-2.9426097933735664</v>
      </c>
      <c r="AM501" s="177">
        <f>SQRT((1+$AB$7)/(1-$AB$7))*TAN(AN501/2)</f>
        <v>-10.017931239044781</v>
      </c>
      <c r="AN501" s="177">
        <f>$AU501+$AB$7*SIN(AO501)</f>
        <v>22.232951046456677</v>
      </c>
      <c r="AO501" s="177">
        <f>$AU501+$AB$7*SIN(AP501)</f>
        <v>22.232953498291032</v>
      </c>
      <c r="AP501" s="177">
        <f>$AU501+$AB$7*SIN(AQ501)</f>
        <v>22.232940480909392</v>
      </c>
      <c r="AQ501" s="177">
        <f>$AU501+$AB$7*SIN(AR501)</f>
        <v>22.233009593815254</v>
      </c>
      <c r="AR501" s="177">
        <f>$AU501+$AB$7*SIN(AS501)</f>
        <v>22.232642667613138</v>
      </c>
      <c r="AS501" s="177">
        <f>$AU501+$AB$7*SIN(AT501)</f>
        <v>22.234591090217457</v>
      </c>
      <c r="AT501" s="177">
        <f>$AU501+$AB$7*SIN(AU501)</f>
        <v>22.224255315389453</v>
      </c>
      <c r="AU501" s="177">
        <f>RADIANS($AB$9)+$AB$18*(F501-AB$15)</f>
        <v>22.279404037881001</v>
      </c>
    </row>
    <row r="502" spans="1:47" s="177" customFormat="1" ht="12.95" customHeight="1" x14ac:dyDescent="0.2">
      <c r="A502" s="83" t="s">
        <v>263</v>
      </c>
      <c r="B502" s="84" t="s">
        <v>94</v>
      </c>
      <c r="C502" s="83">
        <v>55244.421699999999</v>
      </c>
      <c r="D502" s="83">
        <v>8.0000000000000004E-4</v>
      </c>
      <c r="E502" s="105">
        <f>(C502-C$7)/C$8</f>
        <v>-2161.4898074587909</v>
      </c>
      <c r="F502" s="199">
        <f>ROUND(2*E502,0)/2</f>
        <v>-2161.5</v>
      </c>
      <c r="G502" s="201">
        <f>C502-(C$7+C$8*F502)</f>
        <v>7.0061499936855398E-3</v>
      </c>
      <c r="H502" s="199"/>
      <c r="I502" s="199"/>
      <c r="K502" s="177">
        <f>G502</f>
        <v>7.0061499936855398E-3</v>
      </c>
      <c r="O502" s="177">
        <f ca="1">+C$11+C$12*F502</f>
        <v>1.9739259218070536E-2</v>
      </c>
      <c r="Q502" s="198">
        <f>C502-15018.5</f>
        <v>40225.921699999999</v>
      </c>
      <c r="S502" s="178">
        <f>S$18</f>
        <v>1</v>
      </c>
      <c r="Z502" s="177">
        <f>F502</f>
        <v>-2161.5</v>
      </c>
      <c r="AA502" s="177">
        <f>AB$3+AB$4*Z502+AB$5*Z502^2+AH502</f>
        <v>1.4303427240055198E-2</v>
      </c>
      <c r="AB502" s="177">
        <f>IF(S502&lt;&gt;0,G502-AH502,-9999)</f>
        <v>-4.391387888774986E-3</v>
      </c>
      <c r="AC502" s="177">
        <f>+G502-P502</f>
        <v>7.0061499936855398E-3</v>
      </c>
      <c r="AD502" s="177">
        <f>IF(S502&lt;&gt;0,G502-AA502,-9999)</f>
        <v>-7.2972772463696586E-3</v>
      </c>
      <c r="AE502" s="177">
        <f>+(G502-AA502)^2*S502</f>
        <v>5.3250255210384347E-5</v>
      </c>
      <c r="AF502" s="177">
        <f>IF(S502&lt;&gt;0,G502-P502,-9999)</f>
        <v>7.0061499936855398E-3</v>
      </c>
      <c r="AG502" s="178"/>
      <c r="AH502" s="177">
        <f>$AB$6*($AB$11/AI502*AJ502+$AB$12)</f>
        <v>1.1397537882460526E-2</v>
      </c>
      <c r="AI502" s="177">
        <f>1+$AB$7*COS(AL502)</f>
        <v>0.81026818546033441</v>
      </c>
      <c r="AJ502" s="177">
        <f>SIN(AL502+RADIANS($AB$9))</f>
        <v>0.84887180582398125</v>
      </c>
      <c r="AK502" s="177">
        <f>$AB$7*SIN(AL502)</f>
        <v>-4.0442948616580057E-2</v>
      </c>
      <c r="AL502" s="177">
        <f>2*ATAN(AM502)</f>
        <v>-2.9315772976084267</v>
      </c>
      <c r="AM502" s="177">
        <f>SQRT((1+$AB$7)/(1-$AB$7))*TAN(AN502/2)</f>
        <v>-9.4880848413169367</v>
      </c>
      <c r="AN502" s="177">
        <f>$AU502+$AB$7*SIN(AO502)</f>
        <v>22.24631185381471</v>
      </c>
      <c r="AO502" s="177">
        <f>$AU502+$AB$7*SIN(AP502)</f>
        <v>22.246314383328762</v>
      </c>
      <c r="AP502" s="177">
        <f>$AU502+$AB$7*SIN(AQ502)</f>
        <v>22.246300907923253</v>
      </c>
      <c r="AQ502" s="177">
        <f>$AU502+$AB$7*SIN(AR502)</f>
        <v>22.246372695599121</v>
      </c>
      <c r="AR502" s="177">
        <f>$AU502+$AB$7*SIN(AS502)</f>
        <v>22.245990275812595</v>
      </c>
      <c r="AS502" s="177">
        <f>$AU502+$AB$7*SIN(AT502)</f>
        <v>22.248027903123113</v>
      </c>
      <c r="AT502" s="177">
        <f>$AU502+$AB$7*SIN(AU502)</f>
        <v>22.237183256075856</v>
      </c>
      <c r="AU502" s="177">
        <f>RADIANS($AB$9)+$AB$18*(F502-AB$15)</f>
        <v>22.295277153649987</v>
      </c>
    </row>
    <row r="503" spans="1:47" s="177" customFormat="1" ht="12.95" customHeight="1" x14ac:dyDescent="0.2">
      <c r="A503" s="147" t="s">
        <v>273</v>
      </c>
      <c r="B503" s="147" t="s">
        <v>52</v>
      </c>
      <c r="C503" s="148">
        <v>55253.702749999997</v>
      </c>
      <c r="D503" s="149">
        <v>1E-4</v>
      </c>
      <c r="E503" s="105">
        <f>(C503-C$7)/C$8</f>
        <v>-2147.9877436079496</v>
      </c>
      <c r="F503" s="199">
        <f>ROUND(2*E503,0)/2</f>
        <v>-2148</v>
      </c>
      <c r="G503" s="201">
        <f>C503-(C$7+C$8*F503)</f>
        <v>8.4247999911895022E-3</v>
      </c>
      <c r="H503" s="199"/>
      <c r="I503" s="199"/>
      <c r="K503" s="177">
        <f>G503</f>
        <v>8.4247999911895022E-3</v>
      </c>
      <c r="O503" s="177">
        <f ca="1">+C$11+C$12*F503</f>
        <v>1.9613238618364309E-2</v>
      </c>
      <c r="Q503" s="198">
        <f>C503-15018.5</f>
        <v>40235.202749999997</v>
      </c>
      <c r="S503" s="178">
        <f>S$18</f>
        <v>1</v>
      </c>
      <c r="Z503" s="177">
        <f>F503</f>
        <v>-2148</v>
      </c>
      <c r="AA503" s="177">
        <f>AB$3+AB$4*Z503+AB$5*Z503^2+AH503</f>
        <v>1.4281932150645361E-2</v>
      </c>
      <c r="AB503" s="177">
        <f>IF(S503&lt;&gt;0,G503-AH503,-9999)</f>
        <v>-3.0095697463123298E-3</v>
      </c>
      <c r="AC503" s="177">
        <f>+G503-P503</f>
        <v>8.4247999911895022E-3</v>
      </c>
      <c r="AD503" s="177">
        <f>IF(S503&lt;&gt;0,G503-AA503,-9999)</f>
        <v>-5.8571321594558592E-3</v>
      </c>
      <c r="AE503" s="177">
        <f>+(G503-AA503)^2*S503</f>
        <v>3.4305997133332058E-5</v>
      </c>
      <c r="AF503" s="177">
        <f>IF(S503&lt;&gt;0,G503-P503,-9999)</f>
        <v>8.4247999911895022E-3</v>
      </c>
      <c r="AG503" s="178"/>
      <c r="AH503" s="177">
        <f>$AB$6*($AB$11/AI503*AJ503+$AB$12)</f>
        <v>1.1434369737501832E-2</v>
      </c>
      <c r="AI503" s="177">
        <f>1+$AB$7*COS(AL503)</f>
        <v>0.81046809837668676</v>
      </c>
      <c r="AJ503" s="177">
        <f>SIN(AL503+RADIANS($AB$9))</f>
        <v>0.85144496359349853</v>
      </c>
      <c r="AK503" s="177">
        <f>$AB$7*SIN(AL503)</f>
        <v>-4.1369696740102921E-2</v>
      </c>
      <c r="AL503" s="177">
        <f>2*ATAN(AM503)</f>
        <v>-2.926690216458697</v>
      </c>
      <c r="AM503" s="177">
        <f>SQRT((1+$AB$7)/(1-$AB$7))*TAN(AN503/2)</f>
        <v>-9.2707040421448852</v>
      </c>
      <c r="AN503" s="177">
        <f>$AU503+$AB$7*SIN(AO503)</f>
        <v>22.252227982035546</v>
      </c>
      <c r="AO503" s="177">
        <f>$AU503+$AB$7*SIN(AP503)</f>
        <v>22.252230543400067</v>
      </c>
      <c r="AP503" s="177">
        <f>$AU503+$AB$7*SIN(AQ503)</f>
        <v>22.252216876989806</v>
      </c>
      <c r="AQ503" s="177">
        <f>$AU503+$AB$7*SIN(AR503)</f>
        <v>22.252289796032134</v>
      </c>
      <c r="AR503" s="177">
        <f>$AU503+$AB$7*SIN(AS503)</f>
        <v>22.251900742713598</v>
      </c>
      <c r="AS503" s="177">
        <f>$AU503+$AB$7*SIN(AT503)</f>
        <v>22.253976972251884</v>
      </c>
      <c r="AT503" s="177">
        <f>$AU503+$AB$7*SIN(AU503)</f>
        <v>22.242910088518595</v>
      </c>
      <c r="AU503" s="177">
        <f>RADIANS($AB$9)+$AB$18*(F503-AB$15)</f>
        <v>22.30230295899036</v>
      </c>
    </row>
    <row r="504" spans="1:47" s="177" customFormat="1" ht="12.95" customHeight="1" x14ac:dyDescent="0.2">
      <c r="A504" s="77" t="s">
        <v>227</v>
      </c>
      <c r="B504" s="66" t="s">
        <v>95</v>
      </c>
      <c r="C504" s="76">
        <v>55253.703000000001</v>
      </c>
      <c r="D504" s="76">
        <v>1E-4</v>
      </c>
      <c r="E504" s="199">
        <f>(C504-C$7)/C$8</f>
        <v>-2147.9873799081502</v>
      </c>
      <c r="F504" s="199">
        <f>ROUND(2*E504,0)/2</f>
        <v>-2148</v>
      </c>
      <c r="G504" s="201">
        <f>C504-(C$7+C$8*F504)</f>
        <v>8.6747999957879074E-3</v>
      </c>
      <c r="H504" s="199"/>
      <c r="I504" s="199"/>
      <c r="K504" s="177">
        <f>G504</f>
        <v>8.6747999957879074E-3</v>
      </c>
      <c r="O504" s="177">
        <f ca="1">+C$11+C$12*F504</f>
        <v>1.9613238618364309E-2</v>
      </c>
      <c r="Q504" s="198">
        <f>C504-15018.5</f>
        <v>40235.203000000001</v>
      </c>
      <c r="S504" s="178">
        <f>S$18</f>
        <v>1</v>
      </c>
      <c r="Z504" s="177">
        <f>F504</f>
        <v>-2148</v>
      </c>
      <c r="AA504" s="177">
        <f>AB$3+AB$4*Z504+AB$5*Z504^2+AH504</f>
        <v>1.4281932150645361E-2</v>
      </c>
      <c r="AB504" s="177">
        <f>IF(S504&lt;&gt;0,G504-AH504,-9999)</f>
        <v>-2.7595697417139246E-3</v>
      </c>
      <c r="AC504" s="177">
        <f>+G504-P504</f>
        <v>8.6747999957879074E-3</v>
      </c>
      <c r="AD504" s="177">
        <f>IF(S504&lt;&gt;0,G504-AA504,-9999)</f>
        <v>-5.607132154857454E-3</v>
      </c>
      <c r="AE504" s="177">
        <f>+(G504-AA504)^2*S504</f>
        <v>3.1439931002036398E-5</v>
      </c>
      <c r="AF504" s="177">
        <f>IF(S504&lt;&gt;0,G504-P504,-9999)</f>
        <v>8.6747999957879074E-3</v>
      </c>
      <c r="AG504" s="178"/>
      <c r="AH504" s="177">
        <f>$AB$6*($AB$11/AI504*AJ504+$AB$12)</f>
        <v>1.1434369737501832E-2</v>
      </c>
      <c r="AI504" s="177">
        <f>1+$AB$7*COS(AL504)</f>
        <v>0.81046809837668676</v>
      </c>
      <c r="AJ504" s="177">
        <f>SIN(AL504+RADIANS($AB$9))</f>
        <v>0.85144496359349853</v>
      </c>
      <c r="AK504" s="177">
        <f>$AB$7*SIN(AL504)</f>
        <v>-4.1369696740102921E-2</v>
      </c>
      <c r="AL504" s="177">
        <f>2*ATAN(AM504)</f>
        <v>-2.926690216458697</v>
      </c>
      <c r="AM504" s="177">
        <f>SQRT((1+$AB$7)/(1-$AB$7))*TAN(AN504/2)</f>
        <v>-9.2707040421448852</v>
      </c>
      <c r="AN504" s="177">
        <f>$AU504+$AB$7*SIN(AO504)</f>
        <v>22.252227982035546</v>
      </c>
      <c r="AO504" s="177">
        <f>$AU504+$AB$7*SIN(AP504)</f>
        <v>22.252230543400067</v>
      </c>
      <c r="AP504" s="177">
        <f>$AU504+$AB$7*SIN(AQ504)</f>
        <v>22.252216876989806</v>
      </c>
      <c r="AQ504" s="177">
        <f>$AU504+$AB$7*SIN(AR504)</f>
        <v>22.252289796032134</v>
      </c>
      <c r="AR504" s="177">
        <f>$AU504+$AB$7*SIN(AS504)</f>
        <v>22.251900742713598</v>
      </c>
      <c r="AS504" s="177">
        <f>$AU504+$AB$7*SIN(AT504)</f>
        <v>22.253976972251884</v>
      </c>
      <c r="AT504" s="177">
        <f>$AU504+$AB$7*SIN(AU504)</f>
        <v>22.242910088518595</v>
      </c>
      <c r="AU504" s="177">
        <f>RADIANS($AB$9)+$AB$18*(F504-AB$15)</f>
        <v>22.30230295899036</v>
      </c>
    </row>
    <row r="505" spans="1:47" s="177" customFormat="1" ht="12.95" customHeight="1" x14ac:dyDescent="0.2">
      <c r="A505" s="147" t="s">
        <v>273</v>
      </c>
      <c r="B505" s="147" t="s">
        <v>52</v>
      </c>
      <c r="C505" s="148">
        <v>55257.827360000003</v>
      </c>
      <c r="D505" s="149">
        <v>1E-4</v>
      </c>
      <c r="E505" s="105">
        <f>(C505-C$7)/C$8</f>
        <v>-2141.9872643970934</v>
      </c>
      <c r="F505" s="199">
        <f>ROUND(2*E505,0)/2</f>
        <v>-2142</v>
      </c>
      <c r="G505" s="201">
        <f>C505-(C$7+C$8*F505)</f>
        <v>8.754199996474199E-3</v>
      </c>
      <c r="H505" s="199"/>
      <c r="I505" s="199"/>
      <c r="K505" s="177">
        <f>G505</f>
        <v>8.754199996474199E-3</v>
      </c>
      <c r="O505" s="177">
        <f ca="1">+C$11+C$12*F505</f>
        <v>1.9557229462939321E-2</v>
      </c>
      <c r="Q505" s="198">
        <f>C505-15018.5</f>
        <v>40239.327360000003</v>
      </c>
      <c r="S505" s="178">
        <f>S$18</f>
        <v>1</v>
      </c>
      <c r="Z505" s="177">
        <f>F505</f>
        <v>-2142</v>
      </c>
      <c r="AA505" s="177">
        <f>AB$3+AB$4*Z505+AB$5*Z505^2+AH505</f>
        <v>1.4272255792757036E-2</v>
      </c>
      <c r="AB505" s="177">
        <f>IF(S505&lt;&gt;0,G505-AH505,-9999)</f>
        <v>-2.6964139767896942E-3</v>
      </c>
      <c r="AC505" s="177">
        <f>+G505-P505</f>
        <v>8.754199996474199E-3</v>
      </c>
      <c r="AD505" s="177">
        <f>IF(S505&lt;&gt;0,G505-AA505,-9999)</f>
        <v>-5.5180557962828374E-3</v>
      </c>
      <c r="AE505" s="177">
        <f>+(G505-AA505)^2*S505</f>
        <v>3.044893977089062E-5</v>
      </c>
      <c r="AF505" s="177">
        <f>IF(S505&lt;&gt;0,G505-P505,-9999)</f>
        <v>8.754199996474199E-3</v>
      </c>
      <c r="AG505" s="178"/>
      <c r="AH505" s="177">
        <f>$AB$6*($AB$11/AI505*AJ505+$AB$12)</f>
        <v>1.1450613973263893E-2</v>
      </c>
      <c r="AI505" s="177">
        <f>1+$AB$7*COS(AL505)</f>
        <v>0.81055843443943876</v>
      </c>
      <c r="AJ505" s="177">
        <f>SIN(AL505+RADIANS($AB$9))</f>
        <v>0.85258247295253642</v>
      </c>
      <c r="AK505" s="177">
        <f>$AB$7*SIN(AL505)</f>
        <v>-4.1781416673934875E-2</v>
      </c>
      <c r="AL505" s="177">
        <f>2*ATAN(AM505)</f>
        <v>-2.9245174006417507</v>
      </c>
      <c r="AM505" s="177">
        <f>SQRT((1+$AB$7)/(1-$AB$7))*TAN(AN505/2)</f>
        <v>-9.1771871145583521</v>
      </c>
      <c r="AN505" s="177">
        <f>$AU505+$AB$7*SIN(AO505)</f>
        <v>22.254857844332573</v>
      </c>
      <c r="AO505" s="177">
        <f>$AU505+$AB$7*SIN(AP505)</f>
        <v>22.254860419349615</v>
      </c>
      <c r="AP505" s="177">
        <f>$AU505+$AB$7*SIN(AQ505)</f>
        <v>22.254846670387142</v>
      </c>
      <c r="AQ505" s="177">
        <f>$AU505+$AB$7*SIN(AR505)</f>
        <v>22.254920081742693</v>
      </c>
      <c r="AR505" s="177">
        <f>$AU505+$AB$7*SIN(AS505)</f>
        <v>22.25452812522461</v>
      </c>
      <c r="AS505" s="177">
        <f>$AU505+$AB$7*SIN(AT505)</f>
        <v>22.256621333647264</v>
      </c>
      <c r="AT505" s="177">
        <f>$AU505+$AB$7*SIN(AU505)</f>
        <v>22.245456284626684</v>
      </c>
      <c r="AU505" s="177">
        <f>RADIANS($AB$9)+$AB$18*(F505-AB$15)</f>
        <v>22.305425539141634</v>
      </c>
    </row>
    <row r="506" spans="1:47" s="177" customFormat="1" ht="12.95" customHeight="1" x14ac:dyDescent="0.2">
      <c r="A506" s="144" t="s">
        <v>228</v>
      </c>
      <c r="B506" s="145" t="s">
        <v>95</v>
      </c>
      <c r="C506" s="146">
        <v>55257.827400000002</v>
      </c>
      <c r="D506" s="196"/>
      <c r="E506" s="105">
        <f>(C506-C$7)/C$8</f>
        <v>-2141.9872062051281</v>
      </c>
      <c r="F506" s="199">
        <f>ROUND(2*E506,0)/2</f>
        <v>-2142</v>
      </c>
      <c r="G506" s="201">
        <f>C506-(C$7+C$8*F506)</f>
        <v>8.794199995463714E-3</v>
      </c>
      <c r="H506" s="199"/>
      <c r="I506" s="199"/>
      <c r="K506" s="177">
        <f>G506</f>
        <v>8.794199995463714E-3</v>
      </c>
      <c r="O506" s="177">
        <f ca="1">+C$11+C$12*F506</f>
        <v>1.9557229462939321E-2</v>
      </c>
      <c r="Q506" s="198">
        <f>C506-15018.5</f>
        <v>40239.327400000002</v>
      </c>
      <c r="S506" s="178">
        <f>S$18</f>
        <v>1</v>
      </c>
      <c r="Z506" s="177">
        <f>F506</f>
        <v>-2142</v>
      </c>
      <c r="AA506" s="177">
        <f>AB$3+AB$4*Z506+AB$5*Z506^2+AH506</f>
        <v>1.4272255792757036E-2</v>
      </c>
      <c r="AB506" s="177">
        <f>IF(S506&lt;&gt;0,G506-AH506,-9999)</f>
        <v>-2.6564139778001792E-3</v>
      </c>
      <c r="AC506" s="177">
        <f>+G506-P506</f>
        <v>8.794199995463714E-3</v>
      </c>
      <c r="AD506" s="177">
        <f>IF(S506&lt;&gt;0,G506-AA506,-9999)</f>
        <v>-5.4780557972933224E-3</v>
      </c>
      <c r="AE506" s="177">
        <f>+(G506-AA506)^2*S506</f>
        <v>3.0009095318258979E-5</v>
      </c>
      <c r="AF506" s="177">
        <f>IF(S506&lt;&gt;0,G506-P506,-9999)</f>
        <v>8.794199995463714E-3</v>
      </c>
      <c r="AG506" s="178"/>
      <c r="AH506" s="177">
        <f>$AB$6*($AB$11/AI506*AJ506+$AB$12)</f>
        <v>1.1450613973263893E-2</v>
      </c>
      <c r="AI506" s="177">
        <f>1+$AB$7*COS(AL506)</f>
        <v>0.81055843443943876</v>
      </c>
      <c r="AJ506" s="177">
        <f>SIN(AL506+RADIANS($AB$9))</f>
        <v>0.85258247295253642</v>
      </c>
      <c r="AK506" s="177">
        <f>$AB$7*SIN(AL506)</f>
        <v>-4.1781416673934875E-2</v>
      </c>
      <c r="AL506" s="177">
        <f>2*ATAN(AM506)</f>
        <v>-2.9245174006417507</v>
      </c>
      <c r="AM506" s="177">
        <f>SQRT((1+$AB$7)/(1-$AB$7))*TAN(AN506/2)</f>
        <v>-9.1771871145583521</v>
      </c>
      <c r="AN506" s="177">
        <f>$AU506+$AB$7*SIN(AO506)</f>
        <v>22.254857844332573</v>
      </c>
      <c r="AO506" s="177">
        <f>$AU506+$AB$7*SIN(AP506)</f>
        <v>22.254860419349615</v>
      </c>
      <c r="AP506" s="177">
        <f>$AU506+$AB$7*SIN(AQ506)</f>
        <v>22.254846670387142</v>
      </c>
      <c r="AQ506" s="177">
        <f>$AU506+$AB$7*SIN(AR506)</f>
        <v>22.254920081742693</v>
      </c>
      <c r="AR506" s="177">
        <f>$AU506+$AB$7*SIN(AS506)</f>
        <v>22.25452812522461</v>
      </c>
      <c r="AS506" s="177">
        <f>$AU506+$AB$7*SIN(AT506)</f>
        <v>22.256621333647264</v>
      </c>
      <c r="AT506" s="177">
        <f>$AU506+$AB$7*SIN(AU506)</f>
        <v>22.245456284626684</v>
      </c>
      <c r="AU506" s="177">
        <f>RADIANS($AB$9)+$AB$18*(F506-AB$15)</f>
        <v>22.305425539141634</v>
      </c>
    </row>
    <row r="507" spans="1:47" s="177" customFormat="1" ht="12.95" customHeight="1" x14ac:dyDescent="0.2">
      <c r="A507" s="70" t="s">
        <v>229</v>
      </c>
      <c r="B507" s="60" t="s">
        <v>95</v>
      </c>
      <c r="C507" s="59">
        <v>55257.827400000002</v>
      </c>
      <c r="D507" s="59">
        <v>1E-4</v>
      </c>
      <c r="E507" s="199">
        <f>(C507-C$7)/C$8</f>
        <v>-2141.9872062051281</v>
      </c>
      <c r="F507" s="199">
        <f>ROUND(2*E507,0)/2</f>
        <v>-2142</v>
      </c>
      <c r="G507" s="201">
        <f>C507-(C$7+C$8*F507)</f>
        <v>8.794199995463714E-3</v>
      </c>
      <c r="H507" s="199"/>
      <c r="I507" s="199"/>
      <c r="K507" s="177">
        <f>G507</f>
        <v>8.794199995463714E-3</v>
      </c>
      <c r="O507" s="177">
        <f ca="1">+C$11+C$12*F507</f>
        <v>1.9557229462939321E-2</v>
      </c>
      <c r="Q507" s="198">
        <f>C507-15018.5</f>
        <v>40239.327400000002</v>
      </c>
      <c r="S507" s="178">
        <f>S$18</f>
        <v>1</v>
      </c>
      <c r="Z507" s="177">
        <f>F507</f>
        <v>-2142</v>
      </c>
      <c r="AA507" s="177">
        <f>AB$3+AB$4*Z507+AB$5*Z507^2+AH507</f>
        <v>1.4272255792757036E-2</v>
      </c>
      <c r="AB507" s="177">
        <f>IF(S507&lt;&gt;0,G507-AH507,-9999)</f>
        <v>-2.6564139778001792E-3</v>
      </c>
      <c r="AC507" s="177">
        <f>+G507-P507</f>
        <v>8.794199995463714E-3</v>
      </c>
      <c r="AD507" s="177">
        <f>IF(S507&lt;&gt;0,G507-AA507,-9999)</f>
        <v>-5.4780557972933224E-3</v>
      </c>
      <c r="AE507" s="177">
        <f>+(G507-AA507)^2*S507</f>
        <v>3.0009095318258979E-5</v>
      </c>
      <c r="AF507" s="177">
        <f>IF(S507&lt;&gt;0,G507-P507,-9999)</f>
        <v>8.794199995463714E-3</v>
      </c>
      <c r="AG507" s="178"/>
      <c r="AH507" s="177">
        <f>$AB$6*($AB$11/AI507*AJ507+$AB$12)</f>
        <v>1.1450613973263893E-2</v>
      </c>
      <c r="AI507" s="177">
        <f>1+$AB$7*COS(AL507)</f>
        <v>0.81055843443943876</v>
      </c>
      <c r="AJ507" s="177">
        <f>SIN(AL507+RADIANS($AB$9))</f>
        <v>0.85258247295253642</v>
      </c>
      <c r="AK507" s="177">
        <f>$AB$7*SIN(AL507)</f>
        <v>-4.1781416673934875E-2</v>
      </c>
      <c r="AL507" s="177">
        <f>2*ATAN(AM507)</f>
        <v>-2.9245174006417507</v>
      </c>
      <c r="AM507" s="177">
        <f>SQRT((1+$AB$7)/(1-$AB$7))*TAN(AN507/2)</f>
        <v>-9.1771871145583521</v>
      </c>
      <c r="AN507" s="177">
        <f>$AU507+$AB$7*SIN(AO507)</f>
        <v>22.254857844332573</v>
      </c>
      <c r="AO507" s="177">
        <f>$AU507+$AB$7*SIN(AP507)</f>
        <v>22.254860419349615</v>
      </c>
      <c r="AP507" s="177">
        <f>$AU507+$AB$7*SIN(AQ507)</f>
        <v>22.254846670387142</v>
      </c>
      <c r="AQ507" s="177">
        <f>$AU507+$AB$7*SIN(AR507)</f>
        <v>22.254920081742693</v>
      </c>
      <c r="AR507" s="177">
        <f>$AU507+$AB$7*SIN(AS507)</f>
        <v>22.25452812522461</v>
      </c>
      <c r="AS507" s="177">
        <f>$AU507+$AB$7*SIN(AT507)</f>
        <v>22.256621333647264</v>
      </c>
      <c r="AT507" s="177">
        <f>$AU507+$AB$7*SIN(AU507)</f>
        <v>22.245456284626684</v>
      </c>
      <c r="AU507" s="177">
        <f>RADIANS($AB$9)+$AB$18*(F507-AB$15)</f>
        <v>22.305425539141634</v>
      </c>
    </row>
    <row r="508" spans="1:47" s="177" customFormat="1" ht="12.95" customHeight="1" x14ac:dyDescent="0.2">
      <c r="A508" s="144" t="s">
        <v>228</v>
      </c>
      <c r="B508" s="145" t="s">
        <v>95</v>
      </c>
      <c r="C508" s="146">
        <v>55262.639499999997</v>
      </c>
      <c r="D508" s="196"/>
      <c r="E508" s="105">
        <f>(C508-C$7)/C$8</f>
        <v>-2134.9865671118587</v>
      </c>
      <c r="F508" s="199">
        <f>ROUND(2*E508,0)/2</f>
        <v>-2135</v>
      </c>
      <c r="G508" s="201">
        <f>C508-(C$7+C$8*F508)</f>
        <v>9.2334999935701489E-3</v>
      </c>
      <c r="H508" s="199"/>
      <c r="I508" s="199"/>
      <c r="K508" s="177">
        <f>G508</f>
        <v>9.2334999935701489E-3</v>
      </c>
      <c r="O508" s="177">
        <f ca="1">+C$11+C$12*F508</f>
        <v>1.9491885448276833E-2</v>
      </c>
      <c r="Q508" s="198">
        <f>C508-15018.5</f>
        <v>40244.139499999997</v>
      </c>
      <c r="S508" s="178">
        <f>S$18</f>
        <v>1</v>
      </c>
      <c r="Z508" s="177">
        <f>F508</f>
        <v>-2135</v>
      </c>
      <c r="AA508" s="177">
        <f>AB$3+AB$4*Z508+AB$5*Z508^2+AH508</f>
        <v>1.4260870829454398E-2</v>
      </c>
      <c r="AB508" s="177">
        <f>IF(S508&lt;&gt;0,G508-AH508,-9999)</f>
        <v>-2.2359677701602881E-3</v>
      </c>
      <c r="AC508" s="177">
        <f>+G508-P508</f>
        <v>9.2334999935701489E-3</v>
      </c>
      <c r="AD508" s="177">
        <f>IF(S508&lt;&gt;0,G508-AA508,-9999)</f>
        <v>-5.0273708358842487E-3</v>
      </c>
      <c r="AE508" s="177">
        <f>+(G508-AA508)^2*S508</f>
        <v>2.5274457521499489E-5</v>
      </c>
      <c r="AF508" s="177">
        <f>IF(S508&lt;&gt;0,G508-P508,-9999)</f>
        <v>9.2334999935701489E-3</v>
      </c>
      <c r="AG508" s="178"/>
      <c r="AH508" s="177">
        <f>$AB$6*($AB$11/AI508*AJ508+$AB$12)</f>
        <v>1.1469467763730437E-2</v>
      </c>
      <c r="AI508" s="177">
        <f>1+$AB$7*COS(AL508)</f>
        <v>0.81066498289674682</v>
      </c>
      <c r="AJ508" s="177">
        <f>SIN(AL508+RADIANS($AB$9))</f>
        <v>0.85390479991340484</v>
      </c>
      <c r="AK508" s="177">
        <f>$AB$7*SIN(AL508)</f>
        <v>-4.226162372446416E-2</v>
      </c>
      <c r="AL508" s="177">
        <f>2*ATAN(AM508)</f>
        <v>-2.9219818331582643</v>
      </c>
      <c r="AM508" s="177">
        <f>SQRT((1+$AB$7)/(1-$AB$7))*TAN(AN508/2)</f>
        <v>-9.0703881320305477</v>
      </c>
      <c r="AN508" s="177">
        <f>$AU508+$AB$7*SIN(AO508)</f>
        <v>22.257926389627606</v>
      </c>
      <c r="AO508" s="177">
        <f>$AU508+$AB$7*SIN(AP508)</f>
        <v>22.257928980179599</v>
      </c>
      <c r="AP508" s="177">
        <f>$AU508+$AB$7*SIN(AQ508)</f>
        <v>22.257915136736194</v>
      </c>
      <c r="AQ508" s="177">
        <f>$AU508+$AB$7*SIN(AR508)</f>
        <v>22.257989114213007</v>
      </c>
      <c r="AR508" s="177">
        <f>$AU508+$AB$7*SIN(AS508)</f>
        <v>22.257593806000305</v>
      </c>
      <c r="AS508" s="177">
        <f>$AU508+$AB$7*SIN(AT508)</f>
        <v>22.259706683334276</v>
      </c>
      <c r="AT508" s="177">
        <f>$AU508+$AB$7*SIN(AU508)</f>
        <v>22.248427586181027</v>
      </c>
      <c r="AU508" s="177">
        <f>RADIANS($AB$9)+$AB$18*(F508-AB$15)</f>
        <v>22.309068549318123</v>
      </c>
    </row>
    <row r="509" spans="1:47" s="177" customFormat="1" ht="12.95" customHeight="1" x14ac:dyDescent="0.2">
      <c r="A509" s="70" t="s">
        <v>229</v>
      </c>
      <c r="B509" s="60" t="s">
        <v>95</v>
      </c>
      <c r="C509" s="59">
        <v>55262.639499999997</v>
      </c>
      <c r="D509" s="59">
        <v>1E-4</v>
      </c>
      <c r="E509" s="199">
        <f>(C509-C$7)/C$8</f>
        <v>-2134.9865671118587</v>
      </c>
      <c r="F509" s="199">
        <f>ROUND(2*E509,0)/2</f>
        <v>-2135</v>
      </c>
      <c r="G509" s="201">
        <f>C509-(C$7+C$8*F509)</f>
        <v>9.2334999935701489E-3</v>
      </c>
      <c r="H509" s="199"/>
      <c r="J509" s="199"/>
      <c r="K509" s="177">
        <f>G509</f>
        <v>9.2334999935701489E-3</v>
      </c>
      <c r="O509" s="177">
        <f ca="1">+C$11+C$12*F509</f>
        <v>1.9491885448276833E-2</v>
      </c>
      <c r="Q509" s="198">
        <f>C509-15018.5</f>
        <v>40244.139499999997</v>
      </c>
      <c r="S509" s="178">
        <f>S$18</f>
        <v>1</v>
      </c>
      <c r="Z509" s="177">
        <f>F509</f>
        <v>-2135</v>
      </c>
      <c r="AA509" s="177">
        <f>AB$3+AB$4*Z509+AB$5*Z509^2+AH509</f>
        <v>1.4260870829454398E-2</v>
      </c>
      <c r="AB509" s="177">
        <f>IF(S509&lt;&gt;0,G509-AH509,-9999)</f>
        <v>-2.2359677701602881E-3</v>
      </c>
      <c r="AC509" s="177">
        <f>+G509-P509</f>
        <v>9.2334999935701489E-3</v>
      </c>
      <c r="AD509" s="177">
        <f>IF(S509&lt;&gt;0,G509-AA509,-9999)</f>
        <v>-5.0273708358842487E-3</v>
      </c>
      <c r="AE509" s="177">
        <f>+(G509-AA509)^2*S509</f>
        <v>2.5274457521499489E-5</v>
      </c>
      <c r="AF509" s="177">
        <f>IF(S509&lt;&gt;0,G509-P509,-9999)</f>
        <v>9.2334999935701489E-3</v>
      </c>
      <c r="AG509" s="178"/>
      <c r="AH509" s="177">
        <f>$AB$6*($AB$11/AI509*AJ509+$AB$12)</f>
        <v>1.1469467763730437E-2</v>
      </c>
      <c r="AI509" s="177">
        <f>1+$AB$7*COS(AL509)</f>
        <v>0.81066498289674682</v>
      </c>
      <c r="AJ509" s="177">
        <f>SIN(AL509+RADIANS($AB$9))</f>
        <v>0.85390479991340484</v>
      </c>
      <c r="AK509" s="177">
        <f>$AB$7*SIN(AL509)</f>
        <v>-4.226162372446416E-2</v>
      </c>
      <c r="AL509" s="177">
        <f>2*ATAN(AM509)</f>
        <v>-2.9219818331582643</v>
      </c>
      <c r="AM509" s="177">
        <f>SQRT((1+$AB$7)/(1-$AB$7))*TAN(AN509/2)</f>
        <v>-9.0703881320305477</v>
      </c>
      <c r="AN509" s="177">
        <f>$AU509+$AB$7*SIN(AO509)</f>
        <v>22.257926389627606</v>
      </c>
      <c r="AO509" s="177">
        <f>$AU509+$AB$7*SIN(AP509)</f>
        <v>22.257928980179599</v>
      </c>
      <c r="AP509" s="177">
        <f>$AU509+$AB$7*SIN(AQ509)</f>
        <v>22.257915136736194</v>
      </c>
      <c r="AQ509" s="177">
        <f>$AU509+$AB$7*SIN(AR509)</f>
        <v>22.257989114213007</v>
      </c>
      <c r="AR509" s="177">
        <f>$AU509+$AB$7*SIN(AS509)</f>
        <v>22.257593806000305</v>
      </c>
      <c r="AS509" s="177">
        <f>$AU509+$AB$7*SIN(AT509)</f>
        <v>22.259706683334276</v>
      </c>
      <c r="AT509" s="177">
        <f>$AU509+$AB$7*SIN(AU509)</f>
        <v>22.248427586181027</v>
      </c>
      <c r="AU509" s="177">
        <f>RADIANS($AB$9)+$AB$18*(F509-AB$15)</f>
        <v>22.309068549318123</v>
      </c>
    </row>
    <row r="510" spans="1:47" s="177" customFormat="1" ht="12.95" customHeight="1" x14ac:dyDescent="0.2">
      <c r="A510" s="147" t="s">
        <v>273</v>
      </c>
      <c r="B510" s="147" t="s">
        <v>52</v>
      </c>
      <c r="C510" s="148">
        <v>55262.641080000001</v>
      </c>
      <c r="D510" s="149">
        <v>1E-4</v>
      </c>
      <c r="E510" s="105">
        <f>(C510-C$7)/C$8</f>
        <v>-2134.9842685291619</v>
      </c>
      <c r="F510" s="199">
        <f>ROUND(2*E510,0)/2</f>
        <v>-2135</v>
      </c>
      <c r="G510" s="201">
        <f>C510-(C$7+C$8*F510)</f>
        <v>1.0813499997311737E-2</v>
      </c>
      <c r="H510" s="199"/>
      <c r="J510" s="199"/>
      <c r="K510" s="177">
        <f>G510</f>
        <v>1.0813499997311737E-2</v>
      </c>
      <c r="O510" s="177">
        <f ca="1">+C$11+C$12*F510</f>
        <v>1.9491885448276833E-2</v>
      </c>
      <c r="Q510" s="198">
        <f>C510-15018.5</f>
        <v>40244.141080000001</v>
      </c>
      <c r="S510" s="178">
        <f>S$18</f>
        <v>1</v>
      </c>
      <c r="Z510" s="177">
        <f>F510</f>
        <v>-2135</v>
      </c>
      <c r="AA510" s="177">
        <f>AB$3+AB$4*Z510+AB$5*Z510^2+AH510</f>
        <v>1.4260870829454398E-2</v>
      </c>
      <c r="AB510" s="177">
        <f>IF(S510&lt;&gt;0,G510-AH510,-9999)</f>
        <v>-6.5596776641869969E-4</v>
      </c>
      <c r="AC510" s="177">
        <f>+G510-P510</f>
        <v>1.0813499997311737E-2</v>
      </c>
      <c r="AD510" s="177">
        <f>IF(S510&lt;&gt;0,G510-AA510,-9999)</f>
        <v>-3.4473708321426603E-3</v>
      </c>
      <c r="AE510" s="177">
        <f>+(G510-AA510)^2*S510</f>
        <v>1.1884365654307978E-5</v>
      </c>
      <c r="AF510" s="177">
        <f>IF(S510&lt;&gt;0,G510-P510,-9999)</f>
        <v>1.0813499997311737E-2</v>
      </c>
      <c r="AG510" s="178"/>
      <c r="AH510" s="177">
        <f>$AB$6*($AB$11/AI510*AJ510+$AB$12)</f>
        <v>1.1469467763730437E-2</v>
      </c>
      <c r="AI510" s="177">
        <f>1+$AB$7*COS(AL510)</f>
        <v>0.81066498289674682</v>
      </c>
      <c r="AJ510" s="177">
        <f>SIN(AL510+RADIANS($AB$9))</f>
        <v>0.85390479991340484</v>
      </c>
      <c r="AK510" s="177">
        <f>$AB$7*SIN(AL510)</f>
        <v>-4.226162372446416E-2</v>
      </c>
      <c r="AL510" s="177">
        <f>2*ATAN(AM510)</f>
        <v>-2.9219818331582643</v>
      </c>
      <c r="AM510" s="177">
        <f>SQRT((1+$AB$7)/(1-$AB$7))*TAN(AN510/2)</f>
        <v>-9.0703881320305477</v>
      </c>
      <c r="AN510" s="177">
        <f>$AU510+$AB$7*SIN(AO510)</f>
        <v>22.257926389627606</v>
      </c>
      <c r="AO510" s="177">
        <f>$AU510+$AB$7*SIN(AP510)</f>
        <v>22.257928980179599</v>
      </c>
      <c r="AP510" s="177">
        <f>$AU510+$AB$7*SIN(AQ510)</f>
        <v>22.257915136736194</v>
      </c>
      <c r="AQ510" s="177">
        <f>$AU510+$AB$7*SIN(AR510)</f>
        <v>22.257989114213007</v>
      </c>
      <c r="AR510" s="177">
        <f>$AU510+$AB$7*SIN(AS510)</f>
        <v>22.257593806000305</v>
      </c>
      <c r="AS510" s="177">
        <f>$AU510+$AB$7*SIN(AT510)</f>
        <v>22.259706683334276</v>
      </c>
      <c r="AT510" s="177">
        <f>$AU510+$AB$7*SIN(AU510)</f>
        <v>22.248427586181027</v>
      </c>
      <c r="AU510" s="177">
        <f>RADIANS($AB$9)+$AB$18*(F510-AB$15)</f>
        <v>22.309068549318123</v>
      </c>
    </row>
    <row r="511" spans="1:47" s="177" customFormat="1" ht="12.95" customHeight="1" x14ac:dyDescent="0.2">
      <c r="A511" s="83" t="s">
        <v>263</v>
      </c>
      <c r="B511" s="84" t="s">
        <v>95</v>
      </c>
      <c r="C511" s="83">
        <v>55263.325700000001</v>
      </c>
      <c r="D511" s="83">
        <v>1E-4</v>
      </c>
      <c r="E511" s="105">
        <f>(C511-C$7)/C$8</f>
        <v>-2133.9882839203556</v>
      </c>
      <c r="F511" s="199">
        <f>ROUND(2*E511,0)/2</f>
        <v>-2134</v>
      </c>
      <c r="G511" s="201">
        <f>C511-(C$7+C$8*F511)</f>
        <v>8.0534000007901341E-3</v>
      </c>
      <c r="H511" s="199"/>
      <c r="J511" s="199"/>
      <c r="K511" s="177">
        <f>G511</f>
        <v>8.0534000007901341E-3</v>
      </c>
      <c r="O511" s="177">
        <f ca="1">+C$11+C$12*F511</f>
        <v>1.9482550589039332E-2</v>
      </c>
      <c r="Q511" s="198">
        <f>C511-15018.5</f>
        <v>40244.825700000001</v>
      </c>
      <c r="S511" s="178">
        <f>S$18</f>
        <v>1</v>
      </c>
      <c r="Z511" s="177">
        <f>F511</f>
        <v>-2134</v>
      </c>
      <c r="AA511" s="177">
        <f>AB$3+AB$4*Z511+AB$5*Z511^2+AH511</f>
        <v>1.4259235966790738E-2</v>
      </c>
      <c r="AB511" s="177">
        <f>IF(S511&lt;&gt;0,G511-AH511,-9999)</f>
        <v>-3.4187525517976967E-3</v>
      </c>
      <c r="AC511" s="177">
        <f>+G511-P511</f>
        <v>8.0534000007901341E-3</v>
      </c>
      <c r="AD511" s="177">
        <f>IF(S511&lt;&gt;0,G511-AA511,-9999)</f>
        <v>-6.205835966000604E-3</v>
      </c>
      <c r="AE511" s="177">
        <f>+(G511-AA511)^2*S511</f>
        <v>3.8512400036906649E-5</v>
      </c>
      <c r="AF511" s="177">
        <f>IF(S511&lt;&gt;0,G511-P511,-9999)</f>
        <v>8.0534000007901341E-3</v>
      </c>
      <c r="AG511" s="178"/>
      <c r="AH511" s="177">
        <f>$AB$6*($AB$11/AI511*AJ511+$AB$12)</f>
        <v>1.1472152552587831E-2</v>
      </c>
      <c r="AI511" s="177">
        <f>1+$AB$7*COS(AL511)</f>
        <v>0.81068030579801376</v>
      </c>
      <c r="AJ511" s="177">
        <f>SIN(AL511+RADIANS($AB$9))</f>
        <v>0.85409328418837693</v>
      </c>
      <c r="AK511" s="177">
        <f>$AB$7*SIN(AL511)</f>
        <v>-4.2330212952261449E-2</v>
      </c>
      <c r="AL511" s="177">
        <f>2*ATAN(AM511)</f>
        <v>-2.9216195546760519</v>
      </c>
      <c r="AM511" s="177">
        <f>SQRT((1+$AB$7)/(1-$AB$7))*TAN(AN511/2)</f>
        <v>-9.0553290577994989</v>
      </c>
      <c r="AN511" s="177">
        <f>$AU511+$AB$7*SIN(AO511)</f>
        <v>22.258364786255154</v>
      </c>
      <c r="AO511" s="177">
        <f>$AU511+$AB$7*SIN(AP511)</f>
        <v>22.25836737899181</v>
      </c>
      <c r="AP511" s="177">
        <f>$AU511+$AB$7*SIN(AQ511)</f>
        <v>22.258353522212495</v>
      </c>
      <c r="AQ511" s="177">
        <f>$AU511+$AB$7*SIN(AR511)</f>
        <v>22.258427579836081</v>
      </c>
      <c r="AR511" s="177">
        <f>$AU511+$AB$7*SIN(AS511)</f>
        <v>22.258031795935107</v>
      </c>
      <c r="AS511" s="177">
        <f>$AU511+$AB$7*SIN(AT511)</f>
        <v>22.260147470750663</v>
      </c>
      <c r="AT511" s="177">
        <f>$AU511+$AB$7*SIN(AU511)</f>
        <v>22.24885212332158</v>
      </c>
      <c r="AU511" s="177">
        <f>RADIANS($AB$9)+$AB$18*(F511-AB$15)</f>
        <v>22.309588979343339</v>
      </c>
    </row>
    <row r="512" spans="1:47" s="177" customFormat="1" ht="12.95" customHeight="1" x14ac:dyDescent="0.2">
      <c r="A512" s="144" t="s">
        <v>230</v>
      </c>
      <c r="B512" s="145" t="s">
        <v>95</v>
      </c>
      <c r="C512" s="146">
        <v>55266.075400000002</v>
      </c>
      <c r="D512" s="196"/>
      <c r="E512" s="105">
        <f>(C512-C$7)/C$8</f>
        <v>-2129.9880226384239</v>
      </c>
      <c r="F512" s="199">
        <f>ROUND(2*E512,0)/2</f>
        <v>-2130</v>
      </c>
      <c r="G512" s="201">
        <f>C512-(C$7+C$8*F512)</f>
        <v>8.2330000004731119E-3</v>
      </c>
      <c r="H512" s="199"/>
      <c r="J512" s="199"/>
      <c r="K512" s="177">
        <f>G512</f>
        <v>8.2330000004731119E-3</v>
      </c>
      <c r="O512" s="177">
        <f ca="1">+C$11+C$12*F512</f>
        <v>1.9445211152089338E-2</v>
      </c>
      <c r="Q512" s="198">
        <f>C512-15018.5</f>
        <v>40247.575400000002</v>
      </c>
      <c r="S512" s="178">
        <f>S$18</f>
        <v>1</v>
      </c>
      <c r="Z512" s="177">
        <f>F512</f>
        <v>-2130</v>
      </c>
      <c r="AA512" s="177">
        <f>AB$3+AB$4*Z512+AB$5*Z512^2+AH512</f>
        <v>1.4252675395524004E-2</v>
      </c>
      <c r="AB512" s="177">
        <f>IF(S512&lt;&gt;0,G512-AH512,-9999)</f>
        <v>-3.2498701608172711E-3</v>
      </c>
      <c r="AC512" s="177">
        <f>+G512-P512</f>
        <v>8.2330000004731119E-3</v>
      </c>
      <c r="AD512" s="177">
        <f>IF(S512&lt;&gt;0,G512-AA512,-9999)</f>
        <v>-6.0196753950508917E-3</v>
      </c>
      <c r="AE512" s="177">
        <f>+(G512-AA512)^2*S512</f>
        <v>3.6236491861781112E-5</v>
      </c>
      <c r="AF512" s="177">
        <f>IF(S512&lt;&gt;0,G512-P512,-9999)</f>
        <v>8.2330000004731119E-3</v>
      </c>
      <c r="AG512" s="178"/>
      <c r="AH512" s="177">
        <f>$AB$6*($AB$11/AI512*AJ512+$AB$12)</f>
        <v>1.1482870161290383E-2</v>
      </c>
      <c r="AI512" s="177">
        <f>1+$AB$7*COS(AL512)</f>
        <v>0.81074185170687452</v>
      </c>
      <c r="AJ512" s="177">
        <f>SIN(AL512+RADIANS($AB$9))</f>
        <v>0.85484617132771112</v>
      </c>
      <c r="AK512" s="177">
        <f>$AB$7*SIN(AL512)</f>
        <v>-4.2604540203770802E-2</v>
      </c>
      <c r="AL512" s="177">
        <f>2*ATAN(AM512)</f>
        <v>-2.9201703034378572</v>
      </c>
      <c r="AM512" s="177">
        <f>SQRT((1+$AB$7)/(1-$AB$7))*TAN(AN512/2)</f>
        <v>-8.9955779273184682</v>
      </c>
      <c r="AN512" s="177">
        <f>$AU512+$AB$7*SIN(AO512)</f>
        <v>22.260118455850293</v>
      </c>
      <c r="AO512" s="177">
        <f>$AU512+$AB$7*SIN(AP512)</f>
        <v>22.260121057238919</v>
      </c>
      <c r="AP512" s="177">
        <f>$AU512+$AB$7*SIN(AQ512)</f>
        <v>22.260107147520369</v>
      </c>
      <c r="AQ512" s="177">
        <f>$AU512+$AB$7*SIN(AR512)</f>
        <v>22.260181523905665</v>
      </c>
      <c r="AR512" s="177">
        <f>$AU512+$AB$7*SIN(AS512)</f>
        <v>22.259783845097886</v>
      </c>
      <c r="AS512" s="177">
        <f>$AU512+$AB$7*SIN(AT512)</f>
        <v>22.261910678775152</v>
      </c>
      <c r="AT512" s="177">
        <f>$AU512+$AB$7*SIN(AU512)</f>
        <v>22.250550436647643</v>
      </c>
      <c r="AU512" s="177">
        <f>RADIANS($AB$9)+$AB$18*(F512-AB$15)</f>
        <v>22.311670699444189</v>
      </c>
    </row>
    <row r="513" spans="1:47" s="177" customFormat="1" ht="12.95" customHeight="1" x14ac:dyDescent="0.2">
      <c r="A513" s="144" t="s">
        <v>228</v>
      </c>
      <c r="B513" s="145" t="s">
        <v>95</v>
      </c>
      <c r="C513" s="146">
        <v>55273.635999999999</v>
      </c>
      <c r="D513" s="196"/>
      <c r="E513" s="105">
        <f>(C513-C$7)/C$8</f>
        <v>-2118.9888680222266</v>
      </c>
      <c r="F513" s="199">
        <f>ROUND(2*E513,0)/2</f>
        <v>-2119</v>
      </c>
      <c r="G513" s="201">
        <f>C513-(C$7+C$8*F513)</f>
        <v>7.6518999921972863E-3</v>
      </c>
      <c r="H513" s="199"/>
      <c r="J513" s="199"/>
      <c r="K513" s="177">
        <f>G513</f>
        <v>7.6518999921972863E-3</v>
      </c>
      <c r="O513" s="177">
        <f ca="1">+C$11+C$12*F513</f>
        <v>1.9342527700476862E-2</v>
      </c>
      <c r="Q513" s="198">
        <f>C513-15018.5</f>
        <v>40255.135999999999</v>
      </c>
      <c r="S513" s="178">
        <f>S$18</f>
        <v>1</v>
      </c>
      <c r="Z513" s="177">
        <f>F513</f>
        <v>-2119</v>
      </c>
      <c r="AA513" s="177">
        <f>AB$3+AB$4*Z513+AB$5*Z513^2+AH513</f>
        <v>1.423445933469519E-2</v>
      </c>
      <c r="AB513" s="177">
        <f>IF(S513&lt;&gt;0,G513-AH513,-9999)</f>
        <v>-3.8602655877316375E-3</v>
      </c>
      <c r="AC513" s="177">
        <f>+G513-P513</f>
        <v>7.6518999921972863E-3</v>
      </c>
      <c r="AD513" s="177">
        <f>IF(S513&lt;&gt;0,G513-AA513,-9999)</f>
        <v>-6.5825593424979033E-3</v>
      </c>
      <c r="AE513" s="177">
        <f>+(G513-AA513)^2*S513</f>
        <v>4.3330087497506426E-5</v>
      </c>
      <c r="AF513" s="177">
        <f>IF(S513&lt;&gt;0,G513-P513,-9999)</f>
        <v>7.6518999921972863E-3</v>
      </c>
      <c r="AG513" s="178"/>
      <c r="AH513" s="177">
        <f>$AB$6*($AB$11/AI513*AJ513+$AB$12)</f>
        <v>1.1512165579928924E-2</v>
      </c>
      <c r="AI513" s="177">
        <f>1+$AB$7*COS(AL513)</f>
        <v>0.81091320175167314</v>
      </c>
      <c r="AJ513" s="177">
        <f>SIN(AL513+RADIANS($AB$9))</f>
        <v>0.85690793752971439</v>
      </c>
      <c r="AK513" s="177">
        <f>$AB$7*SIN(AL513)</f>
        <v>-4.3358693125068931E-2</v>
      </c>
      <c r="AL513" s="177">
        <f>2*ATAN(AM513)</f>
        <v>-2.9161837196106464</v>
      </c>
      <c r="AM513" s="177">
        <f>SQRT((1+$AB$7)/(1-$AB$7))*TAN(AN513/2)</f>
        <v>-8.8351627737208211</v>
      </c>
      <c r="AN513" s="177">
        <f>$AU513+$AB$7*SIN(AO513)</f>
        <v>22.264941738740347</v>
      </c>
      <c r="AO513" s="177">
        <f>$AU513+$AB$7*SIN(AP513)</f>
        <v>22.264944363205373</v>
      </c>
      <c r="AP513" s="177">
        <f>$AU513+$AB$7*SIN(AQ513)</f>
        <v>22.264930311251032</v>
      </c>
      <c r="AQ513" s="177">
        <f>$AU513+$AB$7*SIN(AR513)</f>
        <v>22.2650055491054</v>
      </c>
      <c r="AR513" s="177">
        <f>$AU513+$AB$7*SIN(AS513)</f>
        <v>22.264602724395559</v>
      </c>
      <c r="AS513" s="177">
        <f>$AU513+$AB$7*SIN(AT513)</f>
        <v>22.266759986941469</v>
      </c>
      <c r="AT513" s="177">
        <f>$AU513+$AB$7*SIN(AU513)</f>
        <v>22.2552221690141</v>
      </c>
      <c r="AU513" s="177">
        <f>RADIANS($AB$9)+$AB$18*(F513-AB$15)</f>
        <v>22.317395429721529</v>
      </c>
    </row>
    <row r="514" spans="1:47" s="177" customFormat="1" ht="12.95" customHeight="1" x14ac:dyDescent="0.2">
      <c r="A514" s="70" t="s">
        <v>229</v>
      </c>
      <c r="B514" s="60" t="s">
        <v>95</v>
      </c>
      <c r="C514" s="59">
        <v>55273.635999999999</v>
      </c>
      <c r="D514" s="59">
        <v>2.9999999999999997E-4</v>
      </c>
      <c r="E514" s="199">
        <f>(C514-C$7)/C$8</f>
        <v>-2118.9888680222266</v>
      </c>
      <c r="F514" s="199">
        <f>ROUND(2*E514,0)/2</f>
        <v>-2119</v>
      </c>
      <c r="G514" s="201">
        <f>C514-(C$7+C$8*F514)</f>
        <v>7.6518999921972863E-3</v>
      </c>
      <c r="H514" s="199"/>
      <c r="J514" s="199"/>
      <c r="K514" s="177">
        <f>G514</f>
        <v>7.6518999921972863E-3</v>
      </c>
      <c r="O514" s="177">
        <f ca="1">+C$11+C$12*F514</f>
        <v>1.9342527700476862E-2</v>
      </c>
      <c r="Q514" s="198">
        <f>C514-15018.5</f>
        <v>40255.135999999999</v>
      </c>
      <c r="S514" s="178">
        <f>S$18</f>
        <v>1</v>
      </c>
      <c r="Z514" s="177">
        <f>F514</f>
        <v>-2119</v>
      </c>
      <c r="AA514" s="177">
        <f>AB$3+AB$4*Z514+AB$5*Z514^2+AH514</f>
        <v>1.423445933469519E-2</v>
      </c>
      <c r="AB514" s="177">
        <f>IF(S514&lt;&gt;0,G514-AH514,-9999)</f>
        <v>-3.8602655877316375E-3</v>
      </c>
      <c r="AC514" s="177">
        <f>+G514-P514</f>
        <v>7.6518999921972863E-3</v>
      </c>
      <c r="AD514" s="177">
        <f>IF(S514&lt;&gt;0,G514-AA514,-9999)</f>
        <v>-6.5825593424979033E-3</v>
      </c>
      <c r="AE514" s="177">
        <f>+(G514-AA514)^2*S514</f>
        <v>4.3330087497506426E-5</v>
      </c>
      <c r="AF514" s="177">
        <f>IF(S514&lt;&gt;0,G514-P514,-9999)</f>
        <v>7.6518999921972863E-3</v>
      </c>
      <c r="AG514" s="178"/>
      <c r="AH514" s="177">
        <f>$AB$6*($AB$11/AI514*AJ514+$AB$12)</f>
        <v>1.1512165579928924E-2</v>
      </c>
      <c r="AI514" s="177">
        <f>1+$AB$7*COS(AL514)</f>
        <v>0.81091320175167314</v>
      </c>
      <c r="AJ514" s="177">
        <f>SIN(AL514+RADIANS($AB$9))</f>
        <v>0.85690793752971439</v>
      </c>
      <c r="AK514" s="177">
        <f>$AB$7*SIN(AL514)</f>
        <v>-4.3358693125068931E-2</v>
      </c>
      <c r="AL514" s="177">
        <f>2*ATAN(AM514)</f>
        <v>-2.9161837196106464</v>
      </c>
      <c r="AM514" s="177">
        <f>SQRT((1+$AB$7)/(1-$AB$7))*TAN(AN514/2)</f>
        <v>-8.8351627737208211</v>
      </c>
      <c r="AN514" s="177">
        <f>$AU514+$AB$7*SIN(AO514)</f>
        <v>22.264941738740347</v>
      </c>
      <c r="AO514" s="177">
        <f>$AU514+$AB$7*SIN(AP514)</f>
        <v>22.264944363205373</v>
      </c>
      <c r="AP514" s="177">
        <f>$AU514+$AB$7*SIN(AQ514)</f>
        <v>22.264930311251032</v>
      </c>
      <c r="AQ514" s="177">
        <f>$AU514+$AB$7*SIN(AR514)</f>
        <v>22.2650055491054</v>
      </c>
      <c r="AR514" s="177">
        <f>$AU514+$AB$7*SIN(AS514)</f>
        <v>22.264602724395559</v>
      </c>
      <c r="AS514" s="177">
        <f>$AU514+$AB$7*SIN(AT514)</f>
        <v>22.266759986941469</v>
      </c>
      <c r="AT514" s="177">
        <f>$AU514+$AB$7*SIN(AU514)</f>
        <v>22.2552221690141</v>
      </c>
      <c r="AU514" s="177">
        <f>RADIANS($AB$9)+$AB$18*(F514-AB$15)</f>
        <v>22.317395429721529</v>
      </c>
    </row>
    <row r="515" spans="1:47" s="177" customFormat="1" ht="12.95" customHeight="1" x14ac:dyDescent="0.2">
      <c r="A515" s="59" t="s">
        <v>231</v>
      </c>
      <c r="B515" s="60" t="s">
        <v>95</v>
      </c>
      <c r="C515" s="59">
        <v>55276.385900000001</v>
      </c>
      <c r="D515" s="59">
        <v>1E-4</v>
      </c>
      <c r="E515" s="199">
        <f>(C515-C$7)/C$8</f>
        <v>-2114.9883157804575</v>
      </c>
      <c r="F515" s="199">
        <f>ROUND(2*E515,0)/2</f>
        <v>-2115</v>
      </c>
      <c r="G515" s="201">
        <f>C515-(C$7+C$8*F515)</f>
        <v>8.0314999941037968E-3</v>
      </c>
      <c r="H515" s="199"/>
      <c r="J515" s="199"/>
      <c r="K515" s="177">
        <f>G515</f>
        <v>8.0314999941037968E-3</v>
      </c>
      <c r="O515" s="177">
        <f ca="1">+C$11+C$12*F515</f>
        <v>1.9305188263526868E-2</v>
      </c>
      <c r="Q515" s="198">
        <f>C515-15018.5</f>
        <v>40257.885900000001</v>
      </c>
      <c r="S515" s="178">
        <f>S$18</f>
        <v>1</v>
      </c>
      <c r="Z515" s="177">
        <f>F515</f>
        <v>-2115</v>
      </c>
      <c r="AA515" s="177">
        <f>AB$3+AB$4*Z515+AB$5*Z515^2+AH515</f>
        <v>1.4227771756102941E-2</v>
      </c>
      <c r="AB515" s="177">
        <f>IF(S515&lt;&gt;0,G515-AH515,-9999)</f>
        <v>-3.4912536305125811E-3</v>
      </c>
      <c r="AC515" s="177">
        <f>+G515-P515</f>
        <v>8.0314999941037968E-3</v>
      </c>
      <c r="AD515" s="177">
        <f>IF(S515&lt;&gt;0,G515-AA515,-9999)</f>
        <v>-6.1962717619991441E-3</v>
      </c>
      <c r="AE515" s="177">
        <f>+(G515-AA515)^2*S515</f>
        <v>3.8393783748547978E-5</v>
      </c>
      <c r="AF515" s="177">
        <f>IF(S515&lt;&gt;0,G515-P515,-9999)</f>
        <v>8.0314999941037968E-3</v>
      </c>
      <c r="AG515" s="178"/>
      <c r="AH515" s="177">
        <f>$AB$6*($AB$11/AI515*AJ515+$AB$12)</f>
        <v>1.1522753624616378E-2</v>
      </c>
      <c r="AI515" s="177">
        <f>1+$AB$7*COS(AL515)</f>
        <v>0.81097627440064868</v>
      </c>
      <c r="AJ515" s="177">
        <f>SIN(AL515+RADIANS($AB$9))</f>
        <v>0.85765451184080044</v>
      </c>
      <c r="AK515" s="177">
        <f>$AB$7*SIN(AL515)</f>
        <v>-4.3632839718020913E-2</v>
      </c>
      <c r="AL515" s="177">
        <f>2*ATAN(AM515)</f>
        <v>-2.9147336327835265</v>
      </c>
      <c r="AM515" s="177">
        <f>SQRT((1+$AB$7)/(1-$AB$7))*TAN(AN515/2)</f>
        <v>-8.77820561856824</v>
      </c>
      <c r="AN515" s="177">
        <f>$AU515+$AB$7*SIN(AO515)</f>
        <v>22.266695913861607</v>
      </c>
      <c r="AO515" s="177">
        <f>$AU515+$AB$7*SIN(AP515)</f>
        <v>22.266698546456936</v>
      </c>
      <c r="AP515" s="177">
        <f>$AU515+$AB$7*SIN(AQ515)</f>
        <v>22.266684444002056</v>
      </c>
      <c r="AQ515" s="177">
        <f>$AU515+$AB$7*SIN(AR515)</f>
        <v>22.266759989589708</v>
      </c>
      <c r="AR515" s="177">
        <f>$AU515+$AB$7*SIN(AS515)</f>
        <v>22.266355317465816</v>
      </c>
      <c r="AS515" s="177">
        <f>$AU515+$AB$7*SIN(AT515)</f>
        <v>22.26852355049968</v>
      </c>
      <c r="AT515" s="177">
        <f>$AU515+$AB$7*SIN(AU515)</f>
        <v>22.256921484153491</v>
      </c>
      <c r="AU515" s="177">
        <f>RADIANS($AB$9)+$AB$18*(F515-AB$15)</f>
        <v>22.319477149822379</v>
      </c>
    </row>
    <row r="516" spans="1:47" s="177" customFormat="1" ht="12.95" customHeight="1" x14ac:dyDescent="0.2">
      <c r="A516" s="59" t="s">
        <v>231</v>
      </c>
      <c r="B516" s="60" t="s">
        <v>94</v>
      </c>
      <c r="C516" s="59">
        <v>55277.417300000001</v>
      </c>
      <c r="D516" s="59">
        <v>2.9999999999999997E-4</v>
      </c>
      <c r="E516" s="199">
        <f>(C516-C$7)/C$8</f>
        <v>-2113.4878359149511</v>
      </c>
      <c r="F516" s="199">
        <f>ROUND(2*E516,0)/2</f>
        <v>-2113.5</v>
      </c>
      <c r="G516" s="201">
        <f>C516-(C$7+C$8*F516)</f>
        <v>8.361349995539058E-3</v>
      </c>
      <c r="H516" s="199"/>
      <c r="J516" s="199"/>
      <c r="K516" s="177">
        <f>G516</f>
        <v>8.361349995539058E-3</v>
      </c>
      <c r="O516" s="177">
        <f ca="1">+C$11+C$12*F516</f>
        <v>1.9291185974670617E-2</v>
      </c>
      <c r="Q516" s="198">
        <f>C516-15018.5</f>
        <v>40258.917300000001</v>
      </c>
      <c r="S516" s="178">
        <f>S$18</f>
        <v>1</v>
      </c>
      <c r="Z516" s="177">
        <f>F516</f>
        <v>-2113.5</v>
      </c>
      <c r="AA516" s="177">
        <f>AB$3+AB$4*Z516+AB$5*Z516^2+AH516</f>
        <v>1.4225255162514692E-2</v>
      </c>
      <c r="AB516" s="177">
        <f>IF(S516&lt;&gt;0,G516-AH516,-9999)</f>
        <v>-3.1653652184465489E-3</v>
      </c>
      <c r="AC516" s="177">
        <f>+G516-P516</f>
        <v>8.361349995539058E-3</v>
      </c>
      <c r="AD516" s="177">
        <f>IF(S516&lt;&gt;0,G516-AA516,-9999)</f>
        <v>-5.8639051669756338E-3</v>
      </c>
      <c r="AE516" s="177">
        <f>+(G516-AA516)^2*S516</f>
        <v>3.4385383807283539E-5</v>
      </c>
      <c r="AF516" s="177">
        <f>IF(S516&lt;&gt;0,G516-P516,-9999)</f>
        <v>8.361349995539058E-3</v>
      </c>
      <c r="AG516" s="178"/>
      <c r="AH516" s="177">
        <f>$AB$6*($AB$11/AI516*AJ516+$AB$12)</f>
        <v>1.1526715213985607E-2</v>
      </c>
      <c r="AI516" s="177">
        <f>1+$AB$7*COS(AL516)</f>
        <v>0.81100003167234458</v>
      </c>
      <c r="AJ516" s="177">
        <f>SIN(AL516+RADIANS($AB$9))</f>
        <v>0.8579340422804741</v>
      </c>
      <c r="AK516" s="177">
        <f>$AB$7*SIN(AL516)</f>
        <v>-4.3735632080291638E-2</v>
      </c>
      <c r="AL516" s="177">
        <f>2*ATAN(AM516)</f>
        <v>-2.9141897919535014</v>
      </c>
      <c r="AM516" s="177">
        <f>SQRT((1+$AB$7)/(1-$AB$7))*TAN(AN516/2)</f>
        <v>-8.7570308985590088</v>
      </c>
      <c r="AN516" s="177">
        <f>$AU516+$AB$7*SIN(AO516)</f>
        <v>22.26735376477906</v>
      </c>
      <c r="AO516" s="177">
        <f>$AU516+$AB$7*SIN(AP516)</f>
        <v>22.267356400387289</v>
      </c>
      <c r="AP516" s="177">
        <f>$AU516+$AB$7*SIN(AQ516)</f>
        <v>22.267342279163177</v>
      </c>
      <c r="AQ516" s="177">
        <f>$AU516+$AB$7*SIN(AR516)</f>
        <v>22.267417939387421</v>
      </c>
      <c r="AR516" s="177">
        <f>$AU516+$AB$7*SIN(AS516)</f>
        <v>22.267012577776999</v>
      </c>
      <c r="AS516" s="177">
        <f>$AU516+$AB$7*SIN(AT516)</f>
        <v>22.269184911655188</v>
      </c>
      <c r="AT516" s="177">
        <f>$AU516+$AB$7*SIN(AU516)</f>
        <v>22.257558797131804</v>
      </c>
      <c r="AU516" s="177">
        <f>RADIANS($AB$9)+$AB$18*(F516-AB$15)</f>
        <v>22.320257794860197</v>
      </c>
    </row>
    <row r="517" spans="1:47" s="177" customFormat="1" ht="12.95" customHeight="1" x14ac:dyDescent="0.2">
      <c r="A517" s="147" t="s">
        <v>273</v>
      </c>
      <c r="B517" s="147" t="s">
        <v>52</v>
      </c>
      <c r="C517" s="148">
        <v>55282.576950000002</v>
      </c>
      <c r="D517" s="149">
        <v>1E-4</v>
      </c>
      <c r="E517" s="105">
        <f>(C517-C$7)/C$8</f>
        <v>-2105.9815813696105</v>
      </c>
      <c r="F517" s="199">
        <f>ROUND(2*E517,0)/2</f>
        <v>-2106</v>
      </c>
      <c r="G517" s="201">
        <f>C517-(C$7+C$8*F517)</f>
        <v>1.2660599997616373E-2</v>
      </c>
      <c r="H517" s="199"/>
      <c r="J517" s="199"/>
      <c r="K517" s="177">
        <f>G517</f>
        <v>1.2660599997616373E-2</v>
      </c>
      <c r="O517" s="177">
        <f ca="1">+C$11+C$12*F517</f>
        <v>1.9221174530389386E-2</v>
      </c>
      <c r="Q517" s="198">
        <f>C517-15018.5</f>
        <v>40264.076950000002</v>
      </c>
      <c r="S517" s="178">
        <f>S$18</f>
        <v>1</v>
      </c>
      <c r="Z517" s="177">
        <f>F517</f>
        <v>-2106</v>
      </c>
      <c r="AA517" s="177">
        <f>AB$3+AB$4*Z517+AB$5*Z517^2+AH517</f>
        <v>1.4212600509291306E-2</v>
      </c>
      <c r="AB517" s="177">
        <f>IF(S517&lt;&gt;0,G517-AH517,-9999)</f>
        <v>1.1141499602046467E-3</v>
      </c>
      <c r="AC517" s="177">
        <f>+G517-P517</f>
        <v>1.2660599997616373E-2</v>
      </c>
      <c r="AD517" s="177">
        <f>IF(S517&lt;&gt;0,G517-AA517,-9999)</f>
        <v>-1.5520005116749329E-3</v>
      </c>
      <c r="AE517" s="177">
        <f>+(G517-AA517)^2*S517</f>
        <v>2.4087055882392536E-6</v>
      </c>
      <c r="AF517" s="177">
        <f>IF(S517&lt;&gt;0,G517-P517,-9999)</f>
        <v>1.2660599997616373E-2</v>
      </c>
      <c r="AG517" s="178"/>
      <c r="AH517" s="177">
        <f>$AB$6*($AB$11/AI517*AJ517+$AB$12)</f>
        <v>1.1546450037411726E-2</v>
      </c>
      <c r="AI517" s="177">
        <f>1+$AB$7*COS(AL517)</f>
        <v>0.81111967762245274</v>
      </c>
      <c r="AJ517" s="177">
        <f>SIN(AL517+RADIANS($AB$9))</f>
        <v>0.85932813220020332</v>
      </c>
      <c r="AK517" s="177">
        <f>$AB$7*SIN(AL517)</f>
        <v>-4.4249489939107378E-2</v>
      </c>
      <c r="AL517" s="177">
        <f>2*ATAN(AM517)</f>
        <v>-2.9114701076793108</v>
      </c>
      <c r="AM517" s="177">
        <f>SQRT((1+$AB$7)/(1-$AB$7))*TAN(AN517/2)</f>
        <v>-8.6526338737891919</v>
      </c>
      <c r="AN517" s="177">
        <f>$AU517+$AB$7*SIN(AO517)</f>
        <v>22.270643309764811</v>
      </c>
      <c r="AO517" s="177">
        <f>$AU517+$AB$7*SIN(AP517)</f>
        <v>22.270645960142907</v>
      </c>
      <c r="AP517" s="177">
        <f>$AU517+$AB$7*SIN(AQ517)</f>
        <v>22.270631746454217</v>
      </c>
      <c r="AQ517" s="177">
        <f>$AU517+$AB$7*SIN(AR517)</f>
        <v>22.270707973595005</v>
      </c>
      <c r="AR517" s="177">
        <f>$AU517+$AB$7*SIN(AS517)</f>
        <v>22.270299191615358</v>
      </c>
      <c r="AS517" s="177">
        <f>$AU517+$AB$7*SIN(AT517)</f>
        <v>22.272491922068077</v>
      </c>
      <c r="AT517" s="177">
        <f>$AU517+$AB$7*SIN(AU517)</f>
        <v>22.260745936907302</v>
      </c>
      <c r="AU517" s="177">
        <f>RADIANS($AB$9)+$AB$18*(F517-AB$15)</f>
        <v>22.324161020049292</v>
      </c>
    </row>
    <row r="518" spans="1:47" s="177" customFormat="1" ht="12.95" customHeight="1" x14ac:dyDescent="0.2">
      <c r="A518" s="59" t="s">
        <v>231</v>
      </c>
      <c r="B518" s="60" t="s">
        <v>94</v>
      </c>
      <c r="C518" s="59">
        <v>55284.290699999998</v>
      </c>
      <c r="D518" s="59">
        <v>4.0000000000000002E-4</v>
      </c>
      <c r="E518" s="199">
        <f>(C518-C$7)/C$8</f>
        <v>-2103.4884192894233</v>
      </c>
      <c r="F518" s="199">
        <f>ROUND(2*E518,0)/2</f>
        <v>-2103.5</v>
      </c>
      <c r="G518" s="201">
        <f>C518-(C$7+C$8*F518)</f>
        <v>7.960349990753457E-3</v>
      </c>
      <c r="H518" s="199"/>
      <c r="K518" s="177">
        <f>G518</f>
        <v>7.960349990753457E-3</v>
      </c>
      <c r="O518" s="177">
        <f ca="1">+C$11+C$12*F518</f>
        <v>1.9197837382295635E-2</v>
      </c>
      <c r="Q518" s="198">
        <f>C518-15018.5</f>
        <v>40265.790699999998</v>
      </c>
      <c r="S518" s="178">
        <f>S$18</f>
        <v>1</v>
      </c>
      <c r="Z518" s="177">
        <f>F518</f>
        <v>-2103.5</v>
      </c>
      <c r="AA518" s="177">
        <f>AB$3+AB$4*Z518+AB$5*Z518^2+AH518</f>
        <v>1.4208355714875106E-2</v>
      </c>
      <c r="AB518" s="177">
        <f>IF(S518&lt;&gt;0,G518-AH518,-9999)</f>
        <v>-3.5926512118149099E-3</v>
      </c>
      <c r="AC518" s="177">
        <f>+G518-P518</f>
        <v>7.960349990753457E-3</v>
      </c>
      <c r="AD518" s="177">
        <f>IF(S518&lt;&gt;0,G518-AA518,-9999)</f>
        <v>-6.248005724121649E-3</v>
      </c>
      <c r="AE518" s="177">
        <f>+(G518-AA518)^2*S518</f>
        <v>3.903757552865689E-5</v>
      </c>
      <c r="AF518" s="177">
        <f>IF(S518&lt;&gt;0,G518-P518,-9999)</f>
        <v>7.960349990753457E-3</v>
      </c>
      <c r="AG518" s="178"/>
      <c r="AH518" s="177">
        <f>$AB$6*($AB$11/AI518*AJ518+$AB$12)</f>
        <v>1.1553001202568367E-2</v>
      </c>
      <c r="AI518" s="177">
        <f>1+$AB$7*COS(AL518)</f>
        <v>0.81115987806172241</v>
      </c>
      <c r="AJ518" s="177">
        <f>SIN(AL518+RADIANS($AB$9))</f>
        <v>0.85979150823405182</v>
      </c>
      <c r="AK518" s="177">
        <f>$AB$7*SIN(AL518)</f>
        <v>-4.4420737135417318E-2</v>
      </c>
      <c r="AL518" s="177">
        <f>2*ATAN(AM518)</f>
        <v>-2.910563367325941</v>
      </c>
      <c r="AM518" s="177">
        <f>SQRT((1+$AB$7)/(1-$AB$7))*TAN(AN518/2)</f>
        <v>-8.6183719540418249</v>
      </c>
      <c r="AN518" s="177">
        <f>$AU518+$AB$7*SIN(AO518)</f>
        <v>22.27173993297513</v>
      </c>
      <c r="AO518" s="177">
        <f>$AU518+$AB$7*SIN(AP518)</f>
        <v>22.271742588167282</v>
      </c>
      <c r="AP518" s="177">
        <f>$AU518+$AB$7*SIN(AQ518)</f>
        <v>22.271728344169752</v>
      </c>
      <c r="AQ518" s="177">
        <f>$AU518+$AB$7*SIN(AR518)</f>
        <v>22.271804757955241</v>
      </c>
      <c r="AR518" s="177">
        <f>$AU518+$AB$7*SIN(AS518)</f>
        <v>22.271394845913171</v>
      </c>
      <c r="AS518" s="177">
        <f>$AU518+$AB$7*SIN(AT518)</f>
        <v>22.273594335172969</v>
      </c>
      <c r="AT518" s="177">
        <f>$AU518+$AB$7*SIN(AU518)</f>
        <v>22.261808530991509</v>
      </c>
      <c r="AU518" s="177">
        <f>RADIANS($AB$9)+$AB$18*(F518-AB$15)</f>
        <v>22.325462095112325</v>
      </c>
    </row>
    <row r="519" spans="1:47" s="177" customFormat="1" ht="12.95" customHeight="1" x14ac:dyDescent="0.2">
      <c r="A519" s="144" t="s">
        <v>232</v>
      </c>
      <c r="B519" s="145" t="s">
        <v>94</v>
      </c>
      <c r="C519" s="146">
        <v>55285.662499999999</v>
      </c>
      <c r="D519" s="196"/>
      <c r="E519" s="105">
        <f>(C519-C$7)/C$8</f>
        <v>-2101.4927257859299</v>
      </c>
      <c r="F519" s="199">
        <f>ROUND(2*E519,0)/2</f>
        <v>-2101.5</v>
      </c>
      <c r="G519" s="201">
        <f>C519-(C$7+C$8*F519)</f>
        <v>5.0001499985228293E-3</v>
      </c>
      <c r="H519" s="199"/>
      <c r="I519" s="199"/>
      <c r="K519" s="177">
        <f>G519</f>
        <v>5.0001499985228293E-3</v>
      </c>
      <c r="O519" s="177">
        <f ca="1">+C$11+C$12*F519</f>
        <v>1.9179167663820641E-2</v>
      </c>
      <c r="Q519" s="198">
        <f>C519-15018.5</f>
        <v>40267.162499999999</v>
      </c>
      <c r="S519" s="178">
        <f>S$18</f>
        <v>1</v>
      </c>
      <c r="Z519" s="177">
        <f>F519</f>
        <v>-2101.5</v>
      </c>
      <c r="AA519" s="177">
        <f>AB$3+AB$4*Z519+AB$5*Z519^2+AH519</f>
        <v>1.4204950301763393E-2</v>
      </c>
      <c r="AB519" s="177">
        <f>IF(S519&lt;&gt;0,G519-AH519,-9999)</f>
        <v>-6.5580823668403756E-3</v>
      </c>
      <c r="AC519" s="177">
        <f>+G519-P519</f>
        <v>5.0001499985228293E-3</v>
      </c>
      <c r="AD519" s="177">
        <f>IF(S519&lt;&gt;0,G519-AA519,-9999)</f>
        <v>-9.2048003032405637E-3</v>
      </c>
      <c r="AE519" s="177">
        <f>+(G519-AA519)^2*S519</f>
        <v>8.4728348622537569E-5</v>
      </c>
      <c r="AF519" s="177">
        <f>IF(S519&lt;&gt;0,G519-P519,-9999)</f>
        <v>5.0001499985228293E-3</v>
      </c>
      <c r="AG519" s="178"/>
      <c r="AH519" s="177">
        <f>$AB$6*($AB$11/AI519*AJ519+$AB$12)</f>
        <v>1.1558232365363205E-2</v>
      </c>
      <c r="AI519" s="177">
        <f>1+$AB$7*COS(AL519)</f>
        <v>0.81119215309072701</v>
      </c>
      <c r="AJ519" s="177">
        <f>SIN(AL519+RADIANS($AB$9))</f>
        <v>0.86016173317465305</v>
      </c>
      <c r="AK519" s="177">
        <f>$AB$7*SIN(AL519)</f>
        <v>-4.4557720843888739E-2</v>
      </c>
      <c r="AL519" s="177">
        <f>2*ATAN(AM519)</f>
        <v>-2.9098379102136906</v>
      </c>
      <c r="AM519" s="177">
        <f>SQRT((1+$AB$7)/(1-$AB$7))*TAN(AN519/2)</f>
        <v>-8.5911521690688737</v>
      </c>
      <c r="AN519" s="177">
        <f>$AU519+$AB$7*SIN(AO519)</f>
        <v>22.272617270748828</v>
      </c>
      <c r="AO519" s="177">
        <f>$AU519+$AB$7*SIN(AP519)</f>
        <v>22.27261992975286</v>
      </c>
      <c r="AP519" s="177">
        <f>$AU519+$AB$7*SIN(AQ519)</f>
        <v>22.272605661693184</v>
      </c>
      <c r="AQ519" s="177">
        <f>$AU519+$AB$7*SIN(AR519)</f>
        <v>22.272682223954106</v>
      </c>
      <c r="AR519" s="177">
        <f>$AU519+$AB$7*SIN(AS519)</f>
        <v>22.272271411497766</v>
      </c>
      <c r="AS519" s="177">
        <f>$AU519+$AB$7*SIN(AT519)</f>
        <v>22.274476293316877</v>
      </c>
      <c r="AT519" s="177">
        <f>$AU519+$AB$7*SIN(AU519)</f>
        <v>22.262658683821304</v>
      </c>
      <c r="AU519" s="177">
        <f>RADIANS($AB$9)+$AB$18*(F519-AB$15)</f>
        <v>22.326502955162749</v>
      </c>
    </row>
    <row r="520" spans="1:47" s="177" customFormat="1" ht="12.95" customHeight="1" x14ac:dyDescent="0.2">
      <c r="A520" s="59" t="s">
        <v>216</v>
      </c>
      <c r="B520" s="60" t="s">
        <v>94</v>
      </c>
      <c r="C520" s="59">
        <v>55285.662499999999</v>
      </c>
      <c r="D520" s="59">
        <v>2.5999999999999999E-3</v>
      </c>
      <c r="E520" s="199">
        <f>(C520-C$7)/C$8</f>
        <v>-2101.4927257859299</v>
      </c>
      <c r="F520" s="199">
        <f>ROUND(2*E520,0)/2</f>
        <v>-2101.5</v>
      </c>
      <c r="G520" s="201">
        <f>C520-(C$7+C$8*F520)</f>
        <v>5.0001499985228293E-3</v>
      </c>
      <c r="H520" s="199"/>
      <c r="I520" s="199"/>
      <c r="K520" s="177">
        <f>G520</f>
        <v>5.0001499985228293E-3</v>
      </c>
      <c r="O520" s="177">
        <f ca="1">+C$11+C$12*F520</f>
        <v>1.9179167663820641E-2</v>
      </c>
      <c r="Q520" s="198">
        <f>C520-15018.5</f>
        <v>40267.162499999999</v>
      </c>
      <c r="S520" s="178">
        <f>S$18</f>
        <v>1</v>
      </c>
      <c r="Z520" s="177">
        <f>F520</f>
        <v>-2101.5</v>
      </c>
      <c r="AA520" s="177">
        <f>AB$3+AB$4*Z520+AB$5*Z520^2+AH520</f>
        <v>1.4204950301763393E-2</v>
      </c>
      <c r="AB520" s="177">
        <f>IF(S520&lt;&gt;0,G520-AH520,-9999)</f>
        <v>-6.5580823668403756E-3</v>
      </c>
      <c r="AC520" s="177">
        <f>+G520-P520</f>
        <v>5.0001499985228293E-3</v>
      </c>
      <c r="AD520" s="177">
        <f>IF(S520&lt;&gt;0,G520-AA520,-9999)</f>
        <v>-9.2048003032405637E-3</v>
      </c>
      <c r="AE520" s="177">
        <f>+(G520-AA520)^2*S520</f>
        <v>8.4728348622537569E-5</v>
      </c>
      <c r="AF520" s="177">
        <f>IF(S520&lt;&gt;0,G520-P520,-9999)</f>
        <v>5.0001499985228293E-3</v>
      </c>
      <c r="AG520" s="178"/>
      <c r="AH520" s="177">
        <f>$AB$6*($AB$11/AI520*AJ520+$AB$12)</f>
        <v>1.1558232365363205E-2</v>
      </c>
      <c r="AI520" s="177">
        <f>1+$AB$7*COS(AL520)</f>
        <v>0.81119215309072701</v>
      </c>
      <c r="AJ520" s="177">
        <f>SIN(AL520+RADIANS($AB$9))</f>
        <v>0.86016173317465305</v>
      </c>
      <c r="AK520" s="177">
        <f>$AB$7*SIN(AL520)</f>
        <v>-4.4557720843888739E-2</v>
      </c>
      <c r="AL520" s="177">
        <f>2*ATAN(AM520)</f>
        <v>-2.9098379102136906</v>
      </c>
      <c r="AM520" s="177">
        <f>SQRT((1+$AB$7)/(1-$AB$7))*TAN(AN520/2)</f>
        <v>-8.5911521690688737</v>
      </c>
      <c r="AN520" s="177">
        <f>$AU520+$AB$7*SIN(AO520)</f>
        <v>22.272617270748828</v>
      </c>
      <c r="AO520" s="177">
        <f>$AU520+$AB$7*SIN(AP520)</f>
        <v>22.27261992975286</v>
      </c>
      <c r="AP520" s="177">
        <f>$AU520+$AB$7*SIN(AQ520)</f>
        <v>22.272605661693184</v>
      </c>
      <c r="AQ520" s="177">
        <f>$AU520+$AB$7*SIN(AR520)</f>
        <v>22.272682223954106</v>
      </c>
      <c r="AR520" s="177">
        <f>$AU520+$AB$7*SIN(AS520)</f>
        <v>22.272271411497766</v>
      </c>
      <c r="AS520" s="177">
        <f>$AU520+$AB$7*SIN(AT520)</f>
        <v>22.274476293316877</v>
      </c>
      <c r="AT520" s="177">
        <f>$AU520+$AB$7*SIN(AU520)</f>
        <v>22.262658683821304</v>
      </c>
      <c r="AU520" s="177">
        <f>RADIANS($AB$9)+$AB$18*(F520-AB$15)</f>
        <v>22.326502955162749</v>
      </c>
    </row>
    <row r="521" spans="1:47" s="177" customFormat="1" ht="12.95" customHeight="1" x14ac:dyDescent="0.2">
      <c r="A521" s="144" t="s">
        <v>232</v>
      </c>
      <c r="B521" s="145" t="s">
        <v>94</v>
      </c>
      <c r="C521" s="146">
        <v>55285.664499999999</v>
      </c>
      <c r="D521" s="196"/>
      <c r="E521" s="105">
        <f>(C521-C$7)/C$8</f>
        <v>-2101.4898161875863</v>
      </c>
      <c r="F521" s="199">
        <f>ROUND(2*E521,0)/2</f>
        <v>-2101.5</v>
      </c>
      <c r="G521" s="201">
        <f>C521-(C$7+C$8*F521)</f>
        <v>7.0001499989302829E-3</v>
      </c>
      <c r="H521" s="199"/>
      <c r="I521" s="199"/>
      <c r="K521" s="177">
        <f>G521</f>
        <v>7.0001499989302829E-3</v>
      </c>
      <c r="O521" s="177">
        <f ca="1">+C$11+C$12*F521</f>
        <v>1.9179167663820641E-2</v>
      </c>
      <c r="Q521" s="198">
        <f>C521-15018.5</f>
        <v>40267.164499999999</v>
      </c>
      <c r="S521" s="178">
        <f>S$18</f>
        <v>1</v>
      </c>
      <c r="Z521" s="177">
        <f>F521</f>
        <v>-2101.5</v>
      </c>
      <c r="AA521" s="177">
        <f>AB$3+AB$4*Z521+AB$5*Z521^2+AH521</f>
        <v>1.4204950301763393E-2</v>
      </c>
      <c r="AB521" s="177">
        <f>IF(S521&lt;&gt;0,G521-AH521,-9999)</f>
        <v>-4.558082366432922E-3</v>
      </c>
      <c r="AC521" s="177">
        <f>+G521-P521</f>
        <v>7.0001499989302829E-3</v>
      </c>
      <c r="AD521" s="177">
        <f>IF(S521&lt;&gt;0,G521-AA521,-9999)</f>
        <v>-7.2048003028331101E-3</v>
      </c>
      <c r="AE521" s="177">
        <f>+(G521-AA521)^2*S521</f>
        <v>5.1909147403704078E-5</v>
      </c>
      <c r="AF521" s="177">
        <f>IF(S521&lt;&gt;0,G521-P521,-9999)</f>
        <v>7.0001499989302829E-3</v>
      </c>
      <c r="AG521" s="178"/>
      <c r="AH521" s="177">
        <f>$AB$6*($AB$11/AI521*AJ521+$AB$12)</f>
        <v>1.1558232365363205E-2</v>
      </c>
      <c r="AI521" s="177">
        <f>1+$AB$7*COS(AL521)</f>
        <v>0.81119215309072701</v>
      </c>
      <c r="AJ521" s="177">
        <f>SIN(AL521+RADIANS($AB$9))</f>
        <v>0.86016173317465305</v>
      </c>
      <c r="AK521" s="177">
        <f>$AB$7*SIN(AL521)</f>
        <v>-4.4557720843888739E-2</v>
      </c>
      <c r="AL521" s="177">
        <f>2*ATAN(AM521)</f>
        <v>-2.9098379102136906</v>
      </c>
      <c r="AM521" s="177">
        <f>SQRT((1+$AB$7)/(1-$AB$7))*TAN(AN521/2)</f>
        <v>-8.5911521690688737</v>
      </c>
      <c r="AN521" s="177">
        <f>$AU521+$AB$7*SIN(AO521)</f>
        <v>22.272617270748828</v>
      </c>
      <c r="AO521" s="177">
        <f>$AU521+$AB$7*SIN(AP521)</f>
        <v>22.27261992975286</v>
      </c>
      <c r="AP521" s="177">
        <f>$AU521+$AB$7*SIN(AQ521)</f>
        <v>22.272605661693184</v>
      </c>
      <c r="AQ521" s="177">
        <f>$AU521+$AB$7*SIN(AR521)</f>
        <v>22.272682223954106</v>
      </c>
      <c r="AR521" s="177">
        <f>$AU521+$AB$7*SIN(AS521)</f>
        <v>22.272271411497766</v>
      </c>
      <c r="AS521" s="177">
        <f>$AU521+$AB$7*SIN(AT521)</f>
        <v>22.274476293316877</v>
      </c>
      <c r="AT521" s="177">
        <f>$AU521+$AB$7*SIN(AU521)</f>
        <v>22.262658683821304</v>
      </c>
      <c r="AU521" s="177">
        <f>RADIANS($AB$9)+$AB$18*(F521-AB$15)</f>
        <v>22.326502955162749</v>
      </c>
    </row>
    <row r="522" spans="1:47" s="177" customFormat="1" ht="12.95" customHeight="1" x14ac:dyDescent="0.2">
      <c r="A522" s="59" t="s">
        <v>216</v>
      </c>
      <c r="B522" s="60" t="s">
        <v>94</v>
      </c>
      <c r="C522" s="59">
        <v>55285.664499999999</v>
      </c>
      <c r="D522" s="59">
        <v>1.5E-3</v>
      </c>
      <c r="E522" s="199">
        <f>(C522-C$7)/C$8</f>
        <v>-2101.4898161875863</v>
      </c>
      <c r="F522" s="199">
        <f>ROUND(2*E522,0)/2</f>
        <v>-2101.5</v>
      </c>
      <c r="G522" s="201">
        <f>C522-(C$7+C$8*F522)</f>
        <v>7.0001499989302829E-3</v>
      </c>
      <c r="H522" s="199"/>
      <c r="I522" s="199"/>
      <c r="K522" s="177">
        <f>G522</f>
        <v>7.0001499989302829E-3</v>
      </c>
      <c r="O522" s="177">
        <f ca="1">+C$11+C$12*F522</f>
        <v>1.9179167663820641E-2</v>
      </c>
      <c r="Q522" s="198">
        <f>C522-15018.5</f>
        <v>40267.164499999999</v>
      </c>
      <c r="S522" s="178">
        <f>S$18</f>
        <v>1</v>
      </c>
      <c r="Z522" s="177">
        <f>F522</f>
        <v>-2101.5</v>
      </c>
      <c r="AA522" s="177">
        <f>AB$3+AB$4*Z522+AB$5*Z522^2+AH522</f>
        <v>1.4204950301763393E-2</v>
      </c>
      <c r="AB522" s="177">
        <f>IF(S522&lt;&gt;0,G522-AH522,-9999)</f>
        <v>-4.558082366432922E-3</v>
      </c>
      <c r="AC522" s="177">
        <f>+G522-P522</f>
        <v>7.0001499989302829E-3</v>
      </c>
      <c r="AD522" s="177">
        <f>IF(S522&lt;&gt;0,G522-AA522,-9999)</f>
        <v>-7.2048003028331101E-3</v>
      </c>
      <c r="AE522" s="177">
        <f>+(G522-AA522)^2*S522</f>
        <v>5.1909147403704078E-5</v>
      </c>
      <c r="AF522" s="177">
        <f>IF(S522&lt;&gt;0,G522-P522,-9999)</f>
        <v>7.0001499989302829E-3</v>
      </c>
      <c r="AG522" s="178"/>
      <c r="AH522" s="177">
        <f>$AB$6*($AB$11/AI522*AJ522+$AB$12)</f>
        <v>1.1558232365363205E-2</v>
      </c>
      <c r="AI522" s="177">
        <f>1+$AB$7*COS(AL522)</f>
        <v>0.81119215309072701</v>
      </c>
      <c r="AJ522" s="177">
        <f>SIN(AL522+RADIANS($AB$9))</f>
        <v>0.86016173317465305</v>
      </c>
      <c r="AK522" s="177">
        <f>$AB$7*SIN(AL522)</f>
        <v>-4.4557720843888739E-2</v>
      </c>
      <c r="AL522" s="177">
        <f>2*ATAN(AM522)</f>
        <v>-2.9098379102136906</v>
      </c>
      <c r="AM522" s="177">
        <f>SQRT((1+$AB$7)/(1-$AB$7))*TAN(AN522/2)</f>
        <v>-8.5911521690688737</v>
      </c>
      <c r="AN522" s="177">
        <f>$AU522+$AB$7*SIN(AO522)</f>
        <v>22.272617270748828</v>
      </c>
      <c r="AO522" s="177">
        <f>$AU522+$AB$7*SIN(AP522)</f>
        <v>22.27261992975286</v>
      </c>
      <c r="AP522" s="177">
        <f>$AU522+$AB$7*SIN(AQ522)</f>
        <v>22.272605661693184</v>
      </c>
      <c r="AQ522" s="177">
        <f>$AU522+$AB$7*SIN(AR522)</f>
        <v>22.272682223954106</v>
      </c>
      <c r="AR522" s="177">
        <f>$AU522+$AB$7*SIN(AS522)</f>
        <v>22.272271411497766</v>
      </c>
      <c r="AS522" s="177">
        <f>$AU522+$AB$7*SIN(AT522)</f>
        <v>22.274476293316877</v>
      </c>
      <c r="AT522" s="177">
        <f>$AU522+$AB$7*SIN(AU522)</f>
        <v>22.262658683821304</v>
      </c>
      <c r="AU522" s="177">
        <f>RADIANS($AB$9)+$AB$18*(F522-AB$15)</f>
        <v>22.326502955162749</v>
      </c>
    </row>
    <row r="523" spans="1:47" s="177" customFormat="1" ht="12.95" customHeight="1" x14ac:dyDescent="0.2">
      <c r="A523" s="144" t="s">
        <v>230</v>
      </c>
      <c r="B523" s="145" t="s">
        <v>94</v>
      </c>
      <c r="C523" s="146">
        <v>55287.041899999997</v>
      </c>
      <c r="D523" s="196"/>
      <c r="E523" s="105">
        <f>(C523-C$7)/C$8</f>
        <v>-2099.4859758087368</v>
      </c>
      <c r="F523" s="199">
        <f>ROUND(2*E523,0)/2</f>
        <v>-2099.5</v>
      </c>
      <c r="G523" s="201">
        <f>C523-(C$7+C$8*F523)</f>
        <v>9.6399499961989932E-3</v>
      </c>
      <c r="H523" s="199"/>
      <c r="I523" s="199"/>
      <c r="K523" s="177">
        <f>G523</f>
        <v>9.6399499961989932E-3</v>
      </c>
      <c r="O523" s="177">
        <f ca="1">+C$11+C$12*F523</f>
        <v>1.9160497945345648E-2</v>
      </c>
      <c r="Q523" s="198">
        <f>C523-15018.5</f>
        <v>40268.541899999997</v>
      </c>
      <c r="S523" s="178">
        <f>S$18</f>
        <v>1</v>
      </c>
      <c r="Z523" s="177">
        <f>F523</f>
        <v>-2099.5</v>
      </c>
      <c r="AA523" s="177">
        <f>AB$3+AB$4*Z523+AB$5*Z523^2+AH523</f>
        <v>1.4201536370448024E-2</v>
      </c>
      <c r="AB523" s="177">
        <f>IF(S523&lt;&gt;0,G523-AH523,-9999)</f>
        <v>-1.9235048433094218E-3</v>
      </c>
      <c r="AC523" s="177">
        <f>+G523-P523</f>
        <v>9.6399499961989932E-3</v>
      </c>
      <c r="AD523" s="177">
        <f>IF(S523&lt;&gt;0,G523-AA523,-9999)</f>
        <v>-4.5615863742490305E-3</v>
      </c>
      <c r="AE523" s="177">
        <f>+(G523-AA523)^2*S523</f>
        <v>2.0808070249734416E-5</v>
      </c>
      <c r="AF523" s="177">
        <f>IF(S523&lt;&gt;0,G523-P523,-9999)</f>
        <v>9.6399499961989932E-3</v>
      </c>
      <c r="AG523" s="178"/>
      <c r="AH523" s="177">
        <f>$AB$6*($AB$11/AI523*AJ523+$AB$12)</f>
        <v>1.1563454839508415E-2</v>
      </c>
      <c r="AI523" s="177">
        <f>1+$AB$7*COS(AL523)</f>
        <v>0.8112245300715637</v>
      </c>
      <c r="AJ523" s="177">
        <f>SIN(AL523+RADIANS($AB$9))</f>
        <v>0.86053153487901124</v>
      </c>
      <c r="AK523" s="177">
        <f>$AB$7*SIN(AL523)</f>
        <v>-4.4694692018353077E-2</v>
      </c>
      <c r="AL523" s="177">
        <f>2*ATAN(AM523)</f>
        <v>-2.9091123952751423</v>
      </c>
      <c r="AM523" s="177">
        <f>SQRT((1+$AB$7)/(1-$AB$7))*TAN(AN523/2)</f>
        <v>-8.5640993552148483</v>
      </c>
      <c r="AN523" s="177">
        <f>$AU523+$AB$7*SIN(AO523)</f>
        <v>22.273494643491258</v>
      </c>
      <c r="AO523" s="177">
        <f>$AU523+$AB$7*SIN(AP523)</f>
        <v>22.273497306272166</v>
      </c>
      <c r="AP523" s="177">
        <f>$AU523+$AB$7*SIN(AQ523)</f>
        <v>22.273483014314895</v>
      </c>
      <c r="AQ523" s="177">
        <f>$AU523+$AB$7*SIN(AR523)</f>
        <v>22.273559724303134</v>
      </c>
      <c r="AR523" s="177">
        <f>$AU523+$AB$7*SIN(AS523)</f>
        <v>22.27314801467082</v>
      </c>
      <c r="AS523" s="177">
        <f>$AU523+$AB$7*SIN(AT523)</f>
        <v>22.27535827613994</v>
      </c>
      <c r="AT523" s="177">
        <f>$AU523+$AB$7*SIN(AU523)</f>
        <v>22.263508905819318</v>
      </c>
      <c r="AU523" s="177">
        <f>RADIANS($AB$9)+$AB$18*(F523-AB$15)</f>
        <v>22.327543815213176</v>
      </c>
    </row>
    <row r="524" spans="1:47" s="177" customFormat="1" ht="12.95" customHeight="1" x14ac:dyDescent="0.2">
      <c r="A524" s="144" t="s">
        <v>232</v>
      </c>
      <c r="B524" s="145" t="s">
        <v>95</v>
      </c>
      <c r="C524" s="146">
        <v>55295.632700000002</v>
      </c>
      <c r="D524" s="196"/>
      <c r="E524" s="105">
        <f>(C524-C$7)/C$8</f>
        <v>-2086.9880870860266</v>
      </c>
      <c r="F524" s="199">
        <f>ROUND(2*E524,0)/2</f>
        <v>-2087</v>
      </c>
      <c r="G524" s="201">
        <f>C524-(C$7+C$8*F524)</f>
        <v>8.1886999978451058E-3</v>
      </c>
      <c r="H524" s="199"/>
      <c r="I524" s="199"/>
      <c r="K524" s="177">
        <f>G524</f>
        <v>8.1886999978451058E-3</v>
      </c>
      <c r="O524" s="177">
        <f ca="1">+C$11+C$12*F524</f>
        <v>1.9043812204876914E-2</v>
      </c>
      <c r="Q524" s="198">
        <f>C524-15018.5</f>
        <v>40277.132700000002</v>
      </c>
      <c r="S524" s="178">
        <f>S$18</f>
        <v>1</v>
      </c>
      <c r="Z524" s="177">
        <f>F524</f>
        <v>-2087</v>
      </c>
      <c r="AA524" s="177">
        <f>AB$3+AB$4*Z524+AB$5*Z524^2+AH524</f>
        <v>1.4180006033314596E-2</v>
      </c>
      <c r="AB524" s="177">
        <f>IF(S524&lt;&gt;0,G524-AH524,-9999)</f>
        <v>-3.4071981769919456E-3</v>
      </c>
      <c r="AC524" s="177">
        <f>+G524-P524</f>
        <v>8.1886999978451058E-3</v>
      </c>
      <c r="AD524" s="177">
        <f>IF(S524&lt;&gt;0,G524-AA524,-9999)</f>
        <v>-5.9913060354694903E-3</v>
      </c>
      <c r="AE524" s="177">
        <f>+(G524-AA524)^2*S524</f>
        <v>3.5895748010653141E-5</v>
      </c>
      <c r="AF524" s="177">
        <f>IF(S524&lt;&gt;0,G524-P524,-9999)</f>
        <v>8.1886999978451058E-3</v>
      </c>
      <c r="AG524" s="178"/>
      <c r="AH524" s="177">
        <f>$AB$6*($AB$11/AI524*AJ524+$AB$12)</f>
        <v>1.1595898174837051E-2</v>
      </c>
      <c r="AI524" s="177">
        <f>1+$AB$7*COS(AL524)</f>
        <v>0.81142919698616778</v>
      </c>
      <c r="AJ524" s="177">
        <f>SIN(AL524+RADIANS($AB$9))</f>
        <v>0.86283319354052979</v>
      </c>
      <c r="AK524" s="177">
        <f>$AB$7*SIN(AL524)</f>
        <v>-4.5550475211965404E-2</v>
      </c>
      <c r="AL524" s="177">
        <f>2*ATAN(AM524)</f>
        <v>-2.9045766052712172</v>
      </c>
      <c r="AM524" s="177">
        <f>SQRT((1+$AB$7)/(1-$AB$7))*TAN(AN524/2)</f>
        <v>-8.3987074646546276</v>
      </c>
      <c r="AN524" s="177">
        <f>$AU524+$AB$7*SIN(AO524)</f>
        <v>22.278979022263716</v>
      </c>
      <c r="AO524" s="177">
        <f>$AU524+$AB$7*SIN(AP524)</f>
        <v>22.278981707856072</v>
      </c>
      <c r="AP524" s="177">
        <f>$AU524+$AB$7*SIN(AQ524)</f>
        <v>22.278967270276251</v>
      </c>
      <c r="AQ524" s="177">
        <f>$AU524+$AB$7*SIN(AR524)</f>
        <v>22.279044886546021</v>
      </c>
      <c r="AR524" s="177">
        <f>$AU524+$AB$7*SIN(AS524)</f>
        <v>22.2786276433058</v>
      </c>
      <c r="AS524" s="177">
        <f>$AU524+$AB$7*SIN(AT524)</f>
        <v>22.280871233252348</v>
      </c>
      <c r="AT524" s="177">
        <f>$AU524+$AB$7*SIN(AU524)</f>
        <v>22.268824373261246</v>
      </c>
      <c r="AU524" s="177">
        <f>RADIANS($AB$9)+$AB$18*(F524-AB$15)</f>
        <v>22.334049190528333</v>
      </c>
    </row>
    <row r="525" spans="1:47" s="177" customFormat="1" ht="12.95" customHeight="1" x14ac:dyDescent="0.2">
      <c r="A525" s="59" t="s">
        <v>216</v>
      </c>
      <c r="B525" s="60" t="s">
        <v>94</v>
      </c>
      <c r="C525" s="59">
        <v>55295.632700000002</v>
      </c>
      <c r="D525" s="59">
        <v>2.0000000000000001E-4</v>
      </c>
      <c r="E525" s="199">
        <f>(C525-C$7)/C$8</f>
        <v>-2086.9880870860266</v>
      </c>
      <c r="F525" s="199">
        <f>ROUND(2*E525,0)/2</f>
        <v>-2087</v>
      </c>
      <c r="G525" s="201">
        <f>C525-(C$7+C$8*F525)</f>
        <v>8.1886999978451058E-3</v>
      </c>
      <c r="H525" s="199"/>
      <c r="I525" s="199"/>
      <c r="K525" s="177">
        <f>G525</f>
        <v>8.1886999978451058E-3</v>
      </c>
      <c r="O525" s="177">
        <f ca="1">+C$11+C$12*F525</f>
        <v>1.9043812204876914E-2</v>
      </c>
      <c r="Q525" s="198">
        <f>C525-15018.5</f>
        <v>40277.132700000002</v>
      </c>
      <c r="S525" s="178">
        <f>S$18</f>
        <v>1</v>
      </c>
      <c r="Z525" s="177">
        <f>F525</f>
        <v>-2087</v>
      </c>
      <c r="AA525" s="177">
        <f>AB$3+AB$4*Z525+AB$5*Z525^2+AH525</f>
        <v>1.4180006033314596E-2</v>
      </c>
      <c r="AB525" s="177">
        <f>IF(S525&lt;&gt;0,G525-AH525,-9999)</f>
        <v>-3.4071981769919456E-3</v>
      </c>
      <c r="AC525" s="177">
        <f>+G525-P525</f>
        <v>8.1886999978451058E-3</v>
      </c>
      <c r="AD525" s="177">
        <f>IF(S525&lt;&gt;0,G525-AA525,-9999)</f>
        <v>-5.9913060354694903E-3</v>
      </c>
      <c r="AE525" s="177">
        <f>+(G525-AA525)^2*S525</f>
        <v>3.5895748010653141E-5</v>
      </c>
      <c r="AF525" s="177">
        <f>IF(S525&lt;&gt;0,G525-P525,-9999)</f>
        <v>8.1886999978451058E-3</v>
      </c>
      <c r="AG525" s="178"/>
      <c r="AH525" s="177">
        <f>$AB$6*($AB$11/AI525*AJ525+$AB$12)</f>
        <v>1.1595898174837051E-2</v>
      </c>
      <c r="AI525" s="177">
        <f>1+$AB$7*COS(AL525)</f>
        <v>0.81142919698616778</v>
      </c>
      <c r="AJ525" s="177">
        <f>SIN(AL525+RADIANS($AB$9))</f>
        <v>0.86283319354052979</v>
      </c>
      <c r="AK525" s="177">
        <f>$AB$7*SIN(AL525)</f>
        <v>-4.5550475211965404E-2</v>
      </c>
      <c r="AL525" s="177">
        <f>2*ATAN(AM525)</f>
        <v>-2.9045766052712172</v>
      </c>
      <c r="AM525" s="177">
        <f>SQRT((1+$AB$7)/(1-$AB$7))*TAN(AN525/2)</f>
        <v>-8.3987074646546276</v>
      </c>
      <c r="AN525" s="177">
        <f>$AU525+$AB$7*SIN(AO525)</f>
        <v>22.278979022263716</v>
      </c>
      <c r="AO525" s="177">
        <f>$AU525+$AB$7*SIN(AP525)</f>
        <v>22.278981707856072</v>
      </c>
      <c r="AP525" s="177">
        <f>$AU525+$AB$7*SIN(AQ525)</f>
        <v>22.278967270276251</v>
      </c>
      <c r="AQ525" s="177">
        <f>$AU525+$AB$7*SIN(AR525)</f>
        <v>22.279044886546021</v>
      </c>
      <c r="AR525" s="177">
        <f>$AU525+$AB$7*SIN(AS525)</f>
        <v>22.2786276433058</v>
      </c>
      <c r="AS525" s="177">
        <f>$AU525+$AB$7*SIN(AT525)</f>
        <v>22.280871233252348</v>
      </c>
      <c r="AT525" s="177">
        <f>$AU525+$AB$7*SIN(AU525)</f>
        <v>22.268824373261246</v>
      </c>
      <c r="AU525" s="177">
        <f>RADIANS($AB$9)+$AB$18*(F525-AB$15)</f>
        <v>22.334049190528333</v>
      </c>
    </row>
    <row r="526" spans="1:47" s="177" customFormat="1" ht="12.95" customHeight="1" x14ac:dyDescent="0.2">
      <c r="A526" s="144" t="s">
        <v>232</v>
      </c>
      <c r="B526" s="145" t="s">
        <v>95</v>
      </c>
      <c r="C526" s="146">
        <v>55295.632899999997</v>
      </c>
      <c r="D526" s="196"/>
      <c r="E526" s="105">
        <f>(C526-C$7)/C$8</f>
        <v>-2086.9877961261996</v>
      </c>
      <c r="F526" s="199">
        <f>ROUND(2*E526,0)/2</f>
        <v>-2087</v>
      </c>
      <c r="G526" s="201">
        <f>C526-(C$7+C$8*F526)</f>
        <v>8.3886999927926809E-3</v>
      </c>
      <c r="H526" s="199"/>
      <c r="I526" s="199"/>
      <c r="K526" s="177">
        <f>G526</f>
        <v>8.3886999927926809E-3</v>
      </c>
      <c r="O526" s="177">
        <f ca="1">+C$11+C$12*F526</f>
        <v>1.9043812204876914E-2</v>
      </c>
      <c r="Q526" s="198">
        <f>C526-15018.5</f>
        <v>40277.132899999997</v>
      </c>
      <c r="S526" s="178">
        <f>S$18</f>
        <v>1</v>
      </c>
      <c r="Z526" s="177">
        <f>F526</f>
        <v>-2087</v>
      </c>
      <c r="AA526" s="177">
        <f>AB$3+AB$4*Z526+AB$5*Z526^2+AH526</f>
        <v>1.4180006033314596E-2</v>
      </c>
      <c r="AB526" s="177">
        <f>IF(S526&lt;&gt;0,G526-AH526,-9999)</f>
        <v>-3.2071981820443705E-3</v>
      </c>
      <c r="AC526" s="177">
        <f>+G526-P526</f>
        <v>8.3886999927926809E-3</v>
      </c>
      <c r="AD526" s="177">
        <f>IF(S526&lt;&gt;0,G526-AA526,-9999)</f>
        <v>-5.7913060405219152E-3</v>
      </c>
      <c r="AE526" s="177">
        <f>+(G526-AA526)^2*S526</f>
        <v>3.3539225654985622E-5</v>
      </c>
      <c r="AF526" s="177">
        <f>IF(S526&lt;&gt;0,G526-P526,-9999)</f>
        <v>8.3886999927926809E-3</v>
      </c>
      <c r="AG526" s="178"/>
      <c r="AH526" s="177">
        <f>$AB$6*($AB$11/AI526*AJ526+$AB$12)</f>
        <v>1.1595898174837051E-2</v>
      </c>
      <c r="AI526" s="177">
        <f>1+$AB$7*COS(AL526)</f>
        <v>0.81142919698616778</v>
      </c>
      <c r="AJ526" s="177">
        <f>SIN(AL526+RADIANS($AB$9))</f>
        <v>0.86283319354052979</v>
      </c>
      <c r="AK526" s="177">
        <f>$AB$7*SIN(AL526)</f>
        <v>-4.5550475211965404E-2</v>
      </c>
      <c r="AL526" s="177">
        <f>2*ATAN(AM526)</f>
        <v>-2.9045766052712172</v>
      </c>
      <c r="AM526" s="177">
        <f>SQRT((1+$AB$7)/(1-$AB$7))*TAN(AN526/2)</f>
        <v>-8.3987074646546276</v>
      </c>
      <c r="AN526" s="177">
        <f>$AU526+$AB$7*SIN(AO526)</f>
        <v>22.278979022263716</v>
      </c>
      <c r="AO526" s="177">
        <f>$AU526+$AB$7*SIN(AP526)</f>
        <v>22.278981707856072</v>
      </c>
      <c r="AP526" s="177">
        <f>$AU526+$AB$7*SIN(AQ526)</f>
        <v>22.278967270276251</v>
      </c>
      <c r="AQ526" s="177">
        <f>$AU526+$AB$7*SIN(AR526)</f>
        <v>22.279044886546021</v>
      </c>
      <c r="AR526" s="177">
        <f>$AU526+$AB$7*SIN(AS526)</f>
        <v>22.2786276433058</v>
      </c>
      <c r="AS526" s="177">
        <f>$AU526+$AB$7*SIN(AT526)</f>
        <v>22.280871233252348</v>
      </c>
      <c r="AT526" s="177">
        <f>$AU526+$AB$7*SIN(AU526)</f>
        <v>22.268824373261246</v>
      </c>
      <c r="AU526" s="177">
        <f>RADIANS($AB$9)+$AB$18*(F526-AB$15)</f>
        <v>22.334049190528333</v>
      </c>
    </row>
    <row r="527" spans="1:47" s="177" customFormat="1" ht="12.95" customHeight="1" x14ac:dyDescent="0.2">
      <c r="A527" s="59" t="s">
        <v>216</v>
      </c>
      <c r="B527" s="60" t="s">
        <v>94</v>
      </c>
      <c r="C527" s="59">
        <v>55295.632899999997</v>
      </c>
      <c r="D527" s="59">
        <v>1E-4</v>
      </c>
      <c r="E527" s="199">
        <f>(C527-C$7)/C$8</f>
        <v>-2086.9877961261996</v>
      </c>
      <c r="F527" s="199">
        <f>ROUND(2*E527,0)/2</f>
        <v>-2087</v>
      </c>
      <c r="G527" s="201">
        <f>C527-(C$7+C$8*F527)</f>
        <v>8.3886999927926809E-3</v>
      </c>
      <c r="H527" s="199"/>
      <c r="I527" s="199"/>
      <c r="K527" s="177">
        <f>G527</f>
        <v>8.3886999927926809E-3</v>
      </c>
      <c r="O527" s="177">
        <f ca="1">+C$11+C$12*F527</f>
        <v>1.9043812204876914E-2</v>
      </c>
      <c r="Q527" s="198">
        <f>C527-15018.5</f>
        <v>40277.132899999997</v>
      </c>
      <c r="S527" s="178">
        <f>S$18</f>
        <v>1</v>
      </c>
      <c r="Z527" s="177">
        <f>F527</f>
        <v>-2087</v>
      </c>
      <c r="AA527" s="177">
        <f>AB$3+AB$4*Z527+AB$5*Z527^2+AH527</f>
        <v>1.4180006033314596E-2</v>
      </c>
      <c r="AB527" s="177">
        <f>IF(S527&lt;&gt;0,G527-AH527,-9999)</f>
        <v>-3.2071981820443705E-3</v>
      </c>
      <c r="AC527" s="177">
        <f>+G527-P527</f>
        <v>8.3886999927926809E-3</v>
      </c>
      <c r="AD527" s="177">
        <f>IF(S527&lt;&gt;0,G527-AA527,-9999)</f>
        <v>-5.7913060405219152E-3</v>
      </c>
      <c r="AE527" s="177">
        <f>+(G527-AA527)^2*S527</f>
        <v>3.3539225654985622E-5</v>
      </c>
      <c r="AF527" s="177">
        <f>IF(S527&lt;&gt;0,G527-P527,-9999)</f>
        <v>8.3886999927926809E-3</v>
      </c>
      <c r="AG527" s="178"/>
      <c r="AH527" s="177">
        <f>$AB$6*($AB$11/AI527*AJ527+$AB$12)</f>
        <v>1.1595898174837051E-2</v>
      </c>
      <c r="AI527" s="177">
        <f>1+$AB$7*COS(AL527)</f>
        <v>0.81142919698616778</v>
      </c>
      <c r="AJ527" s="177">
        <f>SIN(AL527+RADIANS($AB$9))</f>
        <v>0.86283319354052979</v>
      </c>
      <c r="AK527" s="177">
        <f>$AB$7*SIN(AL527)</f>
        <v>-4.5550475211965404E-2</v>
      </c>
      <c r="AL527" s="177">
        <f>2*ATAN(AM527)</f>
        <v>-2.9045766052712172</v>
      </c>
      <c r="AM527" s="177">
        <f>SQRT((1+$AB$7)/(1-$AB$7))*TAN(AN527/2)</f>
        <v>-8.3987074646546276</v>
      </c>
      <c r="AN527" s="177">
        <f>$AU527+$AB$7*SIN(AO527)</f>
        <v>22.278979022263716</v>
      </c>
      <c r="AO527" s="177">
        <f>$AU527+$AB$7*SIN(AP527)</f>
        <v>22.278981707856072</v>
      </c>
      <c r="AP527" s="177">
        <f>$AU527+$AB$7*SIN(AQ527)</f>
        <v>22.278967270276251</v>
      </c>
      <c r="AQ527" s="177">
        <f>$AU527+$AB$7*SIN(AR527)</f>
        <v>22.279044886546021</v>
      </c>
      <c r="AR527" s="177">
        <f>$AU527+$AB$7*SIN(AS527)</f>
        <v>22.2786276433058</v>
      </c>
      <c r="AS527" s="177">
        <f>$AU527+$AB$7*SIN(AT527)</f>
        <v>22.280871233252348</v>
      </c>
      <c r="AT527" s="177">
        <f>$AU527+$AB$7*SIN(AU527)</f>
        <v>22.268824373261246</v>
      </c>
      <c r="AU527" s="177">
        <f>RADIANS($AB$9)+$AB$18*(F527-AB$15)</f>
        <v>22.334049190528333</v>
      </c>
    </row>
    <row r="528" spans="1:47" s="177" customFormat="1" ht="12.95" customHeight="1" x14ac:dyDescent="0.2">
      <c r="A528" s="147" t="s">
        <v>273</v>
      </c>
      <c r="B528" s="147" t="s">
        <v>52</v>
      </c>
      <c r="C528" s="148">
        <v>55298.386879999998</v>
      </c>
      <c r="D528" s="149">
        <v>1E-4</v>
      </c>
      <c r="E528" s="105">
        <f>(C528-C$7)/C$8</f>
        <v>-2082.9813083038125</v>
      </c>
      <c r="F528" s="199">
        <f>ROUND(2*E528,0)/2</f>
        <v>-2083</v>
      </c>
      <c r="G528" s="201">
        <f>C528-(C$7+C$8*F528)</f>
        <v>1.2848299993493129E-2</v>
      </c>
      <c r="H528" s="199"/>
      <c r="I528" s="199"/>
      <c r="K528" s="177">
        <f>G528</f>
        <v>1.2848299993493129E-2</v>
      </c>
      <c r="O528" s="177">
        <f ca="1">+C$11+C$12*F528</f>
        <v>1.9006472767926927E-2</v>
      </c>
      <c r="Q528" s="198">
        <f>C528-15018.5</f>
        <v>40279.886879999998</v>
      </c>
      <c r="S528" s="178">
        <f>S$18</f>
        <v>1</v>
      </c>
      <c r="Z528" s="177">
        <f>F528</f>
        <v>-2083</v>
      </c>
      <c r="AA528" s="177">
        <f>AB$3+AB$4*Z528+AB$5*Z528^2+AH528</f>
        <v>1.4173045837268824E-2</v>
      </c>
      <c r="AB528" s="177">
        <f>IF(S528&lt;&gt;0,G528-AH528,-9999)</f>
        <v>1.2420918456932575E-3</v>
      </c>
      <c r="AC528" s="177">
        <f>+G528-P528</f>
        <v>1.2848299993493129E-2</v>
      </c>
      <c r="AD528" s="177">
        <f>IF(S528&lt;&gt;0,G528-AA528,-9999)</f>
        <v>-1.3247458437756956E-3</v>
      </c>
      <c r="AE528" s="177">
        <f>+(G528-AA528)^2*S528</f>
        <v>1.7549515506009796E-6</v>
      </c>
      <c r="AF528" s="177">
        <f>IF(S528&lt;&gt;0,G528-P528,-9999)</f>
        <v>1.2848299993493129E-2</v>
      </c>
      <c r="AG528" s="178"/>
      <c r="AH528" s="177">
        <f>$AB$6*($AB$11/AI528*AJ528+$AB$12)</f>
        <v>1.1606208147799871E-2</v>
      </c>
      <c r="AI528" s="177">
        <f>1+$AB$7*COS(AL528)</f>
        <v>0.81149553222903503</v>
      </c>
      <c r="AJ528" s="177">
        <f>SIN(AL528+RADIANS($AB$9))</f>
        <v>0.86356622251778681</v>
      </c>
      <c r="AK528" s="177">
        <f>$AB$7*SIN(AL528)</f>
        <v>-4.5824220361099469E-2</v>
      </c>
      <c r="AL528" s="177">
        <f>2*ATAN(AM528)</f>
        <v>-2.9031246665085741</v>
      </c>
      <c r="AM528" s="177">
        <f>SQRT((1+$AB$7)/(1-$AB$7))*TAN(AN528/2)</f>
        <v>-8.347087586527465</v>
      </c>
      <c r="AN528" s="177">
        <f>$AU528+$AB$7*SIN(AO528)</f>
        <v>22.28073431727201</v>
      </c>
      <c r="AO528" s="177">
        <f>$AU528+$AB$7*SIN(AP528)</f>
        <v>22.280737009874567</v>
      </c>
      <c r="AP528" s="177">
        <f>$AU528+$AB$7*SIN(AQ528)</f>
        <v>22.280722527060092</v>
      </c>
      <c r="AQ528" s="177">
        <f>$AU528+$AB$7*SIN(AR528)</f>
        <v>22.280800427118667</v>
      </c>
      <c r="AR528" s="177">
        <f>$AU528+$AB$7*SIN(AS528)</f>
        <v>22.280381440126686</v>
      </c>
      <c r="AS528" s="177">
        <f>$AU528+$AB$7*SIN(AT528)</f>
        <v>22.282635587254504</v>
      </c>
      <c r="AT528" s="177">
        <f>$AU528+$AB$7*SIN(AU528)</f>
        <v>22.270525903410267</v>
      </c>
      <c r="AU528" s="177">
        <f>RADIANS($AB$9)+$AB$18*(F528-AB$15)</f>
        <v>22.336130910629183</v>
      </c>
    </row>
    <row r="529" spans="1:47" s="177" customFormat="1" ht="12.95" customHeight="1" x14ac:dyDescent="0.2">
      <c r="A529" s="144" t="s">
        <v>232</v>
      </c>
      <c r="B529" s="145" t="s">
        <v>94</v>
      </c>
      <c r="C529" s="146">
        <v>55305.599300000002</v>
      </c>
      <c r="D529" s="196"/>
      <c r="E529" s="105">
        <f>(C529-C$7)/C$8</f>
        <v>-2072.488685663146</v>
      </c>
      <c r="F529" s="199">
        <f>ROUND(2*E529,0)/2</f>
        <v>-2072.5</v>
      </c>
      <c r="G529" s="201">
        <f>C529-(C$7+C$8*F529)</f>
        <v>7.7772500007995404E-3</v>
      </c>
      <c r="H529" s="199"/>
      <c r="I529" s="199"/>
      <c r="K529" s="177">
        <f>G529</f>
        <v>7.7772500007995404E-3</v>
      </c>
      <c r="O529" s="177">
        <f ca="1">+C$11+C$12*F529</f>
        <v>1.8908456745933194E-2</v>
      </c>
      <c r="Q529" s="198">
        <f>C529-15018.5</f>
        <v>40287.099300000002</v>
      </c>
      <c r="S529" s="178">
        <f>S$18</f>
        <v>1</v>
      </c>
      <c r="Z529" s="177">
        <f>F529</f>
        <v>-2072.5</v>
      </c>
      <c r="AA529" s="177">
        <f>AB$3+AB$4*Z529+AB$5*Z529^2+AH529</f>
        <v>1.4154612340866339E-2</v>
      </c>
      <c r="AB529" s="177">
        <f>IF(S529&lt;&gt;0,G529-AH529,-9999)</f>
        <v>-3.855855600445485E-3</v>
      </c>
      <c r="AC529" s="177">
        <f>+G529-P529</f>
        <v>7.7772500007995404E-3</v>
      </c>
      <c r="AD529" s="177">
        <f>IF(S529&lt;&gt;0,G529-AA529,-9999)</f>
        <v>-6.3773623400667986E-3</v>
      </c>
      <c r="AE529" s="177">
        <f>+(G529-AA529)^2*S529</f>
        <v>4.0670750416502275E-5</v>
      </c>
      <c r="AF529" s="177">
        <f>IF(S529&lt;&gt;0,G529-P529,-9999)</f>
        <v>7.7772500007995404E-3</v>
      </c>
      <c r="AG529" s="178"/>
      <c r="AH529" s="177">
        <f>$AB$6*($AB$11/AI529*AJ529+$AB$12)</f>
        <v>1.1633105601245025E-2</v>
      </c>
      <c r="AI529" s="177">
        <f>1+$AB$7*COS(AL529)</f>
        <v>0.81167160550401751</v>
      </c>
      <c r="AJ529" s="177">
        <f>SIN(AL529+RADIANS($AB$9))</f>
        <v>0.86548232748982123</v>
      </c>
      <c r="AK529" s="177">
        <f>$AB$7*SIN(AL529)</f>
        <v>-4.6542554376430401E-2</v>
      </c>
      <c r="AL529" s="177">
        <f>2*ATAN(AM529)</f>
        <v>-2.8993121903835948</v>
      </c>
      <c r="AM529" s="177">
        <f>SQRT((1+$AB$7)/(1-$AB$7))*TAN(AN529/2)</f>
        <v>-8.214476252662692</v>
      </c>
      <c r="AN529" s="177">
        <f>$AU529+$AB$7*SIN(AO529)</f>
        <v>22.285342653869026</v>
      </c>
      <c r="AO529" s="177">
        <f>$AU529+$AB$7*SIN(AP529)</f>
        <v>22.285345364204776</v>
      </c>
      <c r="AP529" s="177">
        <f>$AU529+$AB$7*SIN(AQ529)</f>
        <v>22.285330765808439</v>
      </c>
      <c r="AQ529" s="177">
        <f>$AU529+$AB$7*SIN(AR529)</f>
        <v>22.285409396377759</v>
      </c>
      <c r="AR529" s="177">
        <f>$AU529+$AB$7*SIN(AS529)</f>
        <v>22.284985894823976</v>
      </c>
      <c r="AS529" s="177">
        <f>$AU529+$AB$7*SIN(AT529)</f>
        <v>22.287267503067781</v>
      </c>
      <c r="AT529" s="177">
        <f>$AU529+$AB$7*SIN(AU529)</f>
        <v>22.274993776954364</v>
      </c>
      <c r="AU529" s="177">
        <f>RADIANS($AB$9)+$AB$18*(F529-AB$15)</f>
        <v>22.341595425893917</v>
      </c>
    </row>
    <row r="530" spans="1:47" s="177" customFormat="1" ht="12.95" customHeight="1" x14ac:dyDescent="0.2">
      <c r="A530" s="59" t="s">
        <v>216</v>
      </c>
      <c r="B530" s="60" t="s">
        <v>94</v>
      </c>
      <c r="C530" s="59">
        <v>55305.599300000002</v>
      </c>
      <c r="D530" s="59">
        <v>5.9999999999999995E-4</v>
      </c>
      <c r="E530" s="199">
        <f>(C530-C$7)/C$8</f>
        <v>-2072.488685663146</v>
      </c>
      <c r="F530" s="199">
        <f>ROUND(2*E530,0)/2</f>
        <v>-2072.5</v>
      </c>
      <c r="G530" s="201">
        <f>C530-(C$7+C$8*F530)</f>
        <v>7.7772500007995404E-3</v>
      </c>
      <c r="H530" s="199"/>
      <c r="I530" s="199"/>
      <c r="K530" s="177">
        <f>G530</f>
        <v>7.7772500007995404E-3</v>
      </c>
      <c r="O530" s="177">
        <f ca="1">+C$11+C$12*F530</f>
        <v>1.8908456745933194E-2</v>
      </c>
      <c r="Q530" s="198">
        <f>C530-15018.5</f>
        <v>40287.099300000002</v>
      </c>
      <c r="S530" s="178">
        <f>S$18</f>
        <v>1</v>
      </c>
      <c r="Z530" s="177">
        <f>F530</f>
        <v>-2072.5</v>
      </c>
      <c r="AA530" s="177">
        <f>AB$3+AB$4*Z530+AB$5*Z530^2+AH530</f>
        <v>1.4154612340866339E-2</v>
      </c>
      <c r="AB530" s="177">
        <f>IF(S530&lt;&gt;0,G530-AH530,-9999)</f>
        <v>-3.855855600445485E-3</v>
      </c>
      <c r="AC530" s="177">
        <f>+G530-P530</f>
        <v>7.7772500007995404E-3</v>
      </c>
      <c r="AD530" s="177">
        <f>IF(S530&lt;&gt;0,G530-AA530,-9999)</f>
        <v>-6.3773623400667986E-3</v>
      </c>
      <c r="AE530" s="177">
        <f>+(G530-AA530)^2*S530</f>
        <v>4.0670750416502275E-5</v>
      </c>
      <c r="AF530" s="177">
        <f>IF(S530&lt;&gt;0,G530-P530,-9999)</f>
        <v>7.7772500007995404E-3</v>
      </c>
      <c r="AG530" s="178"/>
      <c r="AH530" s="177">
        <f>$AB$6*($AB$11/AI530*AJ530+$AB$12)</f>
        <v>1.1633105601245025E-2</v>
      </c>
      <c r="AI530" s="177">
        <f>1+$AB$7*COS(AL530)</f>
        <v>0.81167160550401751</v>
      </c>
      <c r="AJ530" s="177">
        <f>SIN(AL530+RADIANS($AB$9))</f>
        <v>0.86548232748982123</v>
      </c>
      <c r="AK530" s="177">
        <f>$AB$7*SIN(AL530)</f>
        <v>-4.6542554376430401E-2</v>
      </c>
      <c r="AL530" s="177">
        <f>2*ATAN(AM530)</f>
        <v>-2.8993121903835948</v>
      </c>
      <c r="AM530" s="177">
        <f>SQRT((1+$AB$7)/(1-$AB$7))*TAN(AN530/2)</f>
        <v>-8.214476252662692</v>
      </c>
      <c r="AN530" s="177">
        <f>$AU530+$AB$7*SIN(AO530)</f>
        <v>22.285342653869026</v>
      </c>
      <c r="AO530" s="177">
        <f>$AU530+$AB$7*SIN(AP530)</f>
        <v>22.285345364204776</v>
      </c>
      <c r="AP530" s="177">
        <f>$AU530+$AB$7*SIN(AQ530)</f>
        <v>22.285330765808439</v>
      </c>
      <c r="AQ530" s="177">
        <f>$AU530+$AB$7*SIN(AR530)</f>
        <v>22.285409396377759</v>
      </c>
      <c r="AR530" s="177">
        <f>$AU530+$AB$7*SIN(AS530)</f>
        <v>22.284985894823976</v>
      </c>
      <c r="AS530" s="177">
        <f>$AU530+$AB$7*SIN(AT530)</f>
        <v>22.287267503067781</v>
      </c>
      <c r="AT530" s="177">
        <f>$AU530+$AB$7*SIN(AU530)</f>
        <v>22.274993776954364</v>
      </c>
      <c r="AU530" s="177">
        <f>RADIANS($AB$9)+$AB$18*(F530-AB$15)</f>
        <v>22.341595425893917</v>
      </c>
    </row>
    <row r="531" spans="1:47" s="177" customFormat="1" ht="12.95" customHeight="1" x14ac:dyDescent="0.2">
      <c r="A531" s="144" t="s">
        <v>232</v>
      </c>
      <c r="B531" s="145" t="s">
        <v>94</v>
      </c>
      <c r="C531" s="146">
        <v>55305.599699999999</v>
      </c>
      <c r="D531" s="196"/>
      <c r="E531" s="105">
        <f>(C531-C$7)/C$8</f>
        <v>-2072.4881037434816</v>
      </c>
      <c r="F531" s="199">
        <f>ROUND(2*E531,0)/2</f>
        <v>-2072.5</v>
      </c>
      <c r="G531" s="201">
        <f>C531-(C$7+C$8*F531)</f>
        <v>8.1772499979706481E-3</v>
      </c>
      <c r="H531" s="199"/>
      <c r="I531" s="199"/>
      <c r="K531" s="177">
        <f>G531</f>
        <v>8.1772499979706481E-3</v>
      </c>
      <c r="O531" s="177">
        <f ca="1">+C$11+C$12*F531</f>
        <v>1.8908456745933194E-2</v>
      </c>
      <c r="Q531" s="198">
        <f>C531-15018.5</f>
        <v>40287.099699999999</v>
      </c>
      <c r="S531" s="178">
        <f>S$18</f>
        <v>1</v>
      </c>
      <c r="Z531" s="177">
        <f>F531</f>
        <v>-2072.5</v>
      </c>
      <c r="AA531" s="177">
        <f>AB$3+AB$4*Z531+AB$5*Z531^2+AH531</f>
        <v>1.4154612340866339E-2</v>
      </c>
      <c r="AB531" s="177">
        <f>IF(S531&lt;&gt;0,G531-AH531,-9999)</f>
        <v>-3.4558556032743774E-3</v>
      </c>
      <c r="AC531" s="177">
        <f>+G531-P531</f>
        <v>8.1772499979706481E-3</v>
      </c>
      <c r="AD531" s="177">
        <f>IF(S531&lt;&gt;0,G531-AA531,-9999)</f>
        <v>-5.977362342895691E-3</v>
      </c>
      <c r="AE531" s="177">
        <f>+(G531-AA531)^2*S531</f>
        <v>3.5728860578267462E-5</v>
      </c>
      <c r="AF531" s="177">
        <f>IF(S531&lt;&gt;0,G531-P531,-9999)</f>
        <v>8.1772499979706481E-3</v>
      </c>
      <c r="AG531" s="178"/>
      <c r="AH531" s="177">
        <f>$AB$6*($AB$11/AI531*AJ531+$AB$12)</f>
        <v>1.1633105601245025E-2</v>
      </c>
      <c r="AI531" s="177">
        <f>1+$AB$7*COS(AL531)</f>
        <v>0.81167160550401751</v>
      </c>
      <c r="AJ531" s="177">
        <f>SIN(AL531+RADIANS($AB$9))</f>
        <v>0.86548232748982123</v>
      </c>
      <c r="AK531" s="177">
        <f>$AB$7*SIN(AL531)</f>
        <v>-4.6542554376430401E-2</v>
      </c>
      <c r="AL531" s="177">
        <f>2*ATAN(AM531)</f>
        <v>-2.8993121903835948</v>
      </c>
      <c r="AM531" s="177">
        <f>SQRT((1+$AB$7)/(1-$AB$7))*TAN(AN531/2)</f>
        <v>-8.214476252662692</v>
      </c>
      <c r="AN531" s="177">
        <f>$AU531+$AB$7*SIN(AO531)</f>
        <v>22.285342653869026</v>
      </c>
      <c r="AO531" s="177">
        <f>$AU531+$AB$7*SIN(AP531)</f>
        <v>22.285345364204776</v>
      </c>
      <c r="AP531" s="177">
        <f>$AU531+$AB$7*SIN(AQ531)</f>
        <v>22.285330765808439</v>
      </c>
      <c r="AQ531" s="177">
        <f>$AU531+$AB$7*SIN(AR531)</f>
        <v>22.285409396377759</v>
      </c>
      <c r="AR531" s="177">
        <f>$AU531+$AB$7*SIN(AS531)</f>
        <v>22.284985894823976</v>
      </c>
      <c r="AS531" s="177">
        <f>$AU531+$AB$7*SIN(AT531)</f>
        <v>22.287267503067781</v>
      </c>
      <c r="AT531" s="177">
        <f>$AU531+$AB$7*SIN(AU531)</f>
        <v>22.274993776954364</v>
      </c>
      <c r="AU531" s="177">
        <f>RADIANS($AB$9)+$AB$18*(F531-AB$15)</f>
        <v>22.341595425893917</v>
      </c>
    </row>
    <row r="532" spans="1:47" s="177" customFormat="1" ht="12.95" customHeight="1" x14ac:dyDescent="0.2">
      <c r="A532" s="59" t="s">
        <v>216</v>
      </c>
      <c r="B532" s="60" t="s">
        <v>94</v>
      </c>
      <c r="C532" s="59">
        <v>55305.599699999999</v>
      </c>
      <c r="D532" s="59">
        <v>2.0000000000000001E-4</v>
      </c>
      <c r="E532" s="199">
        <f>(C532-C$7)/C$8</f>
        <v>-2072.4881037434816</v>
      </c>
      <c r="F532" s="199">
        <f>ROUND(2*E532,0)/2</f>
        <v>-2072.5</v>
      </c>
      <c r="G532" s="201">
        <f>C532-(C$7+C$8*F532)</f>
        <v>8.1772499979706481E-3</v>
      </c>
      <c r="H532" s="199"/>
      <c r="I532" s="199"/>
      <c r="K532" s="177">
        <f>G532</f>
        <v>8.1772499979706481E-3</v>
      </c>
      <c r="O532" s="177">
        <f ca="1">+C$11+C$12*F532</f>
        <v>1.8908456745933194E-2</v>
      </c>
      <c r="Q532" s="198">
        <f>C532-15018.5</f>
        <v>40287.099699999999</v>
      </c>
      <c r="S532" s="178">
        <f>S$18</f>
        <v>1</v>
      </c>
      <c r="Z532" s="177">
        <f>F532</f>
        <v>-2072.5</v>
      </c>
      <c r="AA532" s="177">
        <f>AB$3+AB$4*Z532+AB$5*Z532^2+AH532</f>
        <v>1.4154612340866339E-2</v>
      </c>
      <c r="AB532" s="177">
        <f>IF(S532&lt;&gt;0,G532-AH532,-9999)</f>
        <v>-3.4558556032743774E-3</v>
      </c>
      <c r="AC532" s="177">
        <f>+G532-P532</f>
        <v>8.1772499979706481E-3</v>
      </c>
      <c r="AD532" s="177">
        <f>IF(S532&lt;&gt;0,G532-AA532,-9999)</f>
        <v>-5.977362342895691E-3</v>
      </c>
      <c r="AE532" s="177">
        <f>+(G532-AA532)^2*S532</f>
        <v>3.5728860578267462E-5</v>
      </c>
      <c r="AF532" s="177">
        <f>IF(S532&lt;&gt;0,G532-P532,-9999)</f>
        <v>8.1772499979706481E-3</v>
      </c>
      <c r="AG532" s="178"/>
      <c r="AH532" s="177">
        <f>$AB$6*($AB$11/AI532*AJ532+$AB$12)</f>
        <v>1.1633105601245025E-2</v>
      </c>
      <c r="AI532" s="177">
        <f>1+$AB$7*COS(AL532)</f>
        <v>0.81167160550401751</v>
      </c>
      <c r="AJ532" s="177">
        <f>SIN(AL532+RADIANS($AB$9))</f>
        <v>0.86548232748982123</v>
      </c>
      <c r="AK532" s="177">
        <f>$AB$7*SIN(AL532)</f>
        <v>-4.6542554376430401E-2</v>
      </c>
      <c r="AL532" s="177">
        <f>2*ATAN(AM532)</f>
        <v>-2.8993121903835948</v>
      </c>
      <c r="AM532" s="177">
        <f>SQRT((1+$AB$7)/(1-$AB$7))*TAN(AN532/2)</f>
        <v>-8.214476252662692</v>
      </c>
      <c r="AN532" s="177">
        <f>$AU532+$AB$7*SIN(AO532)</f>
        <v>22.285342653869026</v>
      </c>
      <c r="AO532" s="177">
        <f>$AU532+$AB$7*SIN(AP532)</f>
        <v>22.285345364204776</v>
      </c>
      <c r="AP532" s="177">
        <f>$AU532+$AB$7*SIN(AQ532)</f>
        <v>22.285330765808439</v>
      </c>
      <c r="AQ532" s="177">
        <f>$AU532+$AB$7*SIN(AR532)</f>
        <v>22.285409396377759</v>
      </c>
      <c r="AR532" s="177">
        <f>$AU532+$AB$7*SIN(AS532)</f>
        <v>22.284985894823976</v>
      </c>
      <c r="AS532" s="177">
        <f>$AU532+$AB$7*SIN(AT532)</f>
        <v>22.287267503067781</v>
      </c>
      <c r="AT532" s="177">
        <f>$AU532+$AB$7*SIN(AU532)</f>
        <v>22.274993776954364</v>
      </c>
      <c r="AU532" s="177">
        <f>RADIANS($AB$9)+$AB$18*(F532-AB$15)</f>
        <v>22.341595425893917</v>
      </c>
    </row>
    <row r="533" spans="1:47" s="177" customFormat="1" ht="12.95" customHeight="1" x14ac:dyDescent="0.2">
      <c r="A533" s="144" t="s">
        <v>233</v>
      </c>
      <c r="B533" s="145" t="s">
        <v>95</v>
      </c>
      <c r="C533" s="146">
        <v>55311.442499999997</v>
      </c>
      <c r="D533" s="196"/>
      <c r="E533" s="105">
        <f>(C533-C$7)/C$8</f>
        <v>-2063.9880031441207</v>
      </c>
      <c r="F533" s="199">
        <f>ROUND(2*E533,0)/2</f>
        <v>-2064</v>
      </c>
      <c r="G533" s="201">
        <f>C533-(C$7+C$8*F533)</f>
        <v>8.2463999933679588E-3</v>
      </c>
      <c r="H533" s="199"/>
      <c r="I533" s="199">
        <f>G533</f>
        <v>8.2463999933679588E-3</v>
      </c>
      <c r="O533" s="177">
        <f ca="1">+C$11+C$12*F533</f>
        <v>1.8829110442414455E-2</v>
      </c>
      <c r="Q533" s="198">
        <f>C533-15018.5</f>
        <v>40292.942499999997</v>
      </c>
      <c r="S533" s="178">
        <f>S$16</f>
        <v>0.1</v>
      </c>
      <c r="Z533" s="177">
        <f>F533</f>
        <v>-2064</v>
      </c>
      <c r="AA533" s="177">
        <f>AB$3+AB$4*Z533+AB$5*Z533^2+AH533</f>
        <v>1.4139516761413107E-2</v>
      </c>
      <c r="AB533" s="177">
        <f>IF(S533&lt;&gt;0,G533-AH533,-9999)</f>
        <v>-3.4083030707557655E-3</v>
      </c>
      <c r="AC533" s="177">
        <f>+G533-P533</f>
        <v>8.2463999933679588E-3</v>
      </c>
      <c r="AD533" s="177">
        <f>IF(S533&lt;&gt;0,G533-AA533,-9999)</f>
        <v>-5.8931167680451486E-3</v>
      </c>
      <c r="AE533" s="177">
        <f>+(G533-AA533)^2*S533</f>
        <v>3.4728825241814899E-6</v>
      </c>
      <c r="AF533" s="177">
        <f>IF(S533&lt;&gt;0,G533-P533,-9999)</f>
        <v>8.2463999933679588E-3</v>
      </c>
      <c r="AG533" s="178"/>
      <c r="AH533" s="177">
        <f>$AB$6*($AB$11/AI533*AJ533+$AB$12)</f>
        <v>1.1654703064123724E-2</v>
      </c>
      <c r="AI533" s="177">
        <f>1+$AB$7*COS(AL533)</f>
        <v>0.81181620354034678</v>
      </c>
      <c r="AJ533" s="177">
        <f>SIN(AL533+RADIANS($AB$9))</f>
        <v>0.86702485566140808</v>
      </c>
      <c r="AK533" s="177">
        <f>$AB$7*SIN(AL533)</f>
        <v>-4.7123797505604172E-2</v>
      </c>
      <c r="AL533" s="177">
        <f>2*ATAN(AM533)</f>
        <v>-2.8962246799050484</v>
      </c>
      <c r="AM533" s="177">
        <f>SQRT((1+$AB$7)/(1-$AB$7))*TAN(AN533/2)</f>
        <v>-8.1100872564794937</v>
      </c>
      <c r="AN533" s="177">
        <f>$AU533+$AB$7*SIN(AO533)</f>
        <v>22.289073949566795</v>
      </c>
      <c r="AO533" s="177">
        <f>$AU533+$AB$7*SIN(AP533)</f>
        <v>22.289076673548212</v>
      </c>
      <c r="AP533" s="177">
        <f>$AU533+$AB$7*SIN(AQ533)</f>
        <v>22.289061984945928</v>
      </c>
      <c r="AQ533" s="177">
        <f>$AU533+$AB$7*SIN(AR533)</f>
        <v>22.289141191497386</v>
      </c>
      <c r="AR533" s="177">
        <f>$AU533+$AB$7*SIN(AS533)</f>
        <v>22.28871410233582</v>
      </c>
      <c r="AS533" s="177">
        <f>$AU533+$AB$7*SIN(AT533)</f>
        <v>22.291017672009751</v>
      </c>
      <c r="AT533" s="177">
        <f>$AU533+$AB$7*SIN(AU533)</f>
        <v>22.278612082220498</v>
      </c>
      <c r="AU533" s="177">
        <f>RADIANS($AB$9)+$AB$18*(F533-AB$15)</f>
        <v>22.346019081108224</v>
      </c>
    </row>
    <row r="534" spans="1:47" s="177" customFormat="1" ht="12.95" customHeight="1" x14ac:dyDescent="0.2">
      <c r="A534" s="59" t="s">
        <v>234</v>
      </c>
      <c r="B534" s="60" t="s">
        <v>95</v>
      </c>
      <c r="C534" s="59">
        <v>55311.442499999997</v>
      </c>
      <c r="D534" s="59">
        <v>8.0000000000000004E-4</v>
      </c>
      <c r="E534" s="199">
        <f>(C534-C$7)/C$8</f>
        <v>-2063.9880031441207</v>
      </c>
      <c r="F534" s="199">
        <f>ROUND(2*E534,0)/2</f>
        <v>-2064</v>
      </c>
      <c r="G534" s="201">
        <f>C534-(C$7+C$8*F534)</f>
        <v>8.2463999933679588E-3</v>
      </c>
      <c r="H534" s="199"/>
      <c r="I534" s="199"/>
      <c r="J534" s="177">
        <f>G534</f>
        <v>8.2463999933679588E-3</v>
      </c>
      <c r="O534" s="177">
        <f ca="1">+C$11+C$12*F534</f>
        <v>1.8829110442414455E-2</v>
      </c>
      <c r="Q534" s="198">
        <f>C534-15018.5</f>
        <v>40292.942499999997</v>
      </c>
      <c r="S534" s="178">
        <f>S$17</f>
        <v>1</v>
      </c>
      <c r="Z534" s="177">
        <f>F534</f>
        <v>-2064</v>
      </c>
      <c r="AA534" s="177">
        <f>AB$3+AB$4*Z534+AB$5*Z534^2+AH534</f>
        <v>1.4139516761413107E-2</v>
      </c>
      <c r="AB534" s="177">
        <f>IF(S534&lt;&gt;0,G534-AH534,-9999)</f>
        <v>-3.4083030707557655E-3</v>
      </c>
      <c r="AC534" s="177">
        <f>+G534-P534</f>
        <v>8.2463999933679588E-3</v>
      </c>
      <c r="AD534" s="177">
        <f>IF(S534&lt;&gt;0,G534-AA534,-9999)</f>
        <v>-5.8931167680451486E-3</v>
      </c>
      <c r="AE534" s="177">
        <f>+(G534-AA534)^2*S534</f>
        <v>3.4728825241814896E-5</v>
      </c>
      <c r="AF534" s="177">
        <f>IF(S534&lt;&gt;0,G534-P534,-9999)</f>
        <v>8.2463999933679588E-3</v>
      </c>
      <c r="AG534" s="178"/>
      <c r="AH534" s="177">
        <f>$AB$6*($AB$11/AI534*AJ534+$AB$12)</f>
        <v>1.1654703064123724E-2</v>
      </c>
      <c r="AI534" s="177">
        <f>1+$AB$7*COS(AL534)</f>
        <v>0.81181620354034678</v>
      </c>
      <c r="AJ534" s="177">
        <f>SIN(AL534+RADIANS($AB$9))</f>
        <v>0.86702485566140808</v>
      </c>
      <c r="AK534" s="177">
        <f>$AB$7*SIN(AL534)</f>
        <v>-4.7123797505604172E-2</v>
      </c>
      <c r="AL534" s="177">
        <f>2*ATAN(AM534)</f>
        <v>-2.8962246799050484</v>
      </c>
      <c r="AM534" s="177">
        <f>SQRT((1+$AB$7)/(1-$AB$7))*TAN(AN534/2)</f>
        <v>-8.1100872564794937</v>
      </c>
      <c r="AN534" s="177">
        <f>$AU534+$AB$7*SIN(AO534)</f>
        <v>22.289073949566795</v>
      </c>
      <c r="AO534" s="177">
        <f>$AU534+$AB$7*SIN(AP534)</f>
        <v>22.289076673548212</v>
      </c>
      <c r="AP534" s="177">
        <f>$AU534+$AB$7*SIN(AQ534)</f>
        <v>22.289061984945928</v>
      </c>
      <c r="AQ534" s="177">
        <f>$AU534+$AB$7*SIN(AR534)</f>
        <v>22.289141191497386</v>
      </c>
      <c r="AR534" s="177">
        <f>$AU534+$AB$7*SIN(AS534)</f>
        <v>22.28871410233582</v>
      </c>
      <c r="AS534" s="177">
        <f>$AU534+$AB$7*SIN(AT534)</f>
        <v>22.291017672009751</v>
      </c>
      <c r="AT534" s="177">
        <f>$AU534+$AB$7*SIN(AU534)</f>
        <v>22.278612082220498</v>
      </c>
      <c r="AU534" s="177">
        <f>RADIANS($AB$9)+$AB$18*(F534-AB$15)</f>
        <v>22.346019081108224</v>
      </c>
    </row>
    <row r="535" spans="1:47" s="177" customFormat="1" ht="12.95" customHeight="1" x14ac:dyDescent="0.2">
      <c r="A535" s="70" t="s">
        <v>235</v>
      </c>
      <c r="B535" s="60" t="s">
        <v>95</v>
      </c>
      <c r="C535" s="59">
        <v>55311.44253</v>
      </c>
      <c r="D535" s="59">
        <v>4.0000000000000002E-4</v>
      </c>
      <c r="E535" s="199">
        <f>(C535-C$7)/C$8</f>
        <v>-2063.9879595001416</v>
      </c>
      <c r="F535" s="199">
        <f>ROUND(2*E535,0)/2</f>
        <v>-2064</v>
      </c>
      <c r="G535" s="201">
        <f>C535-(C$7+C$8*F535)</f>
        <v>8.2763999962480739E-3</v>
      </c>
      <c r="H535" s="199"/>
      <c r="I535" s="199"/>
      <c r="K535" s="177">
        <f>G535</f>
        <v>8.2763999962480739E-3</v>
      </c>
      <c r="O535" s="177">
        <f ca="1">+C$11+C$12*F535</f>
        <v>1.8829110442414455E-2</v>
      </c>
      <c r="Q535" s="198">
        <f>C535-15018.5</f>
        <v>40292.94253</v>
      </c>
      <c r="S535" s="178">
        <f>S$18</f>
        <v>1</v>
      </c>
      <c r="Z535" s="177">
        <f>F535</f>
        <v>-2064</v>
      </c>
      <c r="AA535" s="177">
        <f>AB$3+AB$4*Z535+AB$5*Z535^2+AH535</f>
        <v>1.4139516761413107E-2</v>
      </c>
      <c r="AB535" s="177">
        <f>IF(S535&lt;&gt;0,G535-AH535,-9999)</f>
        <v>-3.3783030678756504E-3</v>
      </c>
      <c r="AC535" s="177">
        <f>+G535-P535</f>
        <v>8.2763999962480739E-3</v>
      </c>
      <c r="AD535" s="177">
        <f>IF(S535&lt;&gt;0,G535-AA535,-9999)</f>
        <v>-5.8631167651650336E-3</v>
      </c>
      <c r="AE535" s="177">
        <f>+(G535-AA535)^2*S535</f>
        <v>3.4376138201959287E-5</v>
      </c>
      <c r="AF535" s="177">
        <f>IF(S535&lt;&gt;0,G535-P535,-9999)</f>
        <v>8.2763999962480739E-3</v>
      </c>
      <c r="AG535" s="178"/>
      <c r="AH535" s="177">
        <f>$AB$6*($AB$11/AI535*AJ535+$AB$12)</f>
        <v>1.1654703064123724E-2</v>
      </c>
      <c r="AI535" s="177">
        <f>1+$AB$7*COS(AL535)</f>
        <v>0.81181620354034678</v>
      </c>
      <c r="AJ535" s="177">
        <f>SIN(AL535+RADIANS($AB$9))</f>
        <v>0.86702485566140808</v>
      </c>
      <c r="AK535" s="177">
        <f>$AB$7*SIN(AL535)</f>
        <v>-4.7123797505604172E-2</v>
      </c>
      <c r="AL535" s="177">
        <f>2*ATAN(AM535)</f>
        <v>-2.8962246799050484</v>
      </c>
      <c r="AM535" s="177">
        <f>SQRT((1+$AB$7)/(1-$AB$7))*TAN(AN535/2)</f>
        <v>-8.1100872564794937</v>
      </c>
      <c r="AN535" s="177">
        <f>$AU535+$AB$7*SIN(AO535)</f>
        <v>22.289073949566795</v>
      </c>
      <c r="AO535" s="177">
        <f>$AU535+$AB$7*SIN(AP535)</f>
        <v>22.289076673548212</v>
      </c>
      <c r="AP535" s="177">
        <f>$AU535+$AB$7*SIN(AQ535)</f>
        <v>22.289061984945928</v>
      </c>
      <c r="AQ535" s="177">
        <f>$AU535+$AB$7*SIN(AR535)</f>
        <v>22.289141191497386</v>
      </c>
      <c r="AR535" s="177">
        <f>$AU535+$AB$7*SIN(AS535)</f>
        <v>22.28871410233582</v>
      </c>
      <c r="AS535" s="177">
        <f>$AU535+$AB$7*SIN(AT535)</f>
        <v>22.291017672009751</v>
      </c>
      <c r="AT535" s="177">
        <f>$AU535+$AB$7*SIN(AU535)</f>
        <v>22.278612082220498</v>
      </c>
      <c r="AU535" s="177">
        <f>RADIANS($AB$9)+$AB$18*(F535-AB$15)</f>
        <v>22.346019081108224</v>
      </c>
    </row>
    <row r="536" spans="1:47" s="177" customFormat="1" ht="12.95" customHeight="1" x14ac:dyDescent="0.2">
      <c r="A536" s="147" t="s">
        <v>273</v>
      </c>
      <c r="B536" s="147" t="s">
        <v>52</v>
      </c>
      <c r="C536" s="148">
        <v>55311.442999999999</v>
      </c>
      <c r="D536" s="149">
        <v>1E-4</v>
      </c>
      <c r="E536" s="105">
        <f>(C536-C$7)/C$8</f>
        <v>-2063.9872757445323</v>
      </c>
      <c r="F536" s="199">
        <f>ROUND(2*E536,0)/2</f>
        <v>-2064</v>
      </c>
      <c r="G536" s="201">
        <f>C536-(C$7+C$8*F536)</f>
        <v>8.7463999952888116E-3</v>
      </c>
      <c r="H536" s="199"/>
      <c r="I536" s="199"/>
      <c r="K536" s="177">
        <f>G536</f>
        <v>8.7463999952888116E-3</v>
      </c>
      <c r="O536" s="177">
        <f ca="1">+C$11+C$12*F536</f>
        <v>1.8829110442414455E-2</v>
      </c>
      <c r="Q536" s="198">
        <f>C536-15018.5</f>
        <v>40292.942999999999</v>
      </c>
      <c r="S536" s="178">
        <f>S$18</f>
        <v>1</v>
      </c>
      <c r="Z536" s="177">
        <f>F536</f>
        <v>-2064</v>
      </c>
      <c r="AA536" s="177">
        <f>AB$3+AB$4*Z536+AB$5*Z536^2+AH536</f>
        <v>1.4139516761413107E-2</v>
      </c>
      <c r="AB536" s="177">
        <f>IF(S536&lt;&gt;0,G536-AH536,-9999)</f>
        <v>-2.9083030688349127E-3</v>
      </c>
      <c r="AC536" s="177">
        <f>+G536-P536</f>
        <v>8.7463999952888116E-3</v>
      </c>
      <c r="AD536" s="177">
        <f>IF(S536&lt;&gt;0,G536-AA536,-9999)</f>
        <v>-5.3931167661242958E-3</v>
      </c>
      <c r="AE536" s="177">
        <f>+(G536-AA536)^2*S536</f>
        <v>2.9085708453050981E-5</v>
      </c>
      <c r="AF536" s="177">
        <f>IF(S536&lt;&gt;0,G536-P536,-9999)</f>
        <v>8.7463999952888116E-3</v>
      </c>
      <c r="AG536" s="178"/>
      <c r="AH536" s="177">
        <f>$AB$6*($AB$11/AI536*AJ536+$AB$12)</f>
        <v>1.1654703064123724E-2</v>
      </c>
      <c r="AI536" s="177">
        <f>1+$AB$7*COS(AL536)</f>
        <v>0.81181620354034678</v>
      </c>
      <c r="AJ536" s="177">
        <f>SIN(AL536+RADIANS($AB$9))</f>
        <v>0.86702485566140808</v>
      </c>
      <c r="AK536" s="177">
        <f>$AB$7*SIN(AL536)</f>
        <v>-4.7123797505604172E-2</v>
      </c>
      <c r="AL536" s="177">
        <f>2*ATAN(AM536)</f>
        <v>-2.8962246799050484</v>
      </c>
      <c r="AM536" s="177">
        <f>SQRT((1+$AB$7)/(1-$AB$7))*TAN(AN536/2)</f>
        <v>-8.1100872564794937</v>
      </c>
      <c r="AN536" s="177">
        <f>$AU536+$AB$7*SIN(AO536)</f>
        <v>22.289073949566795</v>
      </c>
      <c r="AO536" s="177">
        <f>$AU536+$AB$7*SIN(AP536)</f>
        <v>22.289076673548212</v>
      </c>
      <c r="AP536" s="177">
        <f>$AU536+$AB$7*SIN(AQ536)</f>
        <v>22.289061984945928</v>
      </c>
      <c r="AQ536" s="177">
        <f>$AU536+$AB$7*SIN(AR536)</f>
        <v>22.289141191497386</v>
      </c>
      <c r="AR536" s="177">
        <f>$AU536+$AB$7*SIN(AS536)</f>
        <v>22.28871410233582</v>
      </c>
      <c r="AS536" s="177">
        <f>$AU536+$AB$7*SIN(AT536)</f>
        <v>22.291017672009751</v>
      </c>
      <c r="AT536" s="177">
        <f>$AU536+$AB$7*SIN(AU536)</f>
        <v>22.278612082220498</v>
      </c>
      <c r="AU536" s="177">
        <f>RADIANS($AB$9)+$AB$18*(F536-AB$15)</f>
        <v>22.346019081108224</v>
      </c>
    </row>
    <row r="537" spans="1:47" s="177" customFormat="1" ht="12.95" customHeight="1" x14ac:dyDescent="0.2">
      <c r="A537" s="70" t="s">
        <v>235</v>
      </c>
      <c r="B537" s="60" t="s">
        <v>95</v>
      </c>
      <c r="C537" s="59">
        <v>55311.443429999999</v>
      </c>
      <c r="D537" s="59">
        <v>2.9999999999999997E-4</v>
      </c>
      <c r="E537" s="199">
        <f>(C537-C$7)/C$8</f>
        <v>-2063.9866501808883</v>
      </c>
      <c r="F537" s="199">
        <f>ROUND(2*E537,0)/2</f>
        <v>-2064</v>
      </c>
      <c r="G537" s="201">
        <f>C537-(C$7+C$8*F537)</f>
        <v>9.1763999953400344E-3</v>
      </c>
      <c r="H537" s="199"/>
      <c r="I537" s="199"/>
      <c r="K537" s="177">
        <f>G537</f>
        <v>9.1763999953400344E-3</v>
      </c>
      <c r="O537" s="177">
        <f ca="1">+C$11+C$12*F537</f>
        <v>1.8829110442414455E-2</v>
      </c>
      <c r="Q537" s="198">
        <f>C537-15018.5</f>
        <v>40292.943429999999</v>
      </c>
      <c r="S537" s="178">
        <f>S$18</f>
        <v>1</v>
      </c>
      <c r="Z537" s="177">
        <f>F537</f>
        <v>-2064</v>
      </c>
      <c r="AA537" s="177">
        <f>AB$3+AB$4*Z537+AB$5*Z537^2+AH537</f>
        <v>1.4139516761413107E-2</v>
      </c>
      <c r="AB537" s="177">
        <f>IF(S537&lt;&gt;0,G537-AH537,-9999)</f>
        <v>-2.47830306878369E-3</v>
      </c>
      <c r="AC537" s="177">
        <f>+G537-P537</f>
        <v>9.1763999953400344E-3</v>
      </c>
      <c r="AD537" s="177">
        <f>IF(S537&lt;&gt;0,G537-AA537,-9999)</f>
        <v>-4.9631167660730731E-3</v>
      </c>
      <c r="AE537" s="177">
        <f>+(G537-AA537)^2*S537</f>
        <v>2.463252803367564E-5</v>
      </c>
      <c r="AF537" s="177">
        <f>IF(S537&lt;&gt;0,G537-P537,-9999)</f>
        <v>9.1763999953400344E-3</v>
      </c>
      <c r="AG537" s="178"/>
      <c r="AH537" s="177">
        <f>$AB$6*($AB$11/AI537*AJ537+$AB$12)</f>
        <v>1.1654703064123724E-2</v>
      </c>
      <c r="AI537" s="177">
        <f>1+$AB$7*COS(AL537)</f>
        <v>0.81181620354034678</v>
      </c>
      <c r="AJ537" s="177">
        <f>SIN(AL537+RADIANS($AB$9))</f>
        <v>0.86702485566140808</v>
      </c>
      <c r="AK537" s="177">
        <f>$AB$7*SIN(AL537)</f>
        <v>-4.7123797505604172E-2</v>
      </c>
      <c r="AL537" s="177">
        <f>2*ATAN(AM537)</f>
        <v>-2.8962246799050484</v>
      </c>
      <c r="AM537" s="177">
        <f>SQRT((1+$AB$7)/(1-$AB$7))*TAN(AN537/2)</f>
        <v>-8.1100872564794937</v>
      </c>
      <c r="AN537" s="177">
        <f>$AU537+$AB$7*SIN(AO537)</f>
        <v>22.289073949566795</v>
      </c>
      <c r="AO537" s="177">
        <f>$AU537+$AB$7*SIN(AP537)</f>
        <v>22.289076673548212</v>
      </c>
      <c r="AP537" s="177">
        <f>$AU537+$AB$7*SIN(AQ537)</f>
        <v>22.289061984945928</v>
      </c>
      <c r="AQ537" s="177">
        <f>$AU537+$AB$7*SIN(AR537)</f>
        <v>22.289141191497386</v>
      </c>
      <c r="AR537" s="177">
        <f>$AU537+$AB$7*SIN(AS537)</f>
        <v>22.28871410233582</v>
      </c>
      <c r="AS537" s="177">
        <f>$AU537+$AB$7*SIN(AT537)</f>
        <v>22.291017672009751</v>
      </c>
      <c r="AT537" s="177">
        <f>$AU537+$AB$7*SIN(AU537)</f>
        <v>22.278612082220498</v>
      </c>
      <c r="AU537" s="177">
        <f>RADIANS($AB$9)+$AB$18*(F537-AB$15)</f>
        <v>22.346019081108224</v>
      </c>
    </row>
    <row r="538" spans="1:47" s="177" customFormat="1" ht="12.95" customHeight="1" x14ac:dyDescent="0.2">
      <c r="A538" s="77" t="s">
        <v>236</v>
      </c>
      <c r="B538" s="66" t="s">
        <v>95</v>
      </c>
      <c r="C538" s="76">
        <v>55342.374400000001</v>
      </c>
      <c r="D538" s="76">
        <v>2.0000000000000001E-4</v>
      </c>
      <c r="E538" s="199">
        <f>(C538-C$7)/C$8</f>
        <v>-2018.9883006505468</v>
      </c>
      <c r="F538" s="199">
        <f>ROUND(2*E538,0)/2</f>
        <v>-2019</v>
      </c>
      <c r="G538" s="201">
        <f>C538-(C$7+C$8*F538)</f>
        <v>8.0419000005349517E-3</v>
      </c>
      <c r="H538" s="199"/>
      <c r="I538" s="199"/>
      <c r="K538" s="177">
        <f>G538</f>
        <v>8.0419000005349517E-3</v>
      </c>
      <c r="O538" s="177">
        <f ca="1">+C$11+C$12*F538</f>
        <v>1.8409041776727038E-2</v>
      </c>
      <c r="Q538" s="198">
        <f>C538-15018.5</f>
        <v>40323.874400000001</v>
      </c>
      <c r="S538" s="178">
        <f>S$18</f>
        <v>1</v>
      </c>
      <c r="Z538" s="177">
        <f>F538</f>
        <v>-2019</v>
      </c>
      <c r="AA538" s="177">
        <f>AB$3+AB$4*Z538+AB$5*Z538^2+AH538</f>
        <v>1.4057002575801034E-2</v>
      </c>
      <c r="AB538" s="177">
        <f>IF(S538&lt;&gt;0,G538-AH538,-9999)</f>
        <v>-3.7244948673256714E-3</v>
      </c>
      <c r="AC538" s="177">
        <f>+G538-P538</f>
        <v>8.0419000005349517E-3</v>
      </c>
      <c r="AD538" s="177">
        <f>IF(S538&lt;&gt;0,G538-AA538,-9999)</f>
        <v>-6.0151025752660826E-3</v>
      </c>
      <c r="AE538" s="177">
        <f>+(G538-AA538)^2*S538</f>
        <v>3.6181458990972662E-5</v>
      </c>
      <c r="AF538" s="177">
        <f>IF(S538&lt;&gt;0,G538-P538,-9999)</f>
        <v>8.0419000005349517E-3</v>
      </c>
      <c r="AG538" s="178"/>
      <c r="AH538" s="177">
        <f>$AB$6*($AB$11/AI538*AJ538+$AB$12)</f>
        <v>1.1766394867860623E-2</v>
      </c>
      <c r="AI538" s="177">
        <f>1+$AB$7*COS(AL538)</f>
        <v>0.81261251998270523</v>
      </c>
      <c r="AJ538" s="177">
        <f>SIN(AL538+RADIANS($AB$9))</f>
        <v>0.87506222332033534</v>
      </c>
      <c r="AK538" s="177">
        <f>$AB$7*SIN(AL538)</f>
        <v>-5.0196871158323365E-2</v>
      </c>
      <c r="AL538" s="177">
        <f>2*ATAN(AM538)</f>
        <v>-2.8798602491537748</v>
      </c>
      <c r="AM538" s="177">
        <f>SQRT((1+$AB$7)/(1-$AB$7))*TAN(AN538/2)</f>
        <v>-7.5977204232882469</v>
      </c>
      <c r="AN538" s="177">
        <f>$AU538+$AB$7*SIN(AO538)</f>
        <v>22.308839217045499</v>
      </c>
      <c r="AO538" s="177">
        <f>$AU538+$AB$7*SIN(AP538)</f>
        <v>22.308842002684091</v>
      </c>
      <c r="AP538" s="177">
        <f>$AU538+$AB$7*SIN(AQ538)</f>
        <v>22.308826886921015</v>
      </c>
      <c r="AQ538" s="177">
        <f>$AU538+$AB$7*SIN(AR538)</f>
        <v>22.308908910772796</v>
      </c>
      <c r="AR538" s="177">
        <f>$AU538+$AB$7*SIN(AS538)</f>
        <v>22.308463844864299</v>
      </c>
      <c r="AS538" s="177">
        <f>$AU538+$AB$7*SIN(AT538)</f>
        <v>22.31087958088996</v>
      </c>
      <c r="AT538" s="177">
        <f>$AU538+$AB$7*SIN(AU538)</f>
        <v>22.297790167527701</v>
      </c>
      <c r="AU538" s="177">
        <f>RADIANS($AB$9)+$AB$18*(F538-AB$15)</f>
        <v>22.369438432242799</v>
      </c>
    </row>
    <row r="539" spans="1:47" s="177" customFormat="1" ht="12.95" customHeight="1" x14ac:dyDescent="0.2">
      <c r="A539" s="59" t="s">
        <v>237</v>
      </c>
      <c r="B539" s="60" t="s">
        <v>95</v>
      </c>
      <c r="C539" s="59">
        <v>55580.894699999997</v>
      </c>
      <c r="D539" s="59">
        <v>2.0000000000000001E-4</v>
      </c>
      <c r="E539" s="199">
        <f>(C539-C$7)/C$8</f>
        <v>-1671.9891658196193</v>
      </c>
      <c r="F539" s="199">
        <f>ROUND(2*E539,0)/2</f>
        <v>-1672</v>
      </c>
      <c r="G539" s="201">
        <f>C539-(C$7+C$8*F539)</f>
        <v>7.4471999905654229E-3</v>
      </c>
      <c r="H539" s="199"/>
      <c r="I539" s="199"/>
      <c r="K539" s="177">
        <f>G539</f>
        <v>7.4471999905654229E-3</v>
      </c>
      <c r="O539" s="177">
        <f ca="1">+C$11+C$12*F539</f>
        <v>1.5169845621315159E-2</v>
      </c>
      <c r="Q539" s="198">
        <f>C539-15018.5</f>
        <v>40562.394699999997</v>
      </c>
      <c r="S539" s="178">
        <f>S$18</f>
        <v>1</v>
      </c>
      <c r="Z539" s="177">
        <f>F539</f>
        <v>-1672</v>
      </c>
      <c r="AA539" s="177">
        <f>AB$3+AB$4*Z539+AB$5*Z539^2+AH539</f>
        <v>1.3269121171084437E-2</v>
      </c>
      <c r="AB539" s="177">
        <f>IF(S539&lt;&gt;0,G539-AH539,-9999)</f>
        <v>-5.0259593420258607E-3</v>
      </c>
      <c r="AC539" s="177">
        <f>+G539-P539</f>
        <v>7.4471999905654229E-3</v>
      </c>
      <c r="AD539" s="177">
        <f>IF(S539&lt;&gt;0,G539-AA539,-9999)</f>
        <v>-5.8219211805190137E-3</v>
      </c>
      <c r="AE539" s="177">
        <f>+(G539-AA539)^2*S539</f>
        <v>3.3894766232175905E-5</v>
      </c>
      <c r="AF539" s="177">
        <f>IF(S539&lt;&gt;0,G539-P539,-9999)</f>
        <v>7.4471999905654229E-3</v>
      </c>
      <c r="AG539" s="178"/>
      <c r="AH539" s="177">
        <f>$AB$6*($AB$11/AI539*AJ539+$AB$12)</f>
        <v>1.2473159332591284E-2</v>
      </c>
      <c r="AI539" s="177">
        <f>1+$AB$7*COS(AL539)</f>
        <v>0.82051365866753256</v>
      </c>
      <c r="AJ539" s="177">
        <f>SIN(AL539+RADIANS($AB$9))</f>
        <v>0.9294900640087812</v>
      </c>
      <c r="AK539" s="177">
        <f>$AB$7*SIN(AL539)</f>
        <v>-7.3610099961909994E-2</v>
      </c>
      <c r="AL539" s="177">
        <f>2*ATAN(AM539)</f>
        <v>-2.7523966942337279</v>
      </c>
      <c r="AM539" s="177">
        <f>SQRT((1+$AB$7)/(1-$AB$7))*TAN(AN539/2)</f>
        <v>-5.0737691525102457</v>
      </c>
      <c r="AN539" s="177">
        <f>$AU539+$AB$7*SIN(AO539)</f>
        <v>22.462019260707425</v>
      </c>
      <c r="AO539" s="177">
        <f>$AU539+$AB$7*SIN(AP539)</f>
        <v>22.462021960046034</v>
      </c>
      <c r="AP539" s="177">
        <f>$AU539+$AB$7*SIN(AQ539)</f>
        <v>22.462006346379077</v>
      </c>
      <c r="AQ539" s="177">
        <f>$AU539+$AB$7*SIN(AR539)</f>
        <v>22.462096661551382</v>
      </c>
      <c r="AR539" s="177">
        <f>$AU539+$AB$7*SIN(AS539)</f>
        <v>22.461574302922582</v>
      </c>
      <c r="AS539" s="177">
        <f>$AU539+$AB$7*SIN(AT539)</f>
        <v>22.464597411393296</v>
      </c>
      <c r="AT539" s="177">
        <f>$AU539+$AB$7*SIN(AU539)</f>
        <v>22.447164852148916</v>
      </c>
      <c r="AU539" s="177">
        <f>RADIANS($AB$9)+$AB$18*(F539-AB$15)</f>
        <v>22.550027650991602</v>
      </c>
    </row>
    <row r="540" spans="1:47" s="177" customFormat="1" ht="12.95" customHeight="1" x14ac:dyDescent="0.2">
      <c r="A540" s="144" t="s">
        <v>232</v>
      </c>
      <c r="B540" s="145" t="s">
        <v>95</v>
      </c>
      <c r="C540" s="146">
        <v>55594.642500000002</v>
      </c>
      <c r="D540" s="196"/>
      <c r="E540" s="105">
        <f>(C540-C$7)/C$8</f>
        <v>-1651.9888777693766</v>
      </c>
      <c r="F540" s="199">
        <f>ROUND(2*E540,0)/2</f>
        <v>-1652</v>
      </c>
      <c r="G540" s="201">
        <f>C540-(C$7+C$8*F540)</f>
        <v>7.6451999993878417E-3</v>
      </c>
      <c r="H540" s="199"/>
      <c r="I540" s="199"/>
      <c r="K540" s="177">
        <f>G540</f>
        <v>7.6451999993878417E-3</v>
      </c>
      <c r="O540" s="177">
        <f ca="1">+C$11+C$12*F540</f>
        <v>1.4983148436565195E-2</v>
      </c>
      <c r="Q540" s="198">
        <f>C540-15018.5</f>
        <v>40576.142500000002</v>
      </c>
      <c r="S540" s="178">
        <f>S$18</f>
        <v>1</v>
      </c>
      <c r="Z540" s="177">
        <f>F540</f>
        <v>-1652</v>
      </c>
      <c r="AA540" s="177">
        <f>AB$3+AB$4*Z540+AB$5*Z540^2+AH540</f>
        <v>1.3215261832090036E-2</v>
      </c>
      <c r="AB540" s="177">
        <f>IF(S540&lt;&gt;0,G540-AH540,-9999)</f>
        <v>-4.8600903460207113E-3</v>
      </c>
      <c r="AC540" s="177">
        <f>+G540-P540</f>
        <v>7.6451999993878417E-3</v>
      </c>
      <c r="AD540" s="177">
        <f>IF(S540&lt;&gt;0,G540-AA540,-9999)</f>
        <v>-5.5700618327021948E-3</v>
      </c>
      <c r="AE540" s="177">
        <f>+(G540-AA540)^2*S540</f>
        <v>3.1025588820125737E-5</v>
      </c>
      <c r="AF540" s="177">
        <f>IF(S540&lt;&gt;0,G540-P540,-9999)</f>
        <v>7.6451999993878417E-3</v>
      </c>
      <c r="AG540" s="178"/>
      <c r="AH540" s="177">
        <f>$AB$6*($AB$11/AI540*AJ540+$AB$12)</f>
        <v>1.2505290345408553E-2</v>
      </c>
      <c r="AI540" s="177">
        <f>1+$AB$7*COS(AL540)</f>
        <v>0.82106534627255179</v>
      </c>
      <c r="AJ540" s="177">
        <f>SIN(AL540+RADIANS($AB$9))</f>
        <v>0.93220402528994373</v>
      </c>
      <c r="AK540" s="177">
        <f>$AB$7*SIN(AL540)</f>
        <v>-7.4941198527616174E-2</v>
      </c>
      <c r="AL540" s="177">
        <f>2*ATAN(AM540)</f>
        <v>-2.7449691580987885</v>
      </c>
      <c r="AM540" s="177">
        <f>SQRT((1+$AB$7)/(1-$AB$7))*TAN(AN540/2)</f>
        <v>-4.9762877325412589</v>
      </c>
      <c r="AN540" s="177">
        <f>$AU540+$AB$7*SIN(AO540)</f>
        <v>22.470896616259441</v>
      </c>
      <c r="AO540" s="177">
        <f>$AU540+$AB$7*SIN(AP540)</f>
        <v>22.470899284239177</v>
      </c>
      <c r="AP540" s="177">
        <f>$AU540+$AB$7*SIN(AQ540)</f>
        <v>22.470883781291001</v>
      </c>
      <c r="AQ540" s="177">
        <f>$AU540+$AB$7*SIN(AR540)</f>
        <v>22.470973866707435</v>
      </c>
      <c r="AR540" s="177">
        <f>$AU540+$AB$7*SIN(AS540)</f>
        <v>22.470450452216376</v>
      </c>
      <c r="AS540" s="177">
        <f>$AU540+$AB$7*SIN(AT540)</f>
        <v>22.4734935936998</v>
      </c>
      <c r="AT540" s="177">
        <f>$AU540+$AB$7*SIN(AU540)</f>
        <v>22.455867068933706</v>
      </c>
      <c r="AU540" s="177">
        <f>RADIANS($AB$9)+$AB$18*(F540-AB$15)</f>
        <v>22.560436251495855</v>
      </c>
    </row>
    <row r="541" spans="1:47" s="177" customFormat="1" ht="12.95" customHeight="1" x14ac:dyDescent="0.2">
      <c r="A541" s="59" t="s">
        <v>216</v>
      </c>
      <c r="B541" s="60" t="s">
        <v>94</v>
      </c>
      <c r="C541" s="59">
        <v>55594.642500000002</v>
      </c>
      <c r="D541" s="59">
        <v>4.0000000000000002E-4</v>
      </c>
      <c r="E541" s="199">
        <f>(C541-C$7)/C$8</f>
        <v>-1651.9888777693766</v>
      </c>
      <c r="F541" s="199">
        <f>ROUND(2*E541,0)/2</f>
        <v>-1652</v>
      </c>
      <c r="G541" s="201">
        <f>C541-(C$7+C$8*F541)</f>
        <v>7.6451999993878417E-3</v>
      </c>
      <c r="H541" s="199"/>
      <c r="I541" s="199"/>
      <c r="K541" s="177">
        <f>G541</f>
        <v>7.6451999993878417E-3</v>
      </c>
      <c r="O541" s="177">
        <f ca="1">+C$11+C$12*F541</f>
        <v>1.4983148436565195E-2</v>
      </c>
      <c r="Q541" s="198">
        <f>C541-15018.5</f>
        <v>40576.142500000002</v>
      </c>
      <c r="S541" s="178">
        <f>S$18</f>
        <v>1</v>
      </c>
      <c r="Z541" s="177">
        <f>F541</f>
        <v>-1652</v>
      </c>
      <c r="AA541" s="177">
        <f>AB$3+AB$4*Z541+AB$5*Z541^2+AH541</f>
        <v>1.3215261832090036E-2</v>
      </c>
      <c r="AB541" s="177">
        <f>IF(S541&lt;&gt;0,G541-AH541,-9999)</f>
        <v>-4.8600903460207113E-3</v>
      </c>
      <c r="AC541" s="177">
        <f>+G541-P541</f>
        <v>7.6451999993878417E-3</v>
      </c>
      <c r="AD541" s="177">
        <f>IF(S541&lt;&gt;0,G541-AA541,-9999)</f>
        <v>-5.5700618327021948E-3</v>
      </c>
      <c r="AE541" s="177">
        <f>+(G541-AA541)^2*S541</f>
        <v>3.1025588820125737E-5</v>
      </c>
      <c r="AF541" s="177">
        <f>IF(S541&lt;&gt;0,G541-P541,-9999)</f>
        <v>7.6451999993878417E-3</v>
      </c>
      <c r="AG541" s="178"/>
      <c r="AH541" s="177">
        <f>$AB$6*($AB$11/AI541*AJ541+$AB$12)</f>
        <v>1.2505290345408553E-2</v>
      </c>
      <c r="AI541" s="177">
        <f>1+$AB$7*COS(AL541)</f>
        <v>0.82106534627255179</v>
      </c>
      <c r="AJ541" s="177">
        <f>SIN(AL541+RADIANS($AB$9))</f>
        <v>0.93220402528994373</v>
      </c>
      <c r="AK541" s="177">
        <f>$AB$7*SIN(AL541)</f>
        <v>-7.4941198527616174E-2</v>
      </c>
      <c r="AL541" s="177">
        <f>2*ATAN(AM541)</f>
        <v>-2.7449691580987885</v>
      </c>
      <c r="AM541" s="177">
        <f>SQRT((1+$AB$7)/(1-$AB$7))*TAN(AN541/2)</f>
        <v>-4.9762877325412589</v>
      </c>
      <c r="AN541" s="177">
        <f>$AU541+$AB$7*SIN(AO541)</f>
        <v>22.470896616259441</v>
      </c>
      <c r="AO541" s="177">
        <f>$AU541+$AB$7*SIN(AP541)</f>
        <v>22.470899284239177</v>
      </c>
      <c r="AP541" s="177">
        <f>$AU541+$AB$7*SIN(AQ541)</f>
        <v>22.470883781291001</v>
      </c>
      <c r="AQ541" s="177">
        <f>$AU541+$AB$7*SIN(AR541)</f>
        <v>22.470973866707435</v>
      </c>
      <c r="AR541" s="177">
        <f>$AU541+$AB$7*SIN(AS541)</f>
        <v>22.470450452216376</v>
      </c>
      <c r="AS541" s="177">
        <f>$AU541+$AB$7*SIN(AT541)</f>
        <v>22.4734935936998</v>
      </c>
      <c r="AT541" s="177">
        <f>$AU541+$AB$7*SIN(AU541)</f>
        <v>22.455867068933706</v>
      </c>
      <c r="AU541" s="177">
        <f>RADIANS($AB$9)+$AB$18*(F541-AB$15)</f>
        <v>22.560436251495855</v>
      </c>
    </row>
    <row r="542" spans="1:47" s="177" customFormat="1" ht="12.95" customHeight="1" x14ac:dyDescent="0.2">
      <c r="A542" s="147" t="s">
        <v>273</v>
      </c>
      <c r="B542" s="147" t="s">
        <v>52</v>
      </c>
      <c r="C542" s="148">
        <v>55594.642690000001</v>
      </c>
      <c r="D542" s="149">
        <v>1E-4</v>
      </c>
      <c r="E542" s="105">
        <f>(C542-C$7)/C$8</f>
        <v>-1651.9886013575356</v>
      </c>
      <c r="F542" s="199">
        <f>ROUND(2*E542,0)/2</f>
        <v>-1652</v>
      </c>
      <c r="G542" s="201">
        <f>C542-(C$7+C$8*F542)</f>
        <v>7.8351999982260168E-3</v>
      </c>
      <c r="H542" s="199"/>
      <c r="I542" s="199"/>
      <c r="K542" s="177">
        <f>G542</f>
        <v>7.8351999982260168E-3</v>
      </c>
      <c r="O542" s="177">
        <f ca="1">+C$11+C$12*F542</f>
        <v>1.4983148436565195E-2</v>
      </c>
      <c r="Q542" s="198">
        <f>C542-15018.5</f>
        <v>40576.142690000001</v>
      </c>
      <c r="S542" s="178">
        <f>S$18</f>
        <v>1</v>
      </c>
      <c r="Z542" s="177">
        <f>F542</f>
        <v>-1652</v>
      </c>
      <c r="AA542" s="177">
        <f>AB$3+AB$4*Z542+AB$5*Z542^2+AH542</f>
        <v>1.3215261832090036E-2</v>
      </c>
      <c r="AB542" s="177">
        <f>IF(S542&lt;&gt;0,G542-AH542,-9999)</f>
        <v>-4.6700903471825362E-3</v>
      </c>
      <c r="AC542" s="177">
        <f>+G542-P542</f>
        <v>7.8351999982260168E-3</v>
      </c>
      <c r="AD542" s="177">
        <f>IF(S542&lt;&gt;0,G542-AA542,-9999)</f>
        <v>-5.3800618338640197E-3</v>
      </c>
      <c r="AE542" s="177">
        <f>+(G542-AA542)^2*S542</f>
        <v>2.8945065336200278E-5</v>
      </c>
      <c r="AF542" s="177">
        <f>IF(S542&lt;&gt;0,G542-P542,-9999)</f>
        <v>7.8351999982260168E-3</v>
      </c>
      <c r="AG542" s="178"/>
      <c r="AH542" s="177">
        <f>$AB$6*($AB$11/AI542*AJ542+$AB$12)</f>
        <v>1.2505290345408553E-2</v>
      </c>
      <c r="AI542" s="177">
        <f>1+$AB$7*COS(AL542)</f>
        <v>0.82106534627255179</v>
      </c>
      <c r="AJ542" s="177">
        <f>SIN(AL542+RADIANS($AB$9))</f>
        <v>0.93220402528994373</v>
      </c>
      <c r="AK542" s="177">
        <f>$AB$7*SIN(AL542)</f>
        <v>-7.4941198527616174E-2</v>
      </c>
      <c r="AL542" s="177">
        <f>2*ATAN(AM542)</f>
        <v>-2.7449691580987885</v>
      </c>
      <c r="AM542" s="177">
        <f>SQRT((1+$AB$7)/(1-$AB$7))*TAN(AN542/2)</f>
        <v>-4.9762877325412589</v>
      </c>
      <c r="AN542" s="177">
        <f>$AU542+$AB$7*SIN(AO542)</f>
        <v>22.470896616259441</v>
      </c>
      <c r="AO542" s="177">
        <f>$AU542+$AB$7*SIN(AP542)</f>
        <v>22.470899284239177</v>
      </c>
      <c r="AP542" s="177">
        <f>$AU542+$AB$7*SIN(AQ542)</f>
        <v>22.470883781291001</v>
      </c>
      <c r="AQ542" s="177">
        <f>$AU542+$AB$7*SIN(AR542)</f>
        <v>22.470973866707435</v>
      </c>
      <c r="AR542" s="177">
        <f>$AU542+$AB$7*SIN(AS542)</f>
        <v>22.470450452216376</v>
      </c>
      <c r="AS542" s="177">
        <f>$AU542+$AB$7*SIN(AT542)</f>
        <v>22.4734935936998</v>
      </c>
      <c r="AT542" s="177">
        <f>$AU542+$AB$7*SIN(AU542)</f>
        <v>22.455867068933706</v>
      </c>
      <c r="AU542" s="177">
        <f>RADIANS($AB$9)+$AB$18*(F542-AB$15)</f>
        <v>22.560436251495855</v>
      </c>
    </row>
    <row r="543" spans="1:47" s="177" customFormat="1" ht="12.95" customHeight="1" x14ac:dyDescent="0.2">
      <c r="A543" s="144" t="s">
        <v>238</v>
      </c>
      <c r="B543" s="145" t="s">
        <v>95</v>
      </c>
      <c r="C543" s="146">
        <v>55599.453200000004</v>
      </c>
      <c r="D543" s="196"/>
      <c r="E543" s="105">
        <f>(C543-C$7)/C$8</f>
        <v>-1644.990275394938</v>
      </c>
      <c r="F543" s="199">
        <f>ROUND(2*E543,0)/2</f>
        <v>-1645</v>
      </c>
      <c r="G543" s="201">
        <f>C543-(C$7+C$8*F543)</f>
        <v>6.6844999964814633E-3</v>
      </c>
      <c r="H543" s="199"/>
      <c r="I543" s="199">
        <f>G543</f>
        <v>6.6844999964814633E-3</v>
      </c>
      <c r="O543" s="177">
        <f ca="1">+C$11+C$12*F543</f>
        <v>1.4917804421902707E-2</v>
      </c>
      <c r="Q543" s="198">
        <f>C543-15018.5</f>
        <v>40580.953200000004</v>
      </c>
      <c r="S543" s="178">
        <f>S$16</f>
        <v>0.1</v>
      </c>
      <c r="Z543" s="177">
        <f>F543</f>
        <v>-1645</v>
      </c>
      <c r="AA543" s="177">
        <f>AB$3+AB$4*Z543+AB$5*Z543^2+AH543</f>
        <v>1.319618738894212E-2</v>
      </c>
      <c r="AB543" s="177">
        <f>IF(S543&lt;&gt;0,G543-AH543,-9999)</f>
        <v>-5.8318085021271619E-3</v>
      </c>
      <c r="AC543" s="177">
        <f>+G543-P543</f>
        <v>6.6844999964814633E-3</v>
      </c>
      <c r="AD543" s="177">
        <f>IF(S543&lt;&gt;0,G543-AA543,-9999)</f>
        <v>-6.5116873924606564E-3</v>
      </c>
      <c r="AE543" s="177">
        <f>+(G543-AA543)^2*S543</f>
        <v>4.2402072697131065E-6</v>
      </c>
      <c r="AF543" s="177">
        <f>IF(S543&lt;&gt;0,G543-P543,-9999)</f>
        <v>6.6844999964814633E-3</v>
      </c>
      <c r="AG543" s="178"/>
      <c r="AH543" s="177">
        <f>$AB$6*($AB$11/AI543*AJ543+$AB$12)</f>
        <v>1.2516308498608625E-2</v>
      </c>
      <c r="AI543" s="177">
        <f>1+$AB$7*COS(AL543)</f>
        <v>0.82126094953041939</v>
      </c>
      <c r="AJ543" s="177">
        <f>SIN(AL543+RADIANS($AB$9))</f>
        <v>0.93314262234112477</v>
      </c>
      <c r="AK543" s="177">
        <f>$AB$7*SIN(AL543)</f>
        <v>-7.540653405740165E-2</v>
      </c>
      <c r="AL543" s="177">
        <f>2*ATAN(AM543)</f>
        <v>-2.742367148156315</v>
      </c>
      <c r="AM543" s="177">
        <f>SQRT((1+$AB$7)/(1-$AB$7))*TAN(AN543/2)</f>
        <v>-4.9429849587479033</v>
      </c>
      <c r="AN543" s="177">
        <f>$AU543+$AB$7*SIN(AO543)</f>
        <v>22.474005108147587</v>
      </c>
      <c r="AO543" s="177">
        <f>$AU543+$AB$7*SIN(AP543)</f>
        <v>22.474007764601854</v>
      </c>
      <c r="AP543" s="177">
        <f>$AU543+$AB$7*SIN(AQ543)</f>
        <v>22.473992303545359</v>
      </c>
      <c r="AQ543" s="177">
        <f>$AU543+$AB$7*SIN(AR543)</f>
        <v>22.474082291519597</v>
      </c>
      <c r="AR543" s="177">
        <f>$AU543+$AB$7*SIN(AS543)</f>
        <v>22.473558594111385</v>
      </c>
      <c r="AS543" s="177">
        <f>$AU543+$AB$7*SIN(AT543)</f>
        <v>22.476608345324241</v>
      </c>
      <c r="AT543" s="177">
        <f>$AU543+$AB$7*SIN(AU543)</f>
        <v>22.458915511814723</v>
      </c>
      <c r="AU543" s="177">
        <f>RADIANS($AB$9)+$AB$18*(F543-AB$15)</f>
        <v>22.564079261672344</v>
      </c>
    </row>
    <row r="544" spans="1:47" s="177" customFormat="1" ht="12.95" customHeight="1" x14ac:dyDescent="0.2">
      <c r="A544" s="126" t="s">
        <v>239</v>
      </c>
      <c r="B544" s="126"/>
      <c r="C544" s="155">
        <v>55599.453200000004</v>
      </c>
      <c r="D544" s="155">
        <v>5.9999999999999995E-4</v>
      </c>
      <c r="E544" s="105">
        <f>(C544-C$7)/C$8</f>
        <v>-1644.990275394938</v>
      </c>
      <c r="F544" s="199">
        <f>ROUND(2*E544,0)/2</f>
        <v>-1645</v>
      </c>
      <c r="G544" s="201">
        <f>C544-(C$7+C$8*F544)</f>
        <v>6.6844999964814633E-3</v>
      </c>
      <c r="H544" s="199"/>
      <c r="I544" s="199"/>
      <c r="J544" s="177">
        <f>G544</f>
        <v>6.6844999964814633E-3</v>
      </c>
      <c r="O544" s="177">
        <f ca="1">+C$11+C$12*F544</f>
        <v>1.4917804421902707E-2</v>
      </c>
      <c r="Q544" s="198">
        <f>C544-15018.5</f>
        <v>40580.953200000004</v>
      </c>
      <c r="S544" s="178">
        <f>S$17</f>
        <v>1</v>
      </c>
      <c r="Z544" s="177">
        <f>F544</f>
        <v>-1645</v>
      </c>
      <c r="AA544" s="177">
        <f>AB$3+AB$4*Z544+AB$5*Z544^2+AH544</f>
        <v>1.319618738894212E-2</v>
      </c>
      <c r="AB544" s="177">
        <f>IF(S544&lt;&gt;0,G544-AH544,-9999)</f>
        <v>-5.8318085021271619E-3</v>
      </c>
      <c r="AC544" s="177">
        <f>+G544-P544</f>
        <v>6.6844999964814633E-3</v>
      </c>
      <c r="AD544" s="177">
        <f>IF(S544&lt;&gt;0,G544-AA544,-9999)</f>
        <v>-6.5116873924606564E-3</v>
      </c>
      <c r="AE544" s="177">
        <f>+(G544-AA544)^2*S544</f>
        <v>4.2402072697131062E-5</v>
      </c>
      <c r="AF544" s="177">
        <f>IF(S544&lt;&gt;0,G544-P544,-9999)</f>
        <v>6.6844999964814633E-3</v>
      </c>
      <c r="AG544" s="178"/>
      <c r="AH544" s="177">
        <f>$AB$6*($AB$11/AI544*AJ544+$AB$12)</f>
        <v>1.2516308498608625E-2</v>
      </c>
      <c r="AI544" s="177">
        <f>1+$AB$7*COS(AL544)</f>
        <v>0.82126094953041939</v>
      </c>
      <c r="AJ544" s="177">
        <f>SIN(AL544+RADIANS($AB$9))</f>
        <v>0.93314262234112477</v>
      </c>
      <c r="AK544" s="177">
        <f>$AB$7*SIN(AL544)</f>
        <v>-7.540653405740165E-2</v>
      </c>
      <c r="AL544" s="177">
        <f>2*ATAN(AM544)</f>
        <v>-2.742367148156315</v>
      </c>
      <c r="AM544" s="177">
        <f>SQRT((1+$AB$7)/(1-$AB$7))*TAN(AN544/2)</f>
        <v>-4.9429849587479033</v>
      </c>
      <c r="AN544" s="177">
        <f>$AU544+$AB$7*SIN(AO544)</f>
        <v>22.474005108147587</v>
      </c>
      <c r="AO544" s="177">
        <f>$AU544+$AB$7*SIN(AP544)</f>
        <v>22.474007764601854</v>
      </c>
      <c r="AP544" s="177">
        <f>$AU544+$AB$7*SIN(AQ544)</f>
        <v>22.473992303545359</v>
      </c>
      <c r="AQ544" s="177">
        <f>$AU544+$AB$7*SIN(AR544)</f>
        <v>22.474082291519597</v>
      </c>
      <c r="AR544" s="177">
        <f>$AU544+$AB$7*SIN(AS544)</f>
        <v>22.473558594111385</v>
      </c>
      <c r="AS544" s="177">
        <f>$AU544+$AB$7*SIN(AT544)</f>
        <v>22.476608345324241</v>
      </c>
      <c r="AT544" s="177">
        <f>$AU544+$AB$7*SIN(AU544)</f>
        <v>22.458915511814723</v>
      </c>
      <c r="AU544" s="177">
        <f>RADIANS($AB$9)+$AB$18*(F544-AB$15)</f>
        <v>22.564079261672344</v>
      </c>
    </row>
    <row r="545" spans="1:47" s="177" customFormat="1" ht="12.95" customHeight="1" x14ac:dyDescent="0.2">
      <c r="A545" s="70" t="s">
        <v>235</v>
      </c>
      <c r="B545" s="60" t="s">
        <v>94</v>
      </c>
      <c r="C545" s="59">
        <v>55600.484190000003</v>
      </c>
      <c r="D545" s="59">
        <v>5.9999999999999995E-4</v>
      </c>
      <c r="E545" s="105">
        <f>(C545-C$7)/C$8</f>
        <v>-1643.4903919970925</v>
      </c>
      <c r="F545" s="199">
        <f>ROUND(2*E545,0)/2</f>
        <v>-1643.5</v>
      </c>
      <c r="G545" s="201">
        <f>C545-(C$7+C$8*F545)</f>
        <v>6.6043499973602593E-3</v>
      </c>
      <c r="H545" s="199"/>
      <c r="I545" s="199"/>
      <c r="K545" s="177">
        <f>G545</f>
        <v>6.6043499973602593E-3</v>
      </c>
      <c r="O545" s="177">
        <f ca="1">+C$11+C$12*F545</f>
        <v>1.490380213304646E-2</v>
      </c>
      <c r="Q545" s="198">
        <f>C545-15018.5</f>
        <v>40581.984190000003</v>
      </c>
      <c r="S545" s="178">
        <f>S$18</f>
        <v>1</v>
      </c>
      <c r="Z545" s="177">
        <f>F545</f>
        <v>-1643.5</v>
      </c>
      <c r="AA545" s="177">
        <f>AB$3+AB$4*Z545+AB$5*Z545^2+AH545</f>
        <v>1.3192084888123104E-2</v>
      </c>
      <c r="AB545" s="177">
        <f>IF(S545&lt;&gt;0,G545-AH545,-9999)</f>
        <v>-5.914304142284223E-3</v>
      </c>
      <c r="AC545" s="177">
        <f>+G545-P545</f>
        <v>6.6043499973602593E-3</v>
      </c>
      <c r="AD545" s="177">
        <f>IF(S545&lt;&gt;0,G545-AA545,-9999)</f>
        <v>-6.587734890762845E-3</v>
      </c>
      <c r="AE545" s="177">
        <f>+(G545-AA545)^2*S545</f>
        <v>4.3398250990974153E-5</v>
      </c>
      <c r="AF545" s="177">
        <f>IF(S545&lt;&gt;0,G545-P545,-9999)</f>
        <v>6.6043499973602593E-3</v>
      </c>
      <c r="AG545" s="178"/>
      <c r="AH545" s="177">
        <f>$AB$6*($AB$11/AI545*AJ545+$AB$12)</f>
        <v>1.2518654139644482E-2</v>
      </c>
      <c r="AI545" s="177">
        <f>1+$AB$7*COS(AL545)</f>
        <v>0.82130303419943596</v>
      </c>
      <c r="AJ545" s="177">
        <f>SIN(AL545+RADIANS($AB$9))</f>
        <v>0.93334298653063208</v>
      </c>
      <c r="AK545" s="177">
        <f>$AB$7*SIN(AL545)</f>
        <v>-7.5506211366942688E-2</v>
      </c>
      <c r="AL545" s="177">
        <f>2*ATAN(AM545)</f>
        <v>-2.7418094130517372</v>
      </c>
      <c r="AM545" s="177">
        <f>SQRT((1+$AB$7)/(1-$AB$7))*TAN(AN545/2)</f>
        <v>-4.9359022552043852</v>
      </c>
      <c r="AN545" s="177">
        <f>$AU545+$AB$7*SIN(AO545)</f>
        <v>22.474671310044435</v>
      </c>
      <c r="AO545" s="177">
        <f>$AU545+$AB$7*SIN(AP545)</f>
        <v>22.474673963992664</v>
      </c>
      <c r="AP545" s="177">
        <f>$AU545+$AB$7*SIN(AQ545)</f>
        <v>22.474658512121753</v>
      </c>
      <c r="AQ545" s="177">
        <f>$AU545+$AB$7*SIN(AR545)</f>
        <v>22.474748478076386</v>
      </c>
      <c r="AR545" s="177">
        <f>$AU545+$AB$7*SIN(AS545)</f>
        <v>22.474224725869213</v>
      </c>
      <c r="AS545" s="177">
        <f>$AU545+$AB$7*SIN(AT545)</f>
        <v>22.477275866304641</v>
      </c>
      <c r="AT545" s="177">
        <f>$AU545+$AB$7*SIN(AU545)</f>
        <v>22.459568930887443</v>
      </c>
      <c r="AU545" s="177">
        <f>RADIANS($AB$9)+$AB$18*(F545-AB$15)</f>
        <v>22.564859906710165</v>
      </c>
    </row>
    <row r="546" spans="1:47" s="177" customFormat="1" ht="12.95" customHeight="1" x14ac:dyDescent="0.2">
      <c r="A546" s="70" t="s">
        <v>235</v>
      </c>
      <c r="B546" s="60" t="s">
        <v>94</v>
      </c>
      <c r="C546" s="59">
        <v>55600.485890000004</v>
      </c>
      <c r="D546" s="59">
        <v>5.9999999999999995E-4</v>
      </c>
      <c r="E546" s="105">
        <f>(C546-C$7)/C$8</f>
        <v>-1643.4879188385</v>
      </c>
      <c r="F546" s="199">
        <f>ROUND(2*E546,0)/2</f>
        <v>-1643.5</v>
      </c>
      <c r="G546" s="201">
        <f>C546-(C$7+C$8*F546)</f>
        <v>8.3043499980703928E-3</v>
      </c>
      <c r="H546" s="199"/>
      <c r="K546" s="177">
        <f>G546</f>
        <v>8.3043499980703928E-3</v>
      </c>
      <c r="O546" s="177">
        <f ca="1">+C$11+C$12*F546</f>
        <v>1.490380213304646E-2</v>
      </c>
      <c r="Q546" s="198">
        <f>C546-15018.5</f>
        <v>40581.985890000004</v>
      </c>
      <c r="S546" s="178">
        <f>S$18</f>
        <v>1</v>
      </c>
      <c r="Z546" s="177">
        <f>F546</f>
        <v>-1643.5</v>
      </c>
      <c r="AA546" s="177">
        <f>AB$3+AB$4*Z546+AB$5*Z546^2+AH546</f>
        <v>1.3192084888123104E-2</v>
      </c>
      <c r="AB546" s="177">
        <f>IF(S546&lt;&gt;0,G546-AH546,-9999)</f>
        <v>-4.2143041415740896E-3</v>
      </c>
      <c r="AC546" s="177">
        <f>+G546-P546</f>
        <v>8.3043499980703928E-3</v>
      </c>
      <c r="AD546" s="177">
        <f>IF(S546&lt;&gt;0,G546-AA546,-9999)</f>
        <v>-4.8877348900527116E-3</v>
      </c>
      <c r="AE546" s="177">
        <f>+(G546-AA546)^2*S546</f>
        <v>2.3889952355438591E-5</v>
      </c>
      <c r="AF546" s="177">
        <f>IF(S546&lt;&gt;0,G546-P546,-9999)</f>
        <v>8.3043499980703928E-3</v>
      </c>
      <c r="AG546" s="178"/>
      <c r="AH546" s="177">
        <f>$AB$6*($AB$11/AI546*AJ546+$AB$12)</f>
        <v>1.2518654139644482E-2</v>
      </c>
      <c r="AI546" s="177">
        <f>1+$AB$7*COS(AL546)</f>
        <v>0.82130303419943596</v>
      </c>
      <c r="AJ546" s="177">
        <f>SIN(AL546+RADIANS($AB$9))</f>
        <v>0.93334298653063208</v>
      </c>
      <c r="AK546" s="177">
        <f>$AB$7*SIN(AL546)</f>
        <v>-7.5506211366942688E-2</v>
      </c>
      <c r="AL546" s="177">
        <f>2*ATAN(AM546)</f>
        <v>-2.7418094130517372</v>
      </c>
      <c r="AM546" s="177">
        <f>SQRT((1+$AB$7)/(1-$AB$7))*TAN(AN546/2)</f>
        <v>-4.9359022552043852</v>
      </c>
      <c r="AN546" s="177">
        <f>$AU546+$AB$7*SIN(AO546)</f>
        <v>22.474671310044435</v>
      </c>
      <c r="AO546" s="177">
        <f>$AU546+$AB$7*SIN(AP546)</f>
        <v>22.474673963992664</v>
      </c>
      <c r="AP546" s="177">
        <f>$AU546+$AB$7*SIN(AQ546)</f>
        <v>22.474658512121753</v>
      </c>
      <c r="AQ546" s="177">
        <f>$AU546+$AB$7*SIN(AR546)</f>
        <v>22.474748478076386</v>
      </c>
      <c r="AR546" s="177">
        <f>$AU546+$AB$7*SIN(AS546)</f>
        <v>22.474224725869213</v>
      </c>
      <c r="AS546" s="177">
        <f>$AU546+$AB$7*SIN(AT546)</f>
        <v>22.477275866304641</v>
      </c>
      <c r="AT546" s="177">
        <f>$AU546+$AB$7*SIN(AU546)</f>
        <v>22.459568930887443</v>
      </c>
      <c r="AU546" s="177">
        <f>RADIANS($AB$9)+$AB$18*(F546-AB$15)</f>
        <v>22.564859906710165</v>
      </c>
    </row>
    <row r="547" spans="1:47" s="177" customFormat="1" ht="12.95" customHeight="1" x14ac:dyDescent="0.2">
      <c r="A547" s="144" t="s">
        <v>232</v>
      </c>
      <c r="B547" s="145" t="s">
        <v>95</v>
      </c>
      <c r="C547" s="146">
        <v>55605.639199999998</v>
      </c>
      <c r="D547" s="196"/>
      <c r="E547" s="105">
        <f>(C547-C$7)/C$8</f>
        <v>-1635.9908877199177</v>
      </c>
      <c r="F547" s="199">
        <f>ROUND(2*E547,0)/2</f>
        <v>-1636</v>
      </c>
      <c r="G547" s="201">
        <f>C547-(C$7+C$8*F547)</f>
        <v>6.2635999929625541E-3</v>
      </c>
      <c r="H547" s="199"/>
      <c r="I547" s="199"/>
      <c r="K547" s="177">
        <f>G547</f>
        <v>6.2635999929625541E-3</v>
      </c>
      <c r="O547" s="177">
        <f ca="1">+C$11+C$12*F547</f>
        <v>1.4833790688765223E-2</v>
      </c>
      <c r="Q547" s="198">
        <f>C547-15018.5</f>
        <v>40587.139199999998</v>
      </c>
      <c r="S547" s="178">
        <f>S$18</f>
        <v>1</v>
      </c>
      <c r="Z547" s="177">
        <f>F547</f>
        <v>-1636</v>
      </c>
      <c r="AA547" s="177">
        <f>AB$3+AB$4*Z547+AB$5*Z547^2+AH547</f>
        <v>1.3171492244255753E-2</v>
      </c>
      <c r="AB547" s="177">
        <f>IF(S547&lt;&gt;0,G547-AH547,-9999)</f>
        <v>-6.2667007739510491E-3</v>
      </c>
      <c r="AC547" s="177">
        <f>+G547-P547</f>
        <v>6.2635999929625541E-3</v>
      </c>
      <c r="AD547" s="177">
        <f>IF(S547&lt;&gt;0,G547-AA547,-9999)</f>
        <v>-6.9078922512931986E-3</v>
      </c>
      <c r="AE547" s="177">
        <f>+(G547-AA547)^2*S547</f>
        <v>4.7718975355476614E-5</v>
      </c>
      <c r="AF547" s="177">
        <f>IF(S547&lt;&gt;0,G547-P547,-9999)</f>
        <v>6.2635999929625541E-3</v>
      </c>
      <c r="AG547" s="178"/>
      <c r="AH547" s="177">
        <f>$AB$6*($AB$11/AI547*AJ547+$AB$12)</f>
        <v>1.2530300766913603E-2</v>
      </c>
      <c r="AI547" s="177">
        <f>1+$AB$7*COS(AL547)</f>
        <v>0.8215143564305476</v>
      </c>
      <c r="AJ547" s="177">
        <f>SIN(AL547+RADIANS($AB$9))</f>
        <v>0.93434075762550761</v>
      </c>
      <c r="AK547" s="177">
        <f>$AB$7*SIN(AL547)</f>
        <v>-7.600439843137885E-2</v>
      </c>
      <c r="AL547" s="177">
        <f>2*ATAN(AM547)</f>
        <v>-2.7390198777926664</v>
      </c>
      <c r="AM547" s="177">
        <f>SQRT((1+$AB$7)/(1-$AB$7))*TAN(AN547/2)</f>
        <v>-4.9007684347796774</v>
      </c>
      <c r="AN547" s="177">
        <f>$AU547+$AB$7*SIN(AO547)</f>
        <v>22.478002832961234</v>
      </c>
      <c r="AO547" s="177">
        <f>$AU547+$AB$7*SIN(AP547)</f>
        <v>22.478005474189565</v>
      </c>
      <c r="AP547" s="177">
        <f>$AU547+$AB$7*SIN(AQ547)</f>
        <v>22.477990069342695</v>
      </c>
      <c r="AQ547" s="177">
        <f>$AU547+$AB$7*SIN(AR547)</f>
        <v>22.478079919197903</v>
      </c>
      <c r="AR547" s="177">
        <f>$AU547+$AB$7*SIN(AS547)</f>
        <v>22.477555923782191</v>
      </c>
      <c r="AS547" s="177">
        <f>$AU547+$AB$7*SIN(AT547)</f>
        <v>22.480613866496935</v>
      </c>
      <c r="AT547" s="177">
        <f>$AU547+$AB$7*SIN(AU547)</f>
        <v>22.462836990275605</v>
      </c>
      <c r="AU547" s="177">
        <f>RADIANS($AB$9)+$AB$18*(F547-AB$15)</f>
        <v>22.56876313189926</v>
      </c>
    </row>
    <row r="548" spans="1:47" s="177" customFormat="1" ht="12.95" customHeight="1" x14ac:dyDescent="0.2">
      <c r="A548" s="59" t="s">
        <v>216</v>
      </c>
      <c r="B548" s="60" t="s">
        <v>94</v>
      </c>
      <c r="C548" s="59">
        <v>55605.639199999998</v>
      </c>
      <c r="D548" s="59">
        <v>2.9999999999999997E-4</v>
      </c>
      <c r="E548" s="105">
        <f>(C548-C$7)/C$8</f>
        <v>-1635.9908877199177</v>
      </c>
      <c r="F548" s="199">
        <f>ROUND(2*E548,0)/2</f>
        <v>-1636</v>
      </c>
      <c r="G548" s="201">
        <f>C548-(C$7+C$8*F548)</f>
        <v>6.2635999929625541E-3</v>
      </c>
      <c r="H548" s="199"/>
      <c r="I548" s="199"/>
      <c r="K548" s="177">
        <f>G548</f>
        <v>6.2635999929625541E-3</v>
      </c>
      <c r="O548" s="177">
        <f ca="1">+C$11+C$12*F548</f>
        <v>1.4833790688765223E-2</v>
      </c>
      <c r="Q548" s="198">
        <f>C548-15018.5</f>
        <v>40587.139199999998</v>
      </c>
      <c r="S548" s="178">
        <f>S$18</f>
        <v>1</v>
      </c>
      <c r="Z548" s="177">
        <f>F548</f>
        <v>-1636</v>
      </c>
      <c r="AA548" s="177">
        <f>AB$3+AB$4*Z548+AB$5*Z548^2+AH548</f>
        <v>1.3171492244255753E-2</v>
      </c>
      <c r="AB548" s="177">
        <f>IF(S548&lt;&gt;0,G548-AH548,-9999)</f>
        <v>-6.2667007739510491E-3</v>
      </c>
      <c r="AC548" s="177">
        <f>+G548-P548</f>
        <v>6.2635999929625541E-3</v>
      </c>
      <c r="AD548" s="177">
        <f>IF(S548&lt;&gt;0,G548-AA548,-9999)</f>
        <v>-6.9078922512931986E-3</v>
      </c>
      <c r="AE548" s="177">
        <f>+(G548-AA548)^2*S548</f>
        <v>4.7718975355476614E-5</v>
      </c>
      <c r="AF548" s="177">
        <f>IF(S548&lt;&gt;0,G548-P548,-9999)</f>
        <v>6.2635999929625541E-3</v>
      </c>
      <c r="AG548" s="178"/>
      <c r="AH548" s="177">
        <f>$AB$6*($AB$11/AI548*AJ548+$AB$12)</f>
        <v>1.2530300766913603E-2</v>
      </c>
      <c r="AI548" s="177">
        <f>1+$AB$7*COS(AL548)</f>
        <v>0.8215143564305476</v>
      </c>
      <c r="AJ548" s="177">
        <f>SIN(AL548+RADIANS($AB$9))</f>
        <v>0.93434075762550761</v>
      </c>
      <c r="AK548" s="177">
        <f>$AB$7*SIN(AL548)</f>
        <v>-7.600439843137885E-2</v>
      </c>
      <c r="AL548" s="177">
        <f>2*ATAN(AM548)</f>
        <v>-2.7390198777926664</v>
      </c>
      <c r="AM548" s="177">
        <f>SQRT((1+$AB$7)/(1-$AB$7))*TAN(AN548/2)</f>
        <v>-4.9007684347796774</v>
      </c>
      <c r="AN548" s="177">
        <f>$AU548+$AB$7*SIN(AO548)</f>
        <v>22.478002832961234</v>
      </c>
      <c r="AO548" s="177">
        <f>$AU548+$AB$7*SIN(AP548)</f>
        <v>22.478005474189565</v>
      </c>
      <c r="AP548" s="177">
        <f>$AU548+$AB$7*SIN(AQ548)</f>
        <v>22.477990069342695</v>
      </c>
      <c r="AQ548" s="177">
        <f>$AU548+$AB$7*SIN(AR548)</f>
        <v>22.478079919197903</v>
      </c>
      <c r="AR548" s="177">
        <f>$AU548+$AB$7*SIN(AS548)</f>
        <v>22.477555923782191</v>
      </c>
      <c r="AS548" s="177">
        <f>$AU548+$AB$7*SIN(AT548)</f>
        <v>22.480613866496935</v>
      </c>
      <c r="AT548" s="177">
        <f>$AU548+$AB$7*SIN(AU548)</f>
        <v>22.462836990275605</v>
      </c>
      <c r="AU548" s="177">
        <f>RADIANS($AB$9)+$AB$18*(F548-AB$15)</f>
        <v>22.56876313189926</v>
      </c>
    </row>
    <row r="549" spans="1:47" s="177" customFormat="1" ht="12.95" customHeight="1" x14ac:dyDescent="0.2">
      <c r="A549" s="147" t="s">
        <v>273</v>
      </c>
      <c r="B549" s="147" t="s">
        <v>52</v>
      </c>
      <c r="C549" s="148">
        <v>55605.639329999998</v>
      </c>
      <c r="D549" s="149">
        <v>1E-4</v>
      </c>
      <c r="E549" s="105">
        <f>(C549-C$7)/C$8</f>
        <v>-1635.9906985960249</v>
      </c>
      <c r="F549" s="199">
        <f>ROUND(2*E549,0)/2</f>
        <v>-1636</v>
      </c>
      <c r="G549" s="201">
        <f>C549-(C$7+C$8*F549)</f>
        <v>6.3935999933164567E-3</v>
      </c>
      <c r="H549" s="199"/>
      <c r="I549" s="199"/>
      <c r="K549" s="177">
        <f>G549</f>
        <v>6.3935999933164567E-3</v>
      </c>
      <c r="O549" s="177">
        <f ca="1">+C$11+C$12*F549</f>
        <v>1.4833790688765223E-2</v>
      </c>
      <c r="Q549" s="198">
        <f>C549-15018.5</f>
        <v>40587.139329999998</v>
      </c>
      <c r="S549" s="178">
        <f>S$18</f>
        <v>1</v>
      </c>
      <c r="Z549" s="177">
        <f>F549</f>
        <v>-1636</v>
      </c>
      <c r="AA549" s="177">
        <f>AB$3+AB$4*Z549+AB$5*Z549^2+AH549</f>
        <v>1.3171492244255753E-2</v>
      </c>
      <c r="AB549" s="177">
        <f>IF(S549&lt;&gt;0,G549-AH549,-9999)</f>
        <v>-6.1367007735971466E-3</v>
      </c>
      <c r="AC549" s="177">
        <f>+G549-P549</f>
        <v>6.3935999933164567E-3</v>
      </c>
      <c r="AD549" s="177">
        <f>IF(S549&lt;&gt;0,G549-AA549,-9999)</f>
        <v>-6.777892250939296E-3</v>
      </c>
      <c r="AE549" s="177">
        <f>+(G549-AA549)^2*S549</f>
        <v>4.5939823365342955E-5</v>
      </c>
      <c r="AF549" s="177">
        <f>IF(S549&lt;&gt;0,G549-P549,-9999)</f>
        <v>6.3935999933164567E-3</v>
      </c>
      <c r="AG549" s="178"/>
      <c r="AH549" s="177">
        <f>$AB$6*($AB$11/AI549*AJ549+$AB$12)</f>
        <v>1.2530300766913603E-2</v>
      </c>
      <c r="AI549" s="177">
        <f>1+$AB$7*COS(AL549)</f>
        <v>0.8215143564305476</v>
      </c>
      <c r="AJ549" s="177">
        <f>SIN(AL549+RADIANS($AB$9))</f>
        <v>0.93434075762550761</v>
      </c>
      <c r="AK549" s="177">
        <f>$AB$7*SIN(AL549)</f>
        <v>-7.600439843137885E-2</v>
      </c>
      <c r="AL549" s="177">
        <f>2*ATAN(AM549)</f>
        <v>-2.7390198777926664</v>
      </c>
      <c r="AM549" s="177">
        <f>SQRT((1+$AB$7)/(1-$AB$7))*TAN(AN549/2)</f>
        <v>-4.9007684347796774</v>
      </c>
      <c r="AN549" s="177">
        <f>$AU549+$AB$7*SIN(AO549)</f>
        <v>22.478002832961234</v>
      </c>
      <c r="AO549" s="177">
        <f>$AU549+$AB$7*SIN(AP549)</f>
        <v>22.478005474189565</v>
      </c>
      <c r="AP549" s="177">
        <f>$AU549+$AB$7*SIN(AQ549)</f>
        <v>22.477990069342695</v>
      </c>
      <c r="AQ549" s="177">
        <f>$AU549+$AB$7*SIN(AR549)</f>
        <v>22.478079919197903</v>
      </c>
      <c r="AR549" s="177">
        <f>$AU549+$AB$7*SIN(AS549)</f>
        <v>22.477555923782191</v>
      </c>
      <c r="AS549" s="177">
        <f>$AU549+$AB$7*SIN(AT549)</f>
        <v>22.480613866496935</v>
      </c>
      <c r="AT549" s="177">
        <f>$AU549+$AB$7*SIN(AU549)</f>
        <v>22.462836990275605</v>
      </c>
      <c r="AU549" s="177">
        <f>RADIANS($AB$9)+$AB$18*(F549-AB$15)</f>
        <v>22.56876313189926</v>
      </c>
    </row>
    <row r="550" spans="1:47" s="177" customFormat="1" ht="12.95" customHeight="1" x14ac:dyDescent="0.2">
      <c r="A550" s="144" t="s">
        <v>240</v>
      </c>
      <c r="B550" s="145" t="s">
        <v>95</v>
      </c>
      <c r="C550" s="146">
        <v>55623.512499999997</v>
      </c>
      <c r="D550" s="196"/>
      <c r="E550" s="105">
        <f>(C550-C$7)/C$8</f>
        <v>-1609.9888256875729</v>
      </c>
      <c r="F550" s="199">
        <f>ROUND(2*E550,0)/2</f>
        <v>-1610</v>
      </c>
      <c r="G550" s="201">
        <f>C550-(C$7+C$8*F550)</f>
        <v>7.680999995500315E-3</v>
      </c>
      <c r="H550" s="199"/>
      <c r="I550" s="199">
        <f>G550</f>
        <v>7.680999995500315E-3</v>
      </c>
      <c r="O550" s="177">
        <f ca="1">+C$11+C$12*F550</f>
        <v>1.459108434859027E-2</v>
      </c>
      <c r="Q550" s="198">
        <f>C550-15018.5</f>
        <v>40605.012499999997</v>
      </c>
      <c r="S550" s="178">
        <f>S$16</f>
        <v>0.1</v>
      </c>
      <c r="Z550" s="177">
        <f>F550</f>
        <v>-1610</v>
      </c>
      <c r="AA550" s="177">
        <f>AB$3+AB$4*Z550+AB$5*Z550^2+AH550</f>
        <v>1.309906772228959E-2</v>
      </c>
      <c r="AB550" s="177">
        <f>IF(S550&lt;&gt;0,G550-AH550,-9999)</f>
        <v>-4.8886204987483323E-3</v>
      </c>
      <c r="AC550" s="177">
        <f>+G550-P550</f>
        <v>7.680999995500315E-3</v>
      </c>
      <c r="AD550" s="177">
        <f>IF(S550&lt;&gt;0,G550-AA550,-9999)</f>
        <v>-5.418067726789275E-3</v>
      </c>
      <c r="AE550" s="177">
        <f>+(G550-AA550)^2*S550</f>
        <v>2.9355457892075503E-6</v>
      </c>
      <c r="AF550" s="177">
        <f>IF(S550&lt;&gt;0,G550-P550,-9999)</f>
        <v>7.680999995500315E-3</v>
      </c>
      <c r="AG550" s="178"/>
      <c r="AH550" s="177">
        <f>$AB$6*($AB$11/AI550*AJ550+$AB$12)</f>
        <v>1.2569620494248647E-2</v>
      </c>
      <c r="AI550" s="177">
        <f>1+$AB$7*COS(AL550)</f>
        <v>0.82225855485067101</v>
      </c>
      <c r="AJ550" s="177">
        <f>SIN(AL550+RADIANS($AB$9))</f>
        <v>0.93774725538896331</v>
      </c>
      <c r="AK550" s="177">
        <f>$AB$7*SIN(AL550)</f>
        <v>-7.7728837747295776E-2</v>
      </c>
      <c r="AL550" s="177">
        <f>2*ATAN(AM550)</f>
        <v>-2.7293382679393732</v>
      </c>
      <c r="AM550" s="177">
        <f>SQRT((1+$AB$7)/(1-$AB$7))*TAN(AN550/2)</f>
        <v>-4.7824690178096629</v>
      </c>
      <c r="AN550" s="177">
        <f>$AU550+$AB$7*SIN(AO550)</f>
        <v>22.489558810820458</v>
      </c>
      <c r="AO550" s="177">
        <f>$AU550+$AB$7*SIN(AP550)</f>
        <v>22.489561405574079</v>
      </c>
      <c r="AP550" s="177">
        <f>$AU550+$AB$7*SIN(AQ550)</f>
        <v>22.489546177622486</v>
      </c>
      <c r="AQ550" s="177">
        <f>$AU550+$AB$7*SIN(AR550)</f>
        <v>22.489635548415347</v>
      </c>
      <c r="AR550" s="177">
        <f>$AU550+$AB$7*SIN(AS550)</f>
        <v>22.489111105369169</v>
      </c>
      <c r="AS550" s="177">
        <f>$AU550+$AB$7*SIN(AT550)</f>
        <v>22.492190770680647</v>
      </c>
      <c r="AT550" s="177">
        <f>$AU550+$AB$7*SIN(AU550)</f>
        <v>22.474178818609371</v>
      </c>
      <c r="AU550" s="177">
        <f>RADIANS($AB$9)+$AB$18*(F550-AB$15)</f>
        <v>22.58229431255479</v>
      </c>
    </row>
    <row r="551" spans="1:47" s="177" customFormat="1" ht="12.95" customHeight="1" x14ac:dyDescent="0.2">
      <c r="A551" s="70" t="s">
        <v>241</v>
      </c>
      <c r="B551" s="60" t="s">
        <v>95</v>
      </c>
      <c r="C551" s="59">
        <v>55623.512499999997</v>
      </c>
      <c r="D551" s="59">
        <v>1E-4</v>
      </c>
      <c r="E551" s="105">
        <f>(C551-C$7)/C$8</f>
        <v>-1609.9888256875729</v>
      </c>
      <c r="F551" s="199">
        <f>ROUND(2*E551,0)/2</f>
        <v>-1610</v>
      </c>
      <c r="G551" s="201">
        <f>C551-(C$7+C$8*F551)</f>
        <v>7.680999995500315E-3</v>
      </c>
      <c r="H551" s="199"/>
      <c r="I551" s="199"/>
      <c r="J551" s="177">
        <f>G551</f>
        <v>7.680999995500315E-3</v>
      </c>
      <c r="O551" s="177">
        <f ca="1">+C$11+C$12*F551</f>
        <v>1.459108434859027E-2</v>
      </c>
      <c r="Q551" s="198">
        <f>C551-15018.5</f>
        <v>40605.012499999997</v>
      </c>
      <c r="S551" s="178">
        <f>S$17</f>
        <v>1</v>
      </c>
      <c r="Z551" s="177">
        <f>F551</f>
        <v>-1610</v>
      </c>
      <c r="AA551" s="177">
        <f>AB$3+AB$4*Z551+AB$5*Z551^2+AH551</f>
        <v>1.309906772228959E-2</v>
      </c>
      <c r="AB551" s="177">
        <f>IF(S551&lt;&gt;0,G551-AH551,-9999)</f>
        <v>-4.8886204987483323E-3</v>
      </c>
      <c r="AC551" s="177">
        <f>+G551-P551</f>
        <v>7.680999995500315E-3</v>
      </c>
      <c r="AD551" s="177">
        <f>IF(S551&lt;&gt;0,G551-AA551,-9999)</f>
        <v>-5.418067726789275E-3</v>
      </c>
      <c r="AE551" s="177">
        <f>+(G551-AA551)^2*S551</f>
        <v>2.9355457892075503E-5</v>
      </c>
      <c r="AF551" s="177">
        <f>IF(S551&lt;&gt;0,G551-P551,-9999)</f>
        <v>7.680999995500315E-3</v>
      </c>
      <c r="AG551" s="178"/>
      <c r="AH551" s="177">
        <f>$AB$6*($AB$11/AI551*AJ551+$AB$12)</f>
        <v>1.2569620494248647E-2</v>
      </c>
      <c r="AI551" s="177">
        <f>1+$AB$7*COS(AL551)</f>
        <v>0.82225855485067101</v>
      </c>
      <c r="AJ551" s="177">
        <f>SIN(AL551+RADIANS($AB$9))</f>
        <v>0.93774725538896331</v>
      </c>
      <c r="AK551" s="177">
        <f>$AB$7*SIN(AL551)</f>
        <v>-7.7728837747295776E-2</v>
      </c>
      <c r="AL551" s="177">
        <f>2*ATAN(AM551)</f>
        <v>-2.7293382679393732</v>
      </c>
      <c r="AM551" s="177">
        <f>SQRT((1+$AB$7)/(1-$AB$7))*TAN(AN551/2)</f>
        <v>-4.7824690178096629</v>
      </c>
      <c r="AN551" s="177">
        <f>$AU551+$AB$7*SIN(AO551)</f>
        <v>22.489558810820458</v>
      </c>
      <c r="AO551" s="177">
        <f>$AU551+$AB$7*SIN(AP551)</f>
        <v>22.489561405574079</v>
      </c>
      <c r="AP551" s="177">
        <f>$AU551+$AB$7*SIN(AQ551)</f>
        <v>22.489546177622486</v>
      </c>
      <c r="AQ551" s="177">
        <f>$AU551+$AB$7*SIN(AR551)</f>
        <v>22.489635548415347</v>
      </c>
      <c r="AR551" s="177">
        <f>$AU551+$AB$7*SIN(AS551)</f>
        <v>22.489111105369169</v>
      </c>
      <c r="AS551" s="177">
        <f>$AU551+$AB$7*SIN(AT551)</f>
        <v>22.492190770680647</v>
      </c>
      <c r="AT551" s="177">
        <f>$AU551+$AB$7*SIN(AU551)</f>
        <v>22.474178818609371</v>
      </c>
      <c r="AU551" s="177">
        <f>RADIANS($AB$9)+$AB$18*(F551-AB$15)</f>
        <v>22.58229431255479</v>
      </c>
    </row>
    <row r="552" spans="1:47" s="177" customFormat="1" ht="12.95" customHeight="1" x14ac:dyDescent="0.2">
      <c r="A552" s="144" t="s">
        <v>242</v>
      </c>
      <c r="B552" s="145" t="s">
        <v>95</v>
      </c>
      <c r="C552" s="146">
        <v>55625.580999999998</v>
      </c>
      <c r="D552" s="196"/>
      <c r="E552" s="105">
        <f>(C552-C$7)/C$8</f>
        <v>-1606.97957360128</v>
      </c>
      <c r="F552" s="199">
        <f>ROUND(2*E552,0)/2</f>
        <v>-1607</v>
      </c>
      <c r="G552" s="201">
        <f>C552-(C$7+C$8*F552)</f>
        <v>1.4040699992619921E-2</v>
      </c>
      <c r="H552" s="199"/>
      <c r="I552" s="199"/>
      <c r="K552" s="177">
        <f>G552</f>
        <v>1.4040699992619921E-2</v>
      </c>
      <c r="O552" s="177">
        <f ca="1">+C$11+C$12*F552</f>
        <v>1.4563079770877774E-2</v>
      </c>
      <c r="Q552" s="198">
        <f>C552-15018.5</f>
        <v>40607.080999999998</v>
      </c>
      <c r="S552" s="178">
        <f>S$18</f>
        <v>1</v>
      </c>
      <c r="Z552" s="177">
        <f>F552</f>
        <v>-1607</v>
      </c>
      <c r="AA552" s="177">
        <f>AB$3+AB$4*Z552+AB$5*Z552^2+AH552</f>
        <v>1.3090607227431768E-2</v>
      </c>
      <c r="AB552" s="177">
        <f>IF(S552&lt;&gt;0,G552-AH552,-9999)</f>
        <v>1.4666482796019797E-3</v>
      </c>
      <c r="AC552" s="177">
        <f>+G552-P552</f>
        <v>1.4040699992619921E-2</v>
      </c>
      <c r="AD552" s="177">
        <f>IF(S552&lt;&gt;0,G552-AA552,-9999)</f>
        <v>9.5009276518815203E-4</v>
      </c>
      <c r="AE552" s="177">
        <f>+(G552-AA552)^2*S552</f>
        <v>9.0267626246286902E-7</v>
      </c>
      <c r="AF552" s="177">
        <f>IF(S552&lt;&gt;0,G552-P552,-9999)</f>
        <v>1.4040699992619921E-2</v>
      </c>
      <c r="AG552" s="178"/>
      <c r="AH552" s="177">
        <f>$AB$6*($AB$11/AI552*AJ552+$AB$12)</f>
        <v>1.2574051713017941E-2</v>
      </c>
      <c r="AI552" s="177">
        <f>1+$AB$7*COS(AL552)</f>
        <v>0.82234558568421778</v>
      </c>
      <c r="AJ552" s="177">
        <f>SIN(AL552+RADIANS($AB$9))</f>
        <v>0.9381350553580462</v>
      </c>
      <c r="AK552" s="177">
        <f>$AB$7*SIN(AL552)</f>
        <v>-7.7927547218129362E-2</v>
      </c>
      <c r="AL552" s="177">
        <f>2*ATAN(AM552)</f>
        <v>-2.7282200250289126</v>
      </c>
      <c r="AM552" s="177">
        <f>SQRT((1+$AB$7)/(1-$AB$7))*TAN(AN552/2)</f>
        <v>-4.7691572588953202</v>
      </c>
      <c r="AN552" s="177">
        <f>$AU552+$AB$7*SIN(AO552)</f>
        <v>22.490892869590311</v>
      </c>
      <c r="AO552" s="177">
        <f>$AU552+$AB$7*SIN(AP552)</f>
        <v>22.490895458751098</v>
      </c>
      <c r="AP552" s="177">
        <f>$AU552+$AB$7*SIN(AQ552)</f>
        <v>22.490880252568576</v>
      </c>
      <c r="AQ552" s="177">
        <f>$AU552+$AB$7*SIN(AR552)</f>
        <v>22.49096956052723</v>
      </c>
      <c r="AR552" s="177">
        <f>$AU552+$AB$7*SIN(AS552)</f>
        <v>22.490445105139738</v>
      </c>
      <c r="AS552" s="177">
        <f>$AU552+$AB$7*SIN(AT552)</f>
        <v>22.493527091017025</v>
      </c>
      <c r="AT552" s="177">
        <f>$AU552+$AB$7*SIN(AU552)</f>
        <v>22.475488757321948</v>
      </c>
      <c r="AU552" s="177">
        <f>RADIANS($AB$9)+$AB$18*(F552-AB$15)</f>
        <v>22.583855602630429</v>
      </c>
    </row>
    <row r="553" spans="1:47" s="177" customFormat="1" ht="12.95" customHeight="1" x14ac:dyDescent="0.2">
      <c r="A553" s="147" t="s">
        <v>273</v>
      </c>
      <c r="B553" s="147" t="s">
        <v>52</v>
      </c>
      <c r="C553" s="148">
        <v>55625.582490000001</v>
      </c>
      <c r="D553" s="149">
        <v>1E-4</v>
      </c>
      <c r="E553" s="105">
        <f>(C553-C$7)/C$8</f>
        <v>-1606.977405950511</v>
      </c>
      <c r="F553" s="199">
        <f>ROUND(2*E553,0)/2</f>
        <v>-1607</v>
      </c>
      <c r="G553" s="201">
        <f>C553-(C$7+C$8*F553)</f>
        <v>1.5530699994997121E-2</v>
      </c>
      <c r="H553" s="199"/>
      <c r="I553" s="199"/>
      <c r="K553" s="177">
        <f>G553</f>
        <v>1.5530699994997121E-2</v>
      </c>
      <c r="O553" s="177">
        <f ca="1">+C$11+C$12*F553</f>
        <v>1.4563079770877774E-2</v>
      </c>
      <c r="Q553" s="198">
        <f>C553-15018.5</f>
        <v>40607.082490000001</v>
      </c>
      <c r="S553" s="178">
        <f>S$18</f>
        <v>1</v>
      </c>
      <c r="Z553" s="177">
        <f>F553</f>
        <v>-1607</v>
      </c>
      <c r="AA553" s="177">
        <f>AB$3+AB$4*Z553+AB$5*Z553^2+AH553</f>
        <v>1.3090607227431768E-2</v>
      </c>
      <c r="AB553" s="177">
        <f>IF(S553&lt;&gt;0,G553-AH553,-9999)</f>
        <v>2.9566482819791805E-3</v>
      </c>
      <c r="AC553" s="177">
        <f>+G553-P553</f>
        <v>1.5530699994997121E-2</v>
      </c>
      <c r="AD553" s="177">
        <f>IF(S553&lt;&gt;0,G553-AA553,-9999)</f>
        <v>2.4400927675653529E-3</v>
      </c>
      <c r="AE553" s="177">
        <f>+(G553-AA553)^2*S553</f>
        <v>5.9540527143247436E-6</v>
      </c>
      <c r="AF553" s="177">
        <f>IF(S553&lt;&gt;0,G553-P553,-9999)</f>
        <v>1.5530699994997121E-2</v>
      </c>
      <c r="AG553" s="178"/>
      <c r="AH553" s="177">
        <f>$AB$6*($AB$11/AI553*AJ553+$AB$12)</f>
        <v>1.2574051713017941E-2</v>
      </c>
      <c r="AI553" s="177">
        <f>1+$AB$7*COS(AL553)</f>
        <v>0.82234558568421778</v>
      </c>
      <c r="AJ553" s="177">
        <f>SIN(AL553+RADIANS($AB$9))</f>
        <v>0.9381350553580462</v>
      </c>
      <c r="AK553" s="177">
        <f>$AB$7*SIN(AL553)</f>
        <v>-7.7927547218129362E-2</v>
      </c>
      <c r="AL553" s="177">
        <f>2*ATAN(AM553)</f>
        <v>-2.7282200250289126</v>
      </c>
      <c r="AM553" s="177">
        <f>SQRT((1+$AB$7)/(1-$AB$7))*TAN(AN553/2)</f>
        <v>-4.7691572588953202</v>
      </c>
      <c r="AN553" s="177">
        <f>$AU553+$AB$7*SIN(AO553)</f>
        <v>22.490892869590311</v>
      </c>
      <c r="AO553" s="177">
        <f>$AU553+$AB$7*SIN(AP553)</f>
        <v>22.490895458751098</v>
      </c>
      <c r="AP553" s="177">
        <f>$AU553+$AB$7*SIN(AQ553)</f>
        <v>22.490880252568576</v>
      </c>
      <c r="AQ553" s="177">
        <f>$AU553+$AB$7*SIN(AR553)</f>
        <v>22.49096956052723</v>
      </c>
      <c r="AR553" s="177">
        <f>$AU553+$AB$7*SIN(AS553)</f>
        <v>22.490445105139738</v>
      </c>
      <c r="AS553" s="177">
        <f>$AU553+$AB$7*SIN(AT553)</f>
        <v>22.493527091017025</v>
      </c>
      <c r="AT553" s="177">
        <f>$AU553+$AB$7*SIN(AU553)</f>
        <v>22.475488757321948</v>
      </c>
      <c r="AU553" s="177">
        <f>RADIANS($AB$9)+$AB$18*(F553-AB$15)</f>
        <v>22.583855602630429</v>
      </c>
    </row>
    <row r="554" spans="1:47" s="177" customFormat="1" ht="12.95" customHeight="1" x14ac:dyDescent="0.2">
      <c r="A554" s="144" t="s">
        <v>242</v>
      </c>
      <c r="B554" s="145" t="s">
        <v>95</v>
      </c>
      <c r="C554" s="146">
        <v>55660.618999999999</v>
      </c>
      <c r="D554" s="196"/>
      <c r="E554" s="105">
        <f>(C554-C$7)/C$8</f>
        <v>-1556.0063202295278</v>
      </c>
      <c r="F554" s="199">
        <f>ROUND(2*E554,0)/2</f>
        <v>-1556</v>
      </c>
      <c r="G554" s="201">
        <f>C554-(C$7+C$8*F554)</f>
        <v>-4.3444000039016828E-3</v>
      </c>
      <c r="H554" s="199"/>
      <c r="I554" s="199"/>
      <c r="K554" s="177">
        <f>G554</f>
        <v>-4.3444000039016828E-3</v>
      </c>
      <c r="O554" s="177">
        <f ca="1">+C$11+C$12*F554</f>
        <v>1.4087001949765367E-2</v>
      </c>
      <c r="Q554" s="198">
        <f>C554-15018.5</f>
        <v>40642.118999999999</v>
      </c>
      <c r="S554" s="178">
        <f>S$18</f>
        <v>1</v>
      </c>
      <c r="Z554" s="177">
        <f>F554</f>
        <v>-1556</v>
      </c>
      <c r="AA554" s="177">
        <f>AB$3+AB$4*Z554+AB$5*Z554^2+AH554</f>
        <v>1.2943473798294448E-2</v>
      </c>
      <c r="AB554" s="177">
        <f>IF(S554&lt;&gt;0,G554-AH554,-9999)</f>
        <v>-1.6990418743417307E-2</v>
      </c>
      <c r="AC554" s="177">
        <f>+G554-P554</f>
        <v>-4.3444000039016828E-3</v>
      </c>
      <c r="AD554" s="177">
        <f>IF(S554&lt;&gt;0,G554-AA554,-9999)</f>
        <v>-1.7287873802196131E-2</v>
      </c>
      <c r="AE554" s="177">
        <f>+(G554-AA554)^2*S554</f>
        <v>2.9887058060065931E-4</v>
      </c>
      <c r="AF554" s="177">
        <f>IF(S554&lt;&gt;0,G554-P554,-9999)</f>
        <v>-4.3444000039016828E-3</v>
      </c>
      <c r="AG554" s="178"/>
      <c r="AH554" s="177">
        <f>$AB$6*($AB$11/AI554*AJ554+$AB$12)</f>
        <v>1.2646018739515623E-2</v>
      </c>
      <c r="AI554" s="177">
        <f>1+$AB$7*COS(AL554)</f>
        <v>0.82386200270709931</v>
      </c>
      <c r="AJ554" s="177">
        <f>SIN(AL554+RADIANS($AB$9))</f>
        <v>0.94455987113443529</v>
      </c>
      <c r="AK554" s="177">
        <f>$AB$7*SIN(AL554)</f>
        <v>-8.1296983037278114E-2</v>
      </c>
      <c r="AL554" s="177">
        <f>2*ATAN(AM554)</f>
        <v>-2.7091730706991939</v>
      </c>
      <c r="AM554" s="177">
        <f>SQRT((1+$AB$7)/(1-$AB$7))*TAN(AN554/2)</f>
        <v>-4.5528418968591549</v>
      </c>
      <c r="AN554" s="177">
        <f>$AU554+$AB$7*SIN(AO554)</f>
        <v>22.513593821240079</v>
      </c>
      <c r="AO554" s="177">
        <f>$AU554+$AB$7*SIN(AP554)</f>
        <v>22.513596308545303</v>
      </c>
      <c r="AP554" s="177">
        <f>$AU554+$AB$7*SIN(AQ554)</f>
        <v>22.513581513395316</v>
      </c>
      <c r="AQ554" s="177">
        <f>$AU554+$AB$7*SIN(AR554)</f>
        <v>22.513669520719613</v>
      </c>
      <c r="AR554" s="177">
        <f>$AU554+$AB$7*SIN(AS554)</f>
        <v>22.513146084425649</v>
      </c>
      <c r="AS554" s="177">
        <f>$AU554+$AB$7*SIN(AT554)</f>
        <v>22.516261625431927</v>
      </c>
      <c r="AT554" s="177">
        <f>$AU554+$AB$7*SIN(AU554)</f>
        <v>22.497798629039284</v>
      </c>
      <c r="AU554" s="177">
        <f>RADIANS($AB$9)+$AB$18*(F554-AB$15)</f>
        <v>22.610397533916274</v>
      </c>
    </row>
    <row r="555" spans="1:47" s="177" customFormat="1" ht="12.95" customHeight="1" x14ac:dyDescent="0.2">
      <c r="A555" s="144" t="s">
        <v>243</v>
      </c>
      <c r="B555" s="145" t="s">
        <v>95</v>
      </c>
      <c r="C555" s="146">
        <v>55914.960700000003</v>
      </c>
      <c r="D555" s="196"/>
      <c r="E555" s="105">
        <f>(C555-C$7)/C$8</f>
        <v>-1185.9902257862866</v>
      </c>
      <c r="F555" s="199">
        <f>ROUND(2*E555,0)/2</f>
        <v>-1186</v>
      </c>
      <c r="G555" s="201">
        <f>C555-(C$7+C$8*F555)</f>
        <v>6.7186000014771707E-3</v>
      </c>
      <c r="H555" s="199"/>
      <c r="I555" s="199"/>
      <c r="K555" s="177">
        <f>G555</f>
        <v>6.7186000014771707E-3</v>
      </c>
      <c r="O555" s="177">
        <f ca="1">+C$11+C$12*F555</f>
        <v>1.0633104031891029E-2</v>
      </c>
      <c r="Q555" s="198">
        <f>C555-15018.5</f>
        <v>40896.460700000003</v>
      </c>
      <c r="S555" s="178">
        <f>S$18</f>
        <v>1</v>
      </c>
      <c r="Z555" s="177">
        <f>F555</f>
        <v>-1186</v>
      </c>
      <c r="AA555" s="177">
        <f>AB$3+AB$4*Z555+AB$5*Z555^2+AH555</f>
        <v>1.1683658326483281E-2</v>
      </c>
      <c r="AB555" s="177">
        <f>IF(S555&lt;&gt;0,G555-AH555,-9999)</f>
        <v>-6.2538367952854855E-3</v>
      </c>
      <c r="AC555" s="177">
        <f>+G555-P555</f>
        <v>6.7186000014771707E-3</v>
      </c>
      <c r="AD555" s="177">
        <f>IF(S555&lt;&gt;0,G555-AA555,-9999)</f>
        <v>-4.9650583250061102E-3</v>
      </c>
      <c r="AE555" s="177">
        <f>+(G555-AA555)^2*S555</f>
        <v>2.4651804170712481E-5</v>
      </c>
      <c r="AF555" s="177">
        <f>IF(S555&lt;&gt;0,G555-P555,-9999)</f>
        <v>6.7186000014771707E-3</v>
      </c>
      <c r="AG555" s="178"/>
      <c r="AH555" s="177">
        <f>$AB$6*($AB$11/AI555*AJ555+$AB$12)</f>
        <v>1.2972436796762656E-2</v>
      </c>
      <c r="AI555" s="177">
        <f>1+$AB$7*COS(AL555)</f>
        <v>0.83698772668290089</v>
      </c>
      <c r="AJ555" s="177">
        <f>SIN(AL555+RADIANS($AB$9))</f>
        <v>0.98124219946993663</v>
      </c>
      <c r="AK555" s="177">
        <f>$AB$7*SIN(AL555)</f>
        <v>-0.10517030136549367</v>
      </c>
      <c r="AL555" s="177">
        <f>2*ATAN(AM555)</f>
        <v>-2.5686217772933877</v>
      </c>
      <c r="AM555" s="177">
        <f>SQRT((1+$AB$7)/(1-$AB$7))*TAN(AN555/2)</f>
        <v>-3.3945570360578996</v>
      </c>
      <c r="AN555" s="177">
        <f>$AU555+$AB$7*SIN(AO555)</f>
        <v>22.679690157118927</v>
      </c>
      <c r="AO555" s="177">
        <f>$AU555+$AB$7*SIN(AP555)</f>
        <v>22.67969168269768</v>
      </c>
      <c r="AP555" s="177">
        <f>$AU555+$AB$7*SIN(AQ555)</f>
        <v>22.67968149843842</v>
      </c>
      <c r="AQ555" s="177">
        <f>$AU555+$AB$7*SIN(AR555)</f>
        <v>22.679749486802478</v>
      </c>
      <c r="AR555" s="177">
        <f>$AU555+$AB$7*SIN(AS555)</f>
        <v>22.679295680201694</v>
      </c>
      <c r="AS555" s="177">
        <f>$AU555+$AB$7*SIN(AT555)</f>
        <v>22.682327953747293</v>
      </c>
      <c r="AT555" s="177">
        <f>$AU555+$AB$7*SIN(AU555)</f>
        <v>22.662207435139905</v>
      </c>
      <c r="AU555" s="177">
        <f>RADIANS($AB$9)+$AB$18*(F555-AB$15)</f>
        <v>22.802956643244972</v>
      </c>
    </row>
    <row r="556" spans="1:47" s="177" customFormat="1" ht="12.95" customHeight="1" x14ac:dyDescent="0.2">
      <c r="A556" s="70" t="s">
        <v>244</v>
      </c>
      <c r="B556" s="60" t="s">
        <v>95</v>
      </c>
      <c r="C556" s="59">
        <v>55914.960700000003</v>
      </c>
      <c r="D556" s="59">
        <v>1E-4</v>
      </c>
      <c r="E556" s="105">
        <f>(C556-C$7)/C$8</f>
        <v>-1185.9902257862866</v>
      </c>
      <c r="F556" s="199">
        <f>ROUND(2*E556,0)/2</f>
        <v>-1186</v>
      </c>
      <c r="G556" s="201">
        <f>C556-(C$7+C$8*F556)</f>
        <v>6.7186000014771707E-3</v>
      </c>
      <c r="H556" s="199"/>
      <c r="I556" s="199"/>
      <c r="K556" s="177">
        <f>G556</f>
        <v>6.7186000014771707E-3</v>
      </c>
      <c r="O556" s="177">
        <f ca="1">+C$11+C$12*F556</f>
        <v>1.0633104031891029E-2</v>
      </c>
      <c r="Q556" s="198">
        <f>C556-15018.5</f>
        <v>40896.460700000003</v>
      </c>
      <c r="S556" s="178">
        <f>S$18</f>
        <v>1</v>
      </c>
      <c r="Z556" s="177">
        <f>F556</f>
        <v>-1186</v>
      </c>
      <c r="AA556" s="177">
        <f>AB$3+AB$4*Z556+AB$5*Z556^2+AH556</f>
        <v>1.1683658326483281E-2</v>
      </c>
      <c r="AB556" s="177">
        <f>IF(S556&lt;&gt;0,G556-AH556,-9999)</f>
        <v>-6.2538367952854855E-3</v>
      </c>
      <c r="AC556" s="177">
        <f>+G556-P556</f>
        <v>6.7186000014771707E-3</v>
      </c>
      <c r="AD556" s="177">
        <f>IF(S556&lt;&gt;0,G556-AA556,-9999)</f>
        <v>-4.9650583250061102E-3</v>
      </c>
      <c r="AE556" s="177">
        <f>+(G556-AA556)^2*S556</f>
        <v>2.4651804170712481E-5</v>
      </c>
      <c r="AF556" s="177">
        <f>IF(S556&lt;&gt;0,G556-P556,-9999)</f>
        <v>6.7186000014771707E-3</v>
      </c>
      <c r="AG556" s="178"/>
      <c r="AH556" s="177">
        <f>$AB$6*($AB$11/AI556*AJ556+$AB$12)</f>
        <v>1.2972436796762656E-2</v>
      </c>
      <c r="AI556" s="177">
        <f>1+$AB$7*COS(AL556)</f>
        <v>0.83698772668290089</v>
      </c>
      <c r="AJ556" s="177">
        <f>SIN(AL556+RADIANS($AB$9))</f>
        <v>0.98124219946993663</v>
      </c>
      <c r="AK556" s="177">
        <f>$AB$7*SIN(AL556)</f>
        <v>-0.10517030136549367</v>
      </c>
      <c r="AL556" s="177">
        <f>2*ATAN(AM556)</f>
        <v>-2.5686217772933877</v>
      </c>
      <c r="AM556" s="177">
        <f>SQRT((1+$AB$7)/(1-$AB$7))*TAN(AN556/2)</f>
        <v>-3.3945570360578996</v>
      </c>
      <c r="AN556" s="177">
        <f>$AU556+$AB$7*SIN(AO556)</f>
        <v>22.679690157118927</v>
      </c>
      <c r="AO556" s="177">
        <f>$AU556+$AB$7*SIN(AP556)</f>
        <v>22.67969168269768</v>
      </c>
      <c r="AP556" s="177">
        <f>$AU556+$AB$7*SIN(AQ556)</f>
        <v>22.67968149843842</v>
      </c>
      <c r="AQ556" s="177">
        <f>$AU556+$AB$7*SIN(AR556)</f>
        <v>22.679749486802478</v>
      </c>
      <c r="AR556" s="177">
        <f>$AU556+$AB$7*SIN(AS556)</f>
        <v>22.679295680201694</v>
      </c>
      <c r="AS556" s="177">
        <f>$AU556+$AB$7*SIN(AT556)</f>
        <v>22.682327953747293</v>
      </c>
      <c r="AT556" s="177">
        <f>$AU556+$AB$7*SIN(AU556)</f>
        <v>22.662207435139905</v>
      </c>
      <c r="AU556" s="177">
        <f>RADIANS($AB$9)+$AB$18*(F556-AB$15)</f>
        <v>22.802956643244972</v>
      </c>
    </row>
    <row r="557" spans="1:47" s="177" customFormat="1" ht="12.95" customHeight="1" x14ac:dyDescent="0.2">
      <c r="A557" s="70" t="s">
        <v>245</v>
      </c>
      <c r="B557" s="60" t="s">
        <v>95</v>
      </c>
      <c r="C557" s="59">
        <v>55914.960700000003</v>
      </c>
      <c r="D557" s="59">
        <v>1E-4</v>
      </c>
      <c r="E557" s="105">
        <f>(C557-C$7)/C$8</f>
        <v>-1185.9902257862866</v>
      </c>
      <c r="F557" s="199">
        <f>ROUND(2*E557,0)/2</f>
        <v>-1186</v>
      </c>
      <c r="G557" s="201">
        <f>C557-(C$7+C$8*F557)</f>
        <v>6.7186000014771707E-3</v>
      </c>
      <c r="H557" s="199"/>
      <c r="I557" s="199"/>
      <c r="K557" s="177">
        <f>G557</f>
        <v>6.7186000014771707E-3</v>
      </c>
      <c r="O557" s="177">
        <f ca="1">+C$11+C$12*F557</f>
        <v>1.0633104031891029E-2</v>
      </c>
      <c r="Q557" s="198">
        <f>C557-15018.5</f>
        <v>40896.460700000003</v>
      </c>
      <c r="S557" s="178">
        <f>S$18</f>
        <v>1</v>
      </c>
      <c r="Z557" s="177">
        <f>F557</f>
        <v>-1186</v>
      </c>
      <c r="AA557" s="177">
        <f>AB$3+AB$4*Z557+AB$5*Z557^2+AH557</f>
        <v>1.1683658326483281E-2</v>
      </c>
      <c r="AB557" s="177">
        <f>IF(S557&lt;&gt;0,G557-AH557,-9999)</f>
        <v>-6.2538367952854855E-3</v>
      </c>
      <c r="AC557" s="177">
        <f>+G557-P557</f>
        <v>6.7186000014771707E-3</v>
      </c>
      <c r="AD557" s="177">
        <f>IF(S557&lt;&gt;0,G557-AA557,-9999)</f>
        <v>-4.9650583250061102E-3</v>
      </c>
      <c r="AE557" s="177">
        <f>+(G557-AA557)^2*S557</f>
        <v>2.4651804170712481E-5</v>
      </c>
      <c r="AF557" s="177">
        <f>IF(S557&lt;&gt;0,G557-P557,-9999)</f>
        <v>6.7186000014771707E-3</v>
      </c>
      <c r="AG557" s="178"/>
      <c r="AH557" s="177">
        <f>$AB$6*($AB$11/AI557*AJ557+$AB$12)</f>
        <v>1.2972436796762656E-2</v>
      </c>
      <c r="AI557" s="177">
        <f>1+$AB$7*COS(AL557)</f>
        <v>0.83698772668290089</v>
      </c>
      <c r="AJ557" s="177">
        <f>SIN(AL557+RADIANS($AB$9))</f>
        <v>0.98124219946993663</v>
      </c>
      <c r="AK557" s="177">
        <f>$AB$7*SIN(AL557)</f>
        <v>-0.10517030136549367</v>
      </c>
      <c r="AL557" s="177">
        <f>2*ATAN(AM557)</f>
        <v>-2.5686217772933877</v>
      </c>
      <c r="AM557" s="177">
        <f>SQRT((1+$AB$7)/(1-$AB$7))*TAN(AN557/2)</f>
        <v>-3.3945570360578996</v>
      </c>
      <c r="AN557" s="177">
        <f>$AU557+$AB$7*SIN(AO557)</f>
        <v>22.679690157118927</v>
      </c>
      <c r="AO557" s="177">
        <f>$AU557+$AB$7*SIN(AP557)</f>
        <v>22.67969168269768</v>
      </c>
      <c r="AP557" s="177">
        <f>$AU557+$AB$7*SIN(AQ557)</f>
        <v>22.67968149843842</v>
      </c>
      <c r="AQ557" s="177">
        <f>$AU557+$AB$7*SIN(AR557)</f>
        <v>22.679749486802478</v>
      </c>
      <c r="AR557" s="177">
        <f>$AU557+$AB$7*SIN(AS557)</f>
        <v>22.679295680201694</v>
      </c>
      <c r="AS557" s="177">
        <f>$AU557+$AB$7*SIN(AT557)</f>
        <v>22.682327953747293</v>
      </c>
      <c r="AT557" s="177">
        <f>$AU557+$AB$7*SIN(AU557)</f>
        <v>22.662207435139905</v>
      </c>
      <c r="AU557" s="177">
        <f>RADIANS($AB$9)+$AB$18*(F557-AB$15)</f>
        <v>22.802956643244972</v>
      </c>
    </row>
    <row r="558" spans="1:47" s="177" customFormat="1" ht="12.95" customHeight="1" x14ac:dyDescent="0.2">
      <c r="A558" s="147" t="s">
        <v>273</v>
      </c>
      <c r="B558" s="147" t="s">
        <v>52</v>
      </c>
      <c r="C558" s="148">
        <v>55914.960709999999</v>
      </c>
      <c r="D558" s="149">
        <v>1E-4</v>
      </c>
      <c r="E558" s="105">
        <f>(C558-C$7)/C$8</f>
        <v>-1185.9902112383006</v>
      </c>
      <c r="F558" s="199">
        <f>ROUND(2*E558,0)/2</f>
        <v>-1186</v>
      </c>
      <c r="G558" s="201">
        <f>C558-(C$7+C$8*F558)</f>
        <v>6.7285999975865707E-3</v>
      </c>
      <c r="H558" s="199"/>
      <c r="I558" s="199"/>
      <c r="K558" s="177">
        <f>G558</f>
        <v>6.7285999975865707E-3</v>
      </c>
      <c r="O558" s="177">
        <f ca="1">+C$11+C$12*F558</f>
        <v>1.0633104031891029E-2</v>
      </c>
      <c r="Q558" s="198">
        <f>C558-15018.5</f>
        <v>40896.460709999999</v>
      </c>
      <c r="S558" s="178">
        <f>S$18</f>
        <v>1</v>
      </c>
      <c r="Z558" s="177">
        <f>F558</f>
        <v>-1186</v>
      </c>
      <c r="AA558" s="177">
        <f>AB$3+AB$4*Z558+AB$5*Z558^2+AH558</f>
        <v>1.1683658326483281E-2</v>
      </c>
      <c r="AB558" s="177">
        <f>IF(S558&lt;&gt;0,G558-AH558,-9999)</f>
        <v>-6.2438367991760856E-3</v>
      </c>
      <c r="AC558" s="177">
        <f>+G558-P558</f>
        <v>6.7285999975865707E-3</v>
      </c>
      <c r="AD558" s="177">
        <f>IF(S558&lt;&gt;0,G558-AA558,-9999)</f>
        <v>-4.9550583288967102E-3</v>
      </c>
      <c r="AE558" s="177">
        <f>+(G558-AA558)^2*S558</f>
        <v>2.455260304276866E-5</v>
      </c>
      <c r="AF558" s="177">
        <f>IF(S558&lt;&gt;0,G558-P558,-9999)</f>
        <v>6.7285999975865707E-3</v>
      </c>
      <c r="AG558" s="178"/>
      <c r="AH558" s="177">
        <f>$AB$6*($AB$11/AI558*AJ558+$AB$12)</f>
        <v>1.2972436796762656E-2</v>
      </c>
      <c r="AI558" s="177">
        <f>1+$AB$7*COS(AL558)</f>
        <v>0.83698772668290089</v>
      </c>
      <c r="AJ558" s="177">
        <f>SIN(AL558+RADIANS($AB$9))</f>
        <v>0.98124219946993663</v>
      </c>
      <c r="AK558" s="177">
        <f>$AB$7*SIN(AL558)</f>
        <v>-0.10517030136549367</v>
      </c>
      <c r="AL558" s="177">
        <f>2*ATAN(AM558)</f>
        <v>-2.5686217772933877</v>
      </c>
      <c r="AM558" s="177">
        <f>SQRT((1+$AB$7)/(1-$AB$7))*TAN(AN558/2)</f>
        <v>-3.3945570360578996</v>
      </c>
      <c r="AN558" s="177">
        <f>$AU558+$AB$7*SIN(AO558)</f>
        <v>22.679690157118927</v>
      </c>
      <c r="AO558" s="177">
        <f>$AU558+$AB$7*SIN(AP558)</f>
        <v>22.67969168269768</v>
      </c>
      <c r="AP558" s="177">
        <f>$AU558+$AB$7*SIN(AQ558)</f>
        <v>22.67968149843842</v>
      </c>
      <c r="AQ558" s="177">
        <f>$AU558+$AB$7*SIN(AR558)</f>
        <v>22.679749486802478</v>
      </c>
      <c r="AR558" s="177">
        <f>$AU558+$AB$7*SIN(AS558)</f>
        <v>22.679295680201694</v>
      </c>
      <c r="AS558" s="177">
        <f>$AU558+$AB$7*SIN(AT558)</f>
        <v>22.682327953747293</v>
      </c>
      <c r="AT558" s="177">
        <f>$AU558+$AB$7*SIN(AU558)</f>
        <v>22.662207435139905</v>
      </c>
      <c r="AU558" s="177">
        <f>RADIANS($AB$9)+$AB$18*(F558-AB$15)</f>
        <v>22.802956643244972</v>
      </c>
    </row>
    <row r="559" spans="1:47" s="177" customFormat="1" ht="12.95" customHeight="1" x14ac:dyDescent="0.2">
      <c r="A559" s="59" t="s">
        <v>246</v>
      </c>
      <c r="B559" s="60" t="s">
        <v>95</v>
      </c>
      <c r="C559" s="59">
        <v>55945.8946</v>
      </c>
      <c r="D559" s="59">
        <v>4.0000000000000002E-4</v>
      </c>
      <c r="E559" s="105">
        <f>(C559-C$7)/C$8</f>
        <v>-1140.9876136943794</v>
      </c>
      <c r="F559" s="199">
        <f>ROUND(2*E559,0)/2</f>
        <v>-1141</v>
      </c>
      <c r="G559" s="201">
        <f>C559-(C$7+C$8*F559)</f>
        <v>8.514099994499702E-3</v>
      </c>
      <c r="H559" s="199"/>
      <c r="I559" s="199"/>
      <c r="K559" s="177">
        <f>G559</f>
        <v>8.514099994499702E-3</v>
      </c>
      <c r="O559" s="177">
        <f ca="1">+C$11+C$12*F559</f>
        <v>1.0213035366203608E-2</v>
      </c>
      <c r="Q559" s="198">
        <f>C559-15018.5</f>
        <v>40927.3946</v>
      </c>
      <c r="S559" s="178">
        <f>S$18</f>
        <v>1</v>
      </c>
      <c r="Z559" s="177">
        <f>F559</f>
        <v>-1141</v>
      </c>
      <c r="AA559" s="177">
        <f>AB$3+AB$4*Z559+AB$5*Z559^2+AH559</f>
        <v>1.1506676954202152E-2</v>
      </c>
      <c r="AB559" s="177">
        <f>IF(S559&lt;&gt;0,G559-AH559,-9999)</f>
        <v>-4.4738778392400327E-3</v>
      </c>
      <c r="AC559" s="177">
        <f>+G559-P559</f>
        <v>8.514099994499702E-3</v>
      </c>
      <c r="AD559" s="177">
        <f>IF(S559&lt;&gt;0,G559-AA559,-9999)</f>
        <v>-2.9925769597024497E-3</v>
      </c>
      <c r="AE559" s="177">
        <f>+(G559-AA559)^2*S559</f>
        <v>8.955516859741958E-6</v>
      </c>
      <c r="AF559" s="177">
        <f>IF(S559&lt;&gt;0,G559-P559,-9999)</f>
        <v>8.514099994499702E-3</v>
      </c>
      <c r="AG559" s="178"/>
      <c r="AH559" s="177">
        <f>$AB$6*($AB$11/AI559*AJ559+$AB$12)</f>
        <v>1.2987977833739735E-2</v>
      </c>
      <c r="AI559" s="177">
        <f>1+$AB$7*COS(AL559)</f>
        <v>0.83884405523915717</v>
      </c>
      <c r="AJ559" s="177">
        <f>SIN(AL559+RADIANS($AB$9))</f>
        <v>0.98445074615696981</v>
      </c>
      <c r="AK559" s="177">
        <f>$AB$7*SIN(AL559)</f>
        <v>-0.10799331002223037</v>
      </c>
      <c r="AL559" s="177">
        <f>2*ATAN(AM559)</f>
        <v>-2.5512052809231389</v>
      </c>
      <c r="AM559" s="177">
        <f>SQRT((1+$AB$7)/(1-$AB$7))*TAN(AN559/2)</f>
        <v>-3.2886320259579276</v>
      </c>
      <c r="AN559" s="177">
        <f>$AU559+$AB$7*SIN(AO559)</f>
        <v>22.700080890694004</v>
      </c>
      <c r="AO559" s="177">
        <f>$AU559+$AB$7*SIN(AP559)</f>
        <v>22.700082293072494</v>
      </c>
      <c r="AP559" s="177">
        <f>$AU559+$AB$7*SIN(AQ559)</f>
        <v>22.700072769489413</v>
      </c>
      <c r="AQ559" s="177">
        <f>$AU559+$AB$7*SIN(AR559)</f>
        <v>22.700137445880724</v>
      </c>
      <c r="AR559" s="177">
        <f>$AU559+$AB$7*SIN(AS559)</f>
        <v>22.699698287217668</v>
      </c>
      <c r="AS559" s="177">
        <f>$AU559+$AB$7*SIN(AT559)</f>
        <v>22.702683476801862</v>
      </c>
      <c r="AT559" s="177">
        <f>$AU559+$AB$7*SIN(AU559)</f>
        <v>22.682539079407814</v>
      </c>
      <c r="AU559" s="177">
        <f>RADIANS($AB$9)+$AB$18*(F559-AB$15)</f>
        <v>22.826375994379543</v>
      </c>
    </row>
    <row r="560" spans="1:47" s="177" customFormat="1" ht="12.95" customHeight="1" x14ac:dyDescent="0.2">
      <c r="A560" s="144" t="s">
        <v>247</v>
      </c>
      <c r="B560" s="145" t="s">
        <v>95</v>
      </c>
      <c r="C560" s="146">
        <v>55956.203200000004</v>
      </c>
      <c r="D560" s="196"/>
      <c r="E560" s="105">
        <f>(C560-C$7)/C$8</f>
        <v>-1125.9906709548327</v>
      </c>
      <c r="F560" s="199">
        <f>ROUND(2*E560,0)/2</f>
        <v>-1126</v>
      </c>
      <c r="G560" s="201">
        <f>C560-(C$7+C$8*F560)</f>
        <v>6.412599999748636E-3</v>
      </c>
      <c r="H560" s="199"/>
      <c r="I560" s="199"/>
      <c r="K560" s="177">
        <f>G560</f>
        <v>6.412599999748636E-3</v>
      </c>
      <c r="O560" s="177">
        <f ca="1">+C$11+C$12*F560</f>
        <v>1.0073012477641136E-2</v>
      </c>
      <c r="Q560" s="198">
        <f>C560-15018.5</f>
        <v>40937.703200000004</v>
      </c>
      <c r="S560" s="178">
        <f>S$18</f>
        <v>1</v>
      </c>
      <c r="Z560" s="177">
        <f>F560</f>
        <v>-1126</v>
      </c>
      <c r="AA560" s="177">
        <f>AB$3+AB$4*Z560+AB$5*Z560^2+AH560</f>
        <v>1.1446508079304698E-2</v>
      </c>
      <c r="AB560" s="177">
        <f>IF(S560&lt;&gt;0,G560-AH560,-9999)</f>
        <v>-6.5793639203411691E-3</v>
      </c>
      <c r="AC560" s="177">
        <f>+G560-P560</f>
        <v>6.412599999748636E-3</v>
      </c>
      <c r="AD560" s="177">
        <f>IF(S560&lt;&gt;0,G560-AA560,-9999)</f>
        <v>-5.0339080795560615E-3</v>
      </c>
      <c r="AE560" s="177">
        <f>+(G560-AA560)^2*S560</f>
        <v>2.5340230553419795E-5</v>
      </c>
      <c r="AF560" s="177">
        <f>IF(S560&lt;&gt;0,G560-P560,-9999)</f>
        <v>6.412599999748636E-3</v>
      </c>
      <c r="AG560" s="178"/>
      <c r="AH560" s="177">
        <f>$AB$6*($AB$11/AI560*AJ560+$AB$12)</f>
        <v>1.2991963920089805E-2</v>
      </c>
      <c r="AI560" s="177">
        <f>1+$AB$7*COS(AL560)</f>
        <v>0.83947560773830365</v>
      </c>
      <c r="AJ560" s="177">
        <f>SIN(AL560+RADIANS($AB$9))</f>
        <v>0.98545689038860396</v>
      </c>
      <c r="AK560" s="177">
        <f>$AB$7*SIN(AL560)</f>
        <v>-0.10892985371481222</v>
      </c>
      <c r="AL560" s="177">
        <f>2*ATAN(AM560)</f>
        <v>-2.5453824752451939</v>
      </c>
      <c r="AM560" s="177">
        <f>SQRT((1+$AB$7)/(1-$AB$7))*TAN(AN560/2)</f>
        <v>-3.2545596394292806</v>
      </c>
      <c r="AN560" s="177">
        <f>$AU560+$AB$7*SIN(AO560)</f>
        <v>22.706887926696453</v>
      </c>
      <c r="AO560" s="177">
        <f>$AU560+$AB$7*SIN(AP560)</f>
        <v>22.706889288525176</v>
      </c>
      <c r="AP560" s="177">
        <f>$AU560+$AB$7*SIN(AQ560)</f>
        <v>22.706879985789755</v>
      </c>
      <c r="AQ560" s="177">
        <f>$AU560+$AB$7*SIN(AR560)</f>
        <v>22.706943534844001</v>
      </c>
      <c r="AR560" s="177">
        <f>$AU560+$AB$7*SIN(AS560)</f>
        <v>22.70650948703458</v>
      </c>
      <c r="AS560" s="177">
        <f>$AU560+$AB$7*SIN(AT560)</f>
        <v>22.709477358580397</v>
      </c>
      <c r="AT560" s="177">
        <f>$AU560+$AB$7*SIN(AU560)</f>
        <v>22.689333742009342</v>
      </c>
      <c r="AU560" s="177">
        <f>RADIANS($AB$9)+$AB$18*(F560-AB$15)</f>
        <v>22.834182444757733</v>
      </c>
    </row>
    <row r="561" spans="1:47" s="177" customFormat="1" ht="12.95" customHeight="1" x14ac:dyDescent="0.2">
      <c r="A561" s="144" t="s">
        <v>248</v>
      </c>
      <c r="B561" s="145" t="s">
        <v>95</v>
      </c>
      <c r="C561" s="146">
        <v>55994.695899999999</v>
      </c>
      <c r="D561" s="196"/>
      <c r="E561" s="105">
        <f>(C561-C$7)/C$8</f>
        <v>-1069.9915228852344</v>
      </c>
      <c r="F561" s="199">
        <f>ROUND(2*E561,0)/2</f>
        <v>-1070</v>
      </c>
      <c r="G561" s="201">
        <f>C561-(C$7+C$8*F561)</f>
        <v>5.8269999935873784E-3</v>
      </c>
      <c r="H561" s="199"/>
      <c r="I561" s="199"/>
      <c r="K561" s="177">
        <f>G561</f>
        <v>5.8269999935873784E-3</v>
      </c>
      <c r="O561" s="177">
        <f ca="1">+C$11+C$12*F561</f>
        <v>9.5502603603412357E-3</v>
      </c>
      <c r="Q561" s="198">
        <f>C561-15018.5</f>
        <v>40976.195899999999</v>
      </c>
      <c r="S561" s="178">
        <f>S$18</f>
        <v>1</v>
      </c>
      <c r="Z561" s="177">
        <f>F561</f>
        <v>-1070</v>
      </c>
      <c r="AA561" s="177">
        <f>AB$3+AB$4*Z561+AB$5*Z561^2+AH561</f>
        <v>1.1216651921164007E-2</v>
      </c>
      <c r="AB561" s="177">
        <f>IF(S561&lt;&gt;0,G561-AH561,-9999)</f>
        <v>-7.1745349120376292E-3</v>
      </c>
      <c r="AC561" s="177">
        <f>+G561-P561</f>
        <v>5.8269999935873784E-3</v>
      </c>
      <c r="AD561" s="177">
        <f>IF(S561&lt;&gt;0,G561-AA561,-9999)</f>
        <v>-5.3896519275766289E-3</v>
      </c>
      <c r="AE561" s="177">
        <f>+(G561-AA561)^2*S561</f>
        <v>2.904834790043047E-5</v>
      </c>
      <c r="AF561" s="177">
        <f>IF(S561&lt;&gt;0,G561-P561,-9999)</f>
        <v>5.8269999935873784E-3</v>
      </c>
      <c r="AG561" s="178"/>
      <c r="AH561" s="177">
        <f>$AB$6*($AB$11/AI561*AJ561+$AB$12)</f>
        <v>1.3001534905625008E-2</v>
      </c>
      <c r="AI561" s="177">
        <f>1+$AB$7*COS(AL561)</f>
        <v>0.84189015583063531</v>
      </c>
      <c r="AJ561" s="177">
        <f>SIN(AL561+RADIANS($AB$9))</f>
        <v>0.98892935938582804</v>
      </c>
      <c r="AK561" s="177">
        <f>$AB$7*SIN(AL561)</f>
        <v>-0.1124058304451179</v>
      </c>
      <c r="AL561" s="177">
        <f>2*ATAN(AM561)</f>
        <v>-2.5235653667528721</v>
      </c>
      <c r="AM561" s="177">
        <f>SQRT((1+$AB$7)/(1-$AB$7))*TAN(AN561/2)</f>
        <v>-3.1324367779013613</v>
      </c>
      <c r="AN561" s="177">
        <f>$AU561+$AB$7*SIN(AO561)</f>
        <v>22.732346773777905</v>
      </c>
      <c r="AO561" s="177">
        <f>$AU561+$AB$7*SIN(AP561)</f>
        <v>22.732347987296947</v>
      </c>
      <c r="AP561" s="177">
        <f>$AU561+$AB$7*SIN(AQ561)</f>
        <v>22.732339507213975</v>
      </c>
      <c r="AQ561" s="177">
        <f>$AU561+$AB$7*SIN(AR561)</f>
        <v>22.732398767494161</v>
      </c>
      <c r="AR561" s="177">
        <f>$AU561+$AB$7*SIN(AS561)</f>
        <v>22.731984713674105</v>
      </c>
      <c r="AS561" s="177">
        <f>$AU561+$AB$7*SIN(AT561)</f>
        <v>22.734881015741571</v>
      </c>
      <c r="AT561" s="177">
        <f>$AU561+$AB$7*SIN(AU561)</f>
        <v>22.714778965143296</v>
      </c>
      <c r="AU561" s="177">
        <f>RADIANS($AB$9)+$AB$18*(F561-AB$15)</f>
        <v>22.863326526169644</v>
      </c>
    </row>
    <row r="562" spans="1:47" s="177" customFormat="1" ht="12.95" customHeight="1" x14ac:dyDescent="0.2">
      <c r="A562" s="147" t="s">
        <v>273</v>
      </c>
      <c r="B562" s="147" t="s">
        <v>52</v>
      </c>
      <c r="C562" s="148">
        <v>55994.69599</v>
      </c>
      <c r="D562" s="149">
        <v>1E-4</v>
      </c>
      <c r="E562" s="105">
        <f>(C562-C$7)/C$8</f>
        <v>-1069.9913919533071</v>
      </c>
      <c r="F562" s="199">
        <f>ROUND(2*E562,0)/2</f>
        <v>-1070</v>
      </c>
      <c r="G562" s="201">
        <f>C562-(C$7+C$8*F562)</f>
        <v>5.916999994951766E-3</v>
      </c>
      <c r="H562" s="199"/>
      <c r="I562" s="199"/>
      <c r="K562" s="177">
        <f>G562</f>
        <v>5.916999994951766E-3</v>
      </c>
      <c r="O562" s="177">
        <f ca="1">+C$11+C$12*F562</f>
        <v>9.5502603603412357E-3</v>
      </c>
      <c r="Q562" s="198">
        <f>C562-15018.5</f>
        <v>40976.19599</v>
      </c>
      <c r="S562" s="178">
        <f>S$18</f>
        <v>1</v>
      </c>
      <c r="Z562" s="177">
        <f>F562</f>
        <v>-1070</v>
      </c>
      <c r="AA562" s="177">
        <f>AB$3+AB$4*Z562+AB$5*Z562^2+AH562</f>
        <v>1.1216651921164007E-2</v>
      </c>
      <c r="AB562" s="177">
        <f>IF(S562&lt;&gt;0,G562-AH562,-9999)</f>
        <v>-7.0845349106732416E-3</v>
      </c>
      <c r="AC562" s="177">
        <f>+G562-P562</f>
        <v>5.916999994951766E-3</v>
      </c>
      <c r="AD562" s="177">
        <f>IF(S562&lt;&gt;0,G562-AA562,-9999)</f>
        <v>-5.2996519262122413E-3</v>
      </c>
      <c r="AE562" s="177">
        <f>+(G562-AA562)^2*S562</f>
        <v>2.808631053900512E-5</v>
      </c>
      <c r="AF562" s="177">
        <f>IF(S562&lt;&gt;0,G562-P562,-9999)</f>
        <v>5.916999994951766E-3</v>
      </c>
      <c r="AG562" s="178"/>
      <c r="AH562" s="177">
        <f>$AB$6*($AB$11/AI562*AJ562+$AB$12)</f>
        <v>1.3001534905625008E-2</v>
      </c>
      <c r="AI562" s="177">
        <f>1+$AB$7*COS(AL562)</f>
        <v>0.84189015583063531</v>
      </c>
      <c r="AJ562" s="177">
        <f>SIN(AL562+RADIANS($AB$9))</f>
        <v>0.98892935938582804</v>
      </c>
      <c r="AK562" s="177">
        <f>$AB$7*SIN(AL562)</f>
        <v>-0.1124058304451179</v>
      </c>
      <c r="AL562" s="177">
        <f>2*ATAN(AM562)</f>
        <v>-2.5235653667528721</v>
      </c>
      <c r="AM562" s="177">
        <f>SQRT((1+$AB$7)/(1-$AB$7))*TAN(AN562/2)</f>
        <v>-3.1324367779013613</v>
      </c>
      <c r="AN562" s="177">
        <f>$AU562+$AB$7*SIN(AO562)</f>
        <v>22.732346773777905</v>
      </c>
      <c r="AO562" s="177">
        <f>$AU562+$AB$7*SIN(AP562)</f>
        <v>22.732347987296947</v>
      </c>
      <c r="AP562" s="177">
        <f>$AU562+$AB$7*SIN(AQ562)</f>
        <v>22.732339507213975</v>
      </c>
      <c r="AQ562" s="177">
        <f>$AU562+$AB$7*SIN(AR562)</f>
        <v>22.732398767494161</v>
      </c>
      <c r="AR562" s="177">
        <f>$AU562+$AB$7*SIN(AS562)</f>
        <v>22.731984713674105</v>
      </c>
      <c r="AS562" s="177">
        <f>$AU562+$AB$7*SIN(AT562)</f>
        <v>22.734881015741571</v>
      </c>
      <c r="AT562" s="177">
        <f>$AU562+$AB$7*SIN(AU562)</f>
        <v>22.714778965143296</v>
      </c>
      <c r="AU562" s="177">
        <f>RADIANS($AB$9)+$AB$18*(F562-AB$15)</f>
        <v>22.863326526169644</v>
      </c>
    </row>
    <row r="563" spans="1:47" s="177" customFormat="1" ht="12.95" customHeight="1" x14ac:dyDescent="0.2">
      <c r="A563" s="70" t="s">
        <v>249</v>
      </c>
      <c r="B563" s="60" t="s">
        <v>95</v>
      </c>
      <c r="C563" s="59">
        <v>55994.696000000004</v>
      </c>
      <c r="D563" s="59">
        <v>1E-4</v>
      </c>
      <c r="E563" s="105">
        <f>(C563-C$7)/C$8</f>
        <v>-1069.9913774053105</v>
      </c>
      <c r="F563" s="199">
        <f>ROUND(2*E563,0)/2</f>
        <v>-1070</v>
      </c>
      <c r="G563" s="201">
        <f>C563-(C$7+C$8*F563)</f>
        <v>5.9269999983371235E-3</v>
      </c>
      <c r="H563" s="199"/>
      <c r="I563" s="199"/>
      <c r="K563" s="177">
        <f>G563</f>
        <v>5.9269999983371235E-3</v>
      </c>
      <c r="O563" s="177">
        <f ca="1">+C$11+C$12*F563</f>
        <v>9.5502603603412357E-3</v>
      </c>
      <c r="Q563" s="198">
        <f>C563-15018.5</f>
        <v>40976.196000000004</v>
      </c>
      <c r="S563" s="178">
        <f>S$18</f>
        <v>1</v>
      </c>
      <c r="Z563" s="177">
        <f>F563</f>
        <v>-1070</v>
      </c>
      <c r="AA563" s="177">
        <f>AB$3+AB$4*Z563+AB$5*Z563^2+AH563</f>
        <v>1.1216651921164007E-2</v>
      </c>
      <c r="AB563" s="177">
        <f>IF(S563&lt;&gt;0,G563-AH563,-9999)</f>
        <v>-7.0745349072878841E-3</v>
      </c>
      <c r="AC563" s="177">
        <f>+G563-P563</f>
        <v>5.9269999983371235E-3</v>
      </c>
      <c r="AD563" s="177">
        <f>IF(S563&lt;&gt;0,G563-AA563,-9999)</f>
        <v>-5.2896519228268837E-3</v>
      </c>
      <c r="AE563" s="177">
        <f>+(G563-AA563)^2*S563</f>
        <v>2.7980417464666148E-5</v>
      </c>
      <c r="AF563" s="177">
        <f>IF(S563&lt;&gt;0,G563-P563,-9999)</f>
        <v>5.9269999983371235E-3</v>
      </c>
      <c r="AG563" s="178"/>
      <c r="AH563" s="177">
        <f>$AB$6*($AB$11/AI563*AJ563+$AB$12)</f>
        <v>1.3001534905625008E-2</v>
      </c>
      <c r="AI563" s="177">
        <f>1+$AB$7*COS(AL563)</f>
        <v>0.84189015583063531</v>
      </c>
      <c r="AJ563" s="177">
        <f>SIN(AL563+RADIANS($AB$9))</f>
        <v>0.98892935938582804</v>
      </c>
      <c r="AK563" s="177">
        <f>$AB$7*SIN(AL563)</f>
        <v>-0.1124058304451179</v>
      </c>
      <c r="AL563" s="177">
        <f>2*ATAN(AM563)</f>
        <v>-2.5235653667528721</v>
      </c>
      <c r="AM563" s="177">
        <f>SQRT((1+$AB$7)/(1-$AB$7))*TAN(AN563/2)</f>
        <v>-3.1324367779013613</v>
      </c>
      <c r="AN563" s="177">
        <f>$AU563+$AB$7*SIN(AO563)</f>
        <v>22.732346773777905</v>
      </c>
      <c r="AO563" s="177">
        <f>$AU563+$AB$7*SIN(AP563)</f>
        <v>22.732347987296947</v>
      </c>
      <c r="AP563" s="177">
        <f>$AU563+$AB$7*SIN(AQ563)</f>
        <v>22.732339507213975</v>
      </c>
      <c r="AQ563" s="177">
        <f>$AU563+$AB$7*SIN(AR563)</f>
        <v>22.732398767494161</v>
      </c>
      <c r="AR563" s="177">
        <f>$AU563+$AB$7*SIN(AS563)</f>
        <v>22.731984713674105</v>
      </c>
      <c r="AS563" s="177">
        <f>$AU563+$AB$7*SIN(AT563)</f>
        <v>22.734881015741571</v>
      </c>
      <c r="AT563" s="177">
        <f>$AU563+$AB$7*SIN(AU563)</f>
        <v>22.714778965143296</v>
      </c>
      <c r="AU563" s="177">
        <f>RADIANS($AB$9)+$AB$18*(F563-AB$15)</f>
        <v>22.863326526169644</v>
      </c>
    </row>
    <row r="564" spans="1:47" s="177" customFormat="1" ht="12.95" customHeight="1" x14ac:dyDescent="0.2">
      <c r="A564" s="156" t="s">
        <v>250</v>
      </c>
      <c r="B564" s="157" t="s">
        <v>95</v>
      </c>
      <c r="C564" s="156">
        <v>56006.381370000003</v>
      </c>
      <c r="D564" s="156">
        <v>4.0999999999999999E-4</v>
      </c>
      <c r="E564" s="105">
        <f>(C564-C$7)/C$8</f>
        <v>-1052.9915108103955</v>
      </c>
      <c r="F564" s="199">
        <f>ROUND(2*E564,0)/2</f>
        <v>-1053</v>
      </c>
      <c r="G564" s="201">
        <f>C564-(C$7+C$8*F564)</f>
        <v>5.8352999985800125E-3</v>
      </c>
      <c r="H564" s="199"/>
      <c r="I564" s="199"/>
      <c r="K564" s="177">
        <f>G564</f>
        <v>5.8352999985800125E-3</v>
      </c>
      <c r="O564" s="177">
        <f ca="1">+C$11+C$12*F564</f>
        <v>9.3915677533037666E-3</v>
      </c>
      <c r="Q564" s="198">
        <f>C564-15018.5</f>
        <v>40987.881370000003</v>
      </c>
      <c r="S564" s="178">
        <f>S$18</f>
        <v>1</v>
      </c>
      <c r="Z564" s="177">
        <f>F564</f>
        <v>-1053</v>
      </c>
      <c r="AA564" s="177">
        <f>AB$3+AB$4*Z564+AB$5*Z564^2+AH564</f>
        <v>1.1145235043059117E-2</v>
      </c>
      <c r="AB564" s="177">
        <f>IF(S564&lt;&gt;0,G564-AH564,-9999)</f>
        <v>-7.167474828553129E-3</v>
      </c>
      <c r="AC564" s="177">
        <f>+G564-P564</f>
        <v>5.8352999985800125E-3</v>
      </c>
      <c r="AD564" s="177">
        <f>IF(S564&lt;&gt;0,G564-AA564,-9999)</f>
        <v>-5.3099350444791044E-3</v>
      </c>
      <c r="AE564" s="177">
        <f>+(G564-AA564)^2*S564</f>
        <v>2.819541017658731E-5</v>
      </c>
      <c r="AF564" s="177">
        <f>IF(S564&lt;&gt;0,G564-P564,-9999)</f>
        <v>5.8352999985800125E-3</v>
      </c>
      <c r="AG564" s="178"/>
      <c r="AH564" s="177">
        <f>$AB$6*($AB$11/AI564*AJ564+$AB$12)</f>
        <v>1.3002774827133141E-2</v>
      </c>
      <c r="AI564" s="177">
        <f>1+$AB$7*COS(AL564)</f>
        <v>0.84264093113153837</v>
      </c>
      <c r="AJ564" s="177">
        <f>SIN(AL564+RADIANS($AB$9))</f>
        <v>0.98989399230990593</v>
      </c>
      <c r="AK564" s="177">
        <f>$AB$7*SIN(AL564)</f>
        <v>-0.11345447098359814</v>
      </c>
      <c r="AL564" s="177">
        <f>2*ATAN(AM564)</f>
        <v>-2.5169172525782479</v>
      </c>
      <c r="AM564" s="177">
        <f>SQRT((1+$AB$7)/(1-$AB$7))*TAN(AN564/2)</f>
        <v>-3.0968667782755204</v>
      </c>
      <c r="AN564" s="177">
        <f>$AU564+$AB$7*SIN(AO564)</f>
        <v>22.740089964304705</v>
      </c>
      <c r="AO564" s="177">
        <f>$AU564+$AB$7*SIN(AP564)</f>
        <v>22.740091133933845</v>
      </c>
      <c r="AP564" s="177">
        <f>$AU564+$AB$7*SIN(AQ564)</f>
        <v>22.740082901965401</v>
      </c>
      <c r="AQ564" s="177">
        <f>$AU564+$AB$7*SIN(AR564)</f>
        <v>22.740140840732348</v>
      </c>
      <c r="AR564" s="177">
        <f>$AU564+$AB$7*SIN(AS564)</f>
        <v>22.739733118678679</v>
      </c>
      <c r="AS564" s="177">
        <f>$AU564+$AB$7*SIN(AT564)</f>
        <v>22.742605600669165</v>
      </c>
      <c r="AT564" s="177">
        <f>$AU564+$AB$7*SIN(AU564)</f>
        <v>22.722528229651552</v>
      </c>
      <c r="AU564" s="177">
        <f>RADIANS($AB$9)+$AB$18*(F564-AB$15)</f>
        <v>22.872173836598261</v>
      </c>
    </row>
    <row r="565" spans="1:47" s="177" customFormat="1" ht="12.95" customHeight="1" x14ac:dyDescent="0.2">
      <c r="A565" s="59" t="s">
        <v>246</v>
      </c>
      <c r="B565" s="60" t="s">
        <v>95</v>
      </c>
      <c r="C565" s="59">
        <v>56016.690399999999</v>
      </c>
      <c r="D565" s="59">
        <v>2.9999999999999997E-4</v>
      </c>
      <c r="E565" s="105">
        <f>(C565-C$7)/C$8</f>
        <v>-1037.9939425072155</v>
      </c>
      <c r="F565" s="199">
        <f>ROUND(2*E565,0)/2</f>
        <v>-1038</v>
      </c>
      <c r="G565" s="201">
        <f>C565-(C$7+C$8*F565)</f>
        <v>4.1637999966042116E-3</v>
      </c>
      <c r="H565" s="199"/>
      <c r="I565" s="199"/>
      <c r="K565" s="177">
        <f>G565</f>
        <v>4.1637999966042116E-3</v>
      </c>
      <c r="O565" s="177">
        <f ca="1">+C$11+C$12*F565</f>
        <v>9.2515448647412929E-3</v>
      </c>
      <c r="Q565" s="198">
        <f>C565-15018.5</f>
        <v>40998.190399999999</v>
      </c>
      <c r="S565" s="178">
        <f>S$18</f>
        <v>1</v>
      </c>
      <c r="Z565" s="177">
        <f>F565</f>
        <v>-1038</v>
      </c>
      <c r="AA565" s="177">
        <f>AB$3+AB$4*Z565+AB$5*Z565^2+AH565</f>
        <v>1.1081583077610754E-2</v>
      </c>
      <c r="AB565" s="177">
        <f>IF(S565&lt;&gt;0,G565-AH565,-9999)</f>
        <v>-8.8394215791572552E-3</v>
      </c>
      <c r="AC565" s="177">
        <f>+G565-P565</f>
        <v>4.1637999966042116E-3</v>
      </c>
      <c r="AD565" s="177">
        <f>IF(S565&lt;&gt;0,G565-AA565,-9999)</f>
        <v>-6.917783081006542E-3</v>
      </c>
      <c r="AE565" s="177">
        <f>+(G565-AA565)^2*S565</f>
        <v>4.7855722755860364E-5</v>
      </c>
      <c r="AF565" s="177">
        <f>IF(S565&lt;&gt;0,G565-P565,-9999)</f>
        <v>4.1637999966042116E-3</v>
      </c>
      <c r="AG565" s="178"/>
      <c r="AH565" s="177">
        <f>$AB$6*($AB$11/AI565*AJ565+$AB$12)</f>
        <v>1.3003221575761467E-2</v>
      </c>
      <c r="AI565" s="177">
        <f>1+$AB$7*COS(AL565)</f>
        <v>0.84331028860485369</v>
      </c>
      <c r="AJ565" s="177">
        <f>SIN(AL565+RADIANS($AB$9))</f>
        <v>0.99071015357225278</v>
      </c>
      <c r="AK565" s="177">
        <f>$AB$7*SIN(AL565)</f>
        <v>-0.1143771300751297</v>
      </c>
      <c r="AL565" s="177">
        <f>2*ATAN(AM565)</f>
        <v>-2.511041372811325</v>
      </c>
      <c r="AM565" s="177">
        <f>SQRT((1+$AB$7)/(1-$AB$7))*TAN(AN565/2)</f>
        <v>-3.0660327316506679</v>
      </c>
      <c r="AN565" s="177">
        <f>$AU565+$AB$7*SIN(AO565)</f>
        <v>22.746927952223391</v>
      </c>
      <c r="AO565" s="177">
        <f>$AU565+$AB$7*SIN(AP565)</f>
        <v>22.746929083626309</v>
      </c>
      <c r="AP565" s="177">
        <f>$AU565+$AB$7*SIN(AQ565)</f>
        <v>22.746921069567435</v>
      </c>
      <c r="AQ565" s="177">
        <f>$AU565+$AB$7*SIN(AR565)</f>
        <v>22.746977836802355</v>
      </c>
      <c r="AR565" s="177">
        <f>$AU565+$AB$7*SIN(AS565)</f>
        <v>22.746575793988576</v>
      </c>
      <c r="AS565" s="177">
        <f>$AU565+$AB$7*SIN(AT565)</f>
        <v>22.74942647477878</v>
      </c>
      <c r="AT565" s="177">
        <f>$AU565+$AB$7*SIN(AU565)</f>
        <v>22.729375540611382</v>
      </c>
      <c r="AU565" s="177">
        <f>RADIANS($AB$9)+$AB$18*(F565-AB$15)</f>
        <v>22.879980286976451</v>
      </c>
    </row>
    <row r="566" spans="1:47" s="177" customFormat="1" ht="12.95" customHeight="1" x14ac:dyDescent="0.2">
      <c r="A566" s="147" t="s">
        <v>273</v>
      </c>
      <c r="B566" s="147" t="s">
        <v>52</v>
      </c>
      <c r="C566" s="148">
        <v>56302.641340000002</v>
      </c>
      <c r="D566" s="149">
        <v>1E-4</v>
      </c>
      <c r="E566" s="105">
        <f>(C566-C$7)/C$8</f>
        <v>-621.99275189957007</v>
      </c>
      <c r="F566" s="199">
        <f>ROUND(2*E566,0)/2</f>
        <v>-622</v>
      </c>
      <c r="G566" s="201">
        <f>C566-(C$7+C$8*F566)</f>
        <v>4.9822000000858679E-3</v>
      </c>
      <c r="H566" s="199"/>
      <c r="I566" s="199"/>
      <c r="K566" s="177">
        <f>G566</f>
        <v>4.9822000000858679E-3</v>
      </c>
      <c r="O566" s="177">
        <f ca="1">+C$11+C$12*F566</f>
        <v>5.3682434219420368E-3</v>
      </c>
      <c r="Q566" s="198">
        <f>C566-15018.5</f>
        <v>41284.141340000002</v>
      </c>
      <c r="S566" s="178">
        <f>S$18</f>
        <v>1</v>
      </c>
      <c r="Z566" s="177">
        <f>F566</f>
        <v>-622</v>
      </c>
      <c r="AA566" s="177">
        <f>AB$3+AB$4*Z566+AB$5*Z566^2+AH566</f>
        <v>9.0727664367897011E-3</v>
      </c>
      <c r="AB566" s="177">
        <f>IF(S566&lt;&gt;0,G566-AH566,-9999)</f>
        <v>-7.786055903451574E-3</v>
      </c>
      <c r="AC566" s="177">
        <f>+G566-P566</f>
        <v>4.9822000000858679E-3</v>
      </c>
      <c r="AD566" s="177">
        <f>IF(S566&lt;&gt;0,G566-AA566,-9999)</f>
        <v>-4.0905664367038332E-3</v>
      </c>
      <c r="AE566" s="177">
        <f>+(G566-AA566)^2*S566</f>
        <v>1.6732733773087896E-5</v>
      </c>
      <c r="AF566" s="177">
        <f>IF(S566&lt;&gt;0,G566-P566,-9999)</f>
        <v>4.9822000000858679E-3</v>
      </c>
      <c r="AG566" s="178"/>
      <c r="AH566" s="177">
        <f>$AB$6*($AB$11/AI566*AJ566+$AB$12)</f>
        <v>1.2768255903537442E-2</v>
      </c>
      <c r="AI566" s="177">
        <f>1+$AB$7*COS(AL566)</f>
        <v>0.86450994679848259</v>
      </c>
      <c r="AJ566" s="177">
        <f>SIN(AL566+RADIANS($AB$9))</f>
        <v>0.99953061404740962</v>
      </c>
      <c r="AK566" s="177">
        <f>$AB$7*SIN(AL566)</f>
        <v>-0.13883889593614371</v>
      </c>
      <c r="AL566" s="177">
        <f>2*ATAN(AM566)</f>
        <v>-2.343987698268982</v>
      </c>
      <c r="AM566" s="177">
        <f>SQRT((1+$AB$7)/(1-$AB$7))*TAN(AN566/2)</f>
        <v>-2.3731416484363628</v>
      </c>
      <c r="AN566" s="177">
        <f>$AU566+$AB$7*SIN(AO566)</f>
        <v>22.938931704286524</v>
      </c>
      <c r="AO566" s="177">
        <f>$AU566+$AB$7*SIN(AP566)</f>
        <v>22.93893203449737</v>
      </c>
      <c r="AP566" s="177">
        <f>$AU566+$AB$7*SIN(AQ566)</f>
        <v>22.938929117258215</v>
      </c>
      <c r="AQ566" s="177">
        <f>$AU566+$AB$7*SIN(AR566)</f>
        <v>22.938954889941829</v>
      </c>
      <c r="AR566" s="177">
        <f>$AU566+$AB$7*SIN(AS566)</f>
        <v>22.938727230199881</v>
      </c>
      <c r="AS566" s="177">
        <f>$AU566+$AB$7*SIN(AT566)</f>
        <v>22.940740736822701</v>
      </c>
      <c r="AT566" s="177">
        <f>$AU566+$AB$7*SIN(AU566)</f>
        <v>22.92312340961092</v>
      </c>
      <c r="AU566" s="177">
        <f>RADIANS($AB$9)+$AB$18*(F566-AB$15)</f>
        <v>23.096479177464932</v>
      </c>
    </row>
    <row r="567" spans="1:47" s="177" customFormat="1" ht="12.95" customHeight="1" x14ac:dyDescent="0.2">
      <c r="A567" s="147" t="s">
        <v>273</v>
      </c>
      <c r="B567" s="147" t="s">
        <v>52</v>
      </c>
      <c r="C567" s="148">
        <v>56355.568180000002</v>
      </c>
      <c r="D567" s="149">
        <v>1E-4</v>
      </c>
      <c r="E567" s="105">
        <f>(C567-C$7)/C$8</f>
        <v>-544.99482891634716</v>
      </c>
      <c r="F567" s="199">
        <f>ROUND(2*E567,0)/2</f>
        <v>-545</v>
      </c>
      <c r="G567" s="201">
        <f>C567-(C$7+C$8*F567)</f>
        <v>3.5544999991543591E-3</v>
      </c>
      <c r="H567" s="199"/>
      <c r="I567" s="199"/>
      <c r="K567" s="177">
        <f>G567</f>
        <v>3.5544999991543591E-3</v>
      </c>
      <c r="O567" s="177">
        <f ca="1">+C$11+C$12*F567</f>
        <v>4.6494592606546748E-3</v>
      </c>
      <c r="Q567" s="198">
        <f>C567-15018.5</f>
        <v>41337.068180000002</v>
      </c>
      <c r="S567" s="178">
        <f>S$18</f>
        <v>1</v>
      </c>
      <c r="Z567" s="177">
        <f>F567</f>
        <v>-545</v>
      </c>
      <c r="AA567" s="177">
        <f>AB$3+AB$4*Z567+AB$5*Z567^2+AH567</f>
        <v>8.648130717841155E-3</v>
      </c>
      <c r="AB567" s="177">
        <f>IF(S567&lt;&gt;0,G567-AH567,-9999)</f>
        <v>-9.1166443897741107E-3</v>
      </c>
      <c r="AC567" s="177">
        <f>+G567-P567</f>
        <v>3.5544999991543591E-3</v>
      </c>
      <c r="AD567" s="177">
        <f>IF(S567&lt;&gt;0,G567-AA567,-9999)</f>
        <v>-5.0936307186867959E-3</v>
      </c>
      <c r="AE567" s="177">
        <f>+(G567-AA567)^2*S567</f>
        <v>2.5945073898349764E-5</v>
      </c>
      <c r="AF567" s="177">
        <f>IF(S567&lt;&gt;0,G567-P567,-9999)</f>
        <v>3.5544999991543591E-3</v>
      </c>
      <c r="AG567" s="178"/>
      <c r="AH567" s="177">
        <f>$AB$6*($AB$11/AI567*AJ567+$AB$12)</f>
        <v>1.267114438892847E-2</v>
      </c>
      <c r="AI567" s="177">
        <f>1+$AB$7*COS(AL567)</f>
        <v>0.86900533463571838</v>
      </c>
      <c r="AJ567" s="177">
        <f>SIN(AL567+RADIANS($AB$9))</f>
        <v>0.99804574111437838</v>
      </c>
      <c r="AK567" s="177">
        <f>$AB$7*SIN(AL567)</f>
        <v>-0.14308805396474317</v>
      </c>
      <c r="AL567" s="177">
        <f>2*ATAN(AM567)</f>
        <v>-2.3120999563369455</v>
      </c>
      <c r="AM567" s="177">
        <f>SQRT((1+$AB$7)/(1-$AB$7))*TAN(AN567/2)</f>
        <v>-2.2712516490847374</v>
      </c>
      <c r="AN567" s="177">
        <f>$AU567+$AB$7*SIN(AO567)</f>
        <v>22.975023035515573</v>
      </c>
      <c r="AO567" s="177">
        <f>$AU567+$AB$7*SIN(AP567)</f>
        <v>22.975023278513053</v>
      </c>
      <c r="AP567" s="177">
        <f>$AU567+$AB$7*SIN(AQ567)</f>
        <v>22.975021016689446</v>
      </c>
      <c r="AQ567" s="177">
        <f>$AU567+$AB$7*SIN(AR567)</f>
        <v>22.975042070069552</v>
      </c>
      <c r="AR567" s="177">
        <f>$AU567+$AB$7*SIN(AS567)</f>
        <v>22.974846127933898</v>
      </c>
      <c r="AS567" s="177">
        <f>$AU567+$AB$7*SIN(AT567)</f>
        <v>22.97667198351855</v>
      </c>
      <c r="AT567" s="177">
        <f>$AU567+$AB$7*SIN(AU567)</f>
        <v>22.959847374004198</v>
      </c>
      <c r="AU567" s="177">
        <f>RADIANS($AB$9)+$AB$18*(F567-AB$15)</f>
        <v>23.136552289406307</v>
      </c>
    </row>
    <row r="568" spans="1:47" s="177" customFormat="1" ht="12.95" customHeight="1" x14ac:dyDescent="0.2">
      <c r="A568" s="147" t="s">
        <v>273</v>
      </c>
      <c r="B568" s="147" t="s">
        <v>52</v>
      </c>
      <c r="C568" s="148">
        <v>56359.348010000002</v>
      </c>
      <c r="D568" s="149">
        <v>1E-4</v>
      </c>
      <c r="E568" s="105">
        <f>(C568-C$7)/C$8</f>
        <v>-539.49593536385771</v>
      </c>
      <c r="F568" s="199">
        <f>ROUND(2*E568,0)/2</f>
        <v>-539.5</v>
      </c>
      <c r="G568" s="201">
        <f>C568-(C$7+C$8*F568)</f>
        <v>2.7939499996136874E-3</v>
      </c>
      <c r="H568" s="199"/>
      <c r="I568" s="199"/>
      <c r="K568" s="177">
        <f>G568</f>
        <v>2.7939499996136874E-3</v>
      </c>
      <c r="O568" s="177">
        <f ca="1">+C$11+C$12*F568</f>
        <v>4.5981175348484343E-3</v>
      </c>
      <c r="Q568" s="198">
        <f>C568-15018.5</f>
        <v>41340.848010000002</v>
      </c>
      <c r="S568" s="178">
        <f>S$18</f>
        <v>1</v>
      </c>
      <c r="Z568" s="177">
        <f>F568</f>
        <v>-539.5</v>
      </c>
      <c r="AA568" s="177">
        <f>AB$3+AB$4*Z568+AB$5*Z568^2+AH568</f>
        <v>8.6171548104232581E-3</v>
      </c>
      <c r="AB568" s="177">
        <f>IF(S568&lt;&gt;0,G568-AH568,-9999)</f>
        <v>-9.8696034004386538E-3</v>
      </c>
      <c r="AC568" s="177">
        <f>+G568-P568</f>
        <v>2.7939499996136874E-3</v>
      </c>
      <c r="AD568" s="177">
        <f>IF(S568&lt;&gt;0,G568-AA568,-9999)</f>
        <v>-5.8232048108095708E-3</v>
      </c>
      <c r="AE568" s="177">
        <f>+(G568-AA568)^2*S568</f>
        <v>3.390971426863573E-5</v>
      </c>
      <c r="AF568" s="177">
        <f>IF(S568&lt;&gt;0,G568-P568,-9999)</f>
        <v>2.7939499996136874E-3</v>
      </c>
      <c r="AG568" s="178"/>
      <c r="AH568" s="177">
        <f>$AB$6*($AB$11/AI568*AJ568+$AB$12)</f>
        <v>1.2663553400052341E-2</v>
      </c>
      <c r="AI568" s="177">
        <f>1+$AB$7*COS(AL568)</f>
        <v>0.86933341590956636</v>
      </c>
      <c r="AJ568" s="177">
        <f>SIN(AL568+RADIANS($AB$9))</f>
        <v>0.99789999772416837</v>
      </c>
      <c r="AK568" s="177">
        <f>$AB$7*SIN(AL568)</f>
        <v>-0.14338771684999735</v>
      </c>
      <c r="AL568" s="177">
        <f>2*ATAN(AM568)</f>
        <v>-2.3098094929621014</v>
      </c>
      <c r="AM568" s="177">
        <f>SQRT((1+$AB$7)/(1-$AB$7))*TAN(AN568/2)</f>
        <v>-2.2642169384532389</v>
      </c>
      <c r="AN568" s="177">
        <f>$AU568+$AB$7*SIN(AO568)</f>
        <v>22.977608205779582</v>
      </c>
      <c r="AO568" s="177">
        <f>$AU568+$AB$7*SIN(AP568)</f>
        <v>22.977608443238495</v>
      </c>
      <c r="AP568" s="177">
        <f>$AU568+$AB$7*SIN(AQ568)</f>
        <v>22.977606224335947</v>
      </c>
      <c r="AQ568" s="177">
        <f>$AU568+$AB$7*SIN(AR568)</f>
        <v>22.977626958859553</v>
      </c>
      <c r="AR568" s="177">
        <f>$AU568+$AB$7*SIN(AS568)</f>
        <v>22.977433230544619</v>
      </c>
      <c r="AS568" s="177">
        <f>$AU568+$AB$7*SIN(AT568)</f>
        <v>22.979245505051789</v>
      </c>
      <c r="AT568" s="177">
        <f>$AU568+$AB$7*SIN(AU568)</f>
        <v>22.962481310201262</v>
      </c>
      <c r="AU568" s="177">
        <f>RADIANS($AB$9)+$AB$18*(F568-AB$15)</f>
        <v>23.139414654544979</v>
      </c>
    </row>
    <row r="569" spans="1:47" s="177" customFormat="1" ht="12.95" customHeight="1" x14ac:dyDescent="0.2">
      <c r="A569" s="147" t="s">
        <v>273</v>
      </c>
      <c r="B569" s="147" t="s">
        <v>52</v>
      </c>
      <c r="C569" s="148">
        <v>56366.566339999998</v>
      </c>
      <c r="D569" s="149">
        <v>1E-4</v>
      </c>
      <c r="E569" s="105">
        <f>(C569-C$7)/C$8</f>
        <v>-528.9947148600985</v>
      </c>
      <c r="F569" s="199">
        <f>ROUND(2*E569,0)/2</f>
        <v>-529</v>
      </c>
      <c r="G569" s="201">
        <f>C569-(C$7+C$8*F569)</f>
        <v>3.6328999922261573E-3</v>
      </c>
      <c r="H569" s="199"/>
      <c r="I569" s="199"/>
      <c r="K569" s="177">
        <f>G569</f>
        <v>3.6328999922261573E-3</v>
      </c>
      <c r="O569" s="177">
        <f ca="1">+C$11+C$12*F569</f>
        <v>4.5001015128547034E-3</v>
      </c>
      <c r="Q569" s="198">
        <f>C569-15018.5</f>
        <v>41348.066339999998</v>
      </c>
      <c r="S569" s="178">
        <f>S$18</f>
        <v>1</v>
      </c>
      <c r="Z569" s="177">
        <f>F569</f>
        <v>-529</v>
      </c>
      <c r="AA569" s="177">
        <f>AB$3+AB$4*Z569+AB$5*Z569^2+AH569</f>
        <v>8.5577794101561154E-3</v>
      </c>
      <c r="AB569" s="177">
        <f>IF(S569&lt;&gt;0,G569-AH569,-9999)</f>
        <v>-9.0159183635915435E-3</v>
      </c>
      <c r="AC569" s="177">
        <f>+G569-P569</f>
        <v>3.6328999922261573E-3</v>
      </c>
      <c r="AD569" s="177">
        <f>IF(S569&lt;&gt;0,G569-AA569,-9999)</f>
        <v>-4.9248794179299581E-3</v>
      </c>
      <c r="AE569" s="177">
        <f>+(G569-AA569)^2*S569</f>
        <v>2.4254437281150124E-5</v>
      </c>
      <c r="AF569" s="177">
        <f>IF(S569&lt;&gt;0,G569-P569,-9999)</f>
        <v>3.6328999922261573E-3</v>
      </c>
      <c r="AG569" s="178"/>
      <c r="AH569" s="177">
        <f>$AB$6*($AB$11/AI569*AJ569+$AB$12)</f>
        <v>1.2648818355817701E-2</v>
      </c>
      <c r="AI569" s="177">
        <f>1+$AB$7*COS(AL569)</f>
        <v>0.86996234800183891</v>
      </c>
      <c r="AJ569" s="177">
        <f>SIN(AL569+RADIANS($AB$9))</f>
        <v>0.99760689075196141</v>
      </c>
      <c r="AK569" s="177">
        <f>$AB$7*SIN(AL569)</f>
        <v>-0.14395833634813418</v>
      </c>
      <c r="AL569" s="177">
        <f>2*ATAN(AM569)</f>
        <v>-2.305431976160055</v>
      </c>
      <c r="AM569" s="177">
        <f>SQRT((1+$AB$7)/(1-$AB$7))*TAN(AN569/2)</f>
        <v>-2.250873227528988</v>
      </c>
      <c r="AN569" s="177">
        <f>$AU569+$AB$7*SIN(AO569)</f>
        <v>22.982546246684816</v>
      </c>
      <c r="AO569" s="177">
        <f>$AU569+$AB$7*SIN(AP569)</f>
        <v>22.982546473816988</v>
      </c>
      <c r="AP569" s="177">
        <f>$AU569+$AB$7*SIN(AQ569)</f>
        <v>22.982544335419465</v>
      </c>
      <c r="AQ569" s="177">
        <f>$AU569+$AB$7*SIN(AR569)</f>
        <v>22.982564468220705</v>
      </c>
      <c r="AR569" s="177">
        <f>$AU569+$AB$7*SIN(AS569)</f>
        <v>22.982374944419544</v>
      </c>
      <c r="AS569" s="177">
        <f>$AU569+$AB$7*SIN(AT569)</f>
        <v>22.984161241407623</v>
      </c>
      <c r="AT569" s="177">
        <f>$AU569+$AB$7*SIN(AU569)</f>
        <v>22.967513760855354</v>
      </c>
      <c r="AU569" s="177">
        <f>RADIANS($AB$9)+$AB$18*(F569-AB$15)</f>
        <v>23.144879169809712</v>
      </c>
    </row>
    <row r="570" spans="1:47" s="177" customFormat="1" ht="12.95" customHeight="1" x14ac:dyDescent="0.2">
      <c r="A570" s="144" t="s">
        <v>251</v>
      </c>
      <c r="B570" s="145" t="s">
        <v>94</v>
      </c>
      <c r="C570" s="146">
        <v>56407.464599999999</v>
      </c>
      <c r="D570" s="196"/>
      <c r="E570" s="105">
        <f>(C570-C$7)/C$8</f>
        <v>-469.49596009544689</v>
      </c>
      <c r="F570" s="199">
        <f>ROUND(2*E570,0)/2</f>
        <v>-469.5</v>
      </c>
      <c r="G570" s="201">
        <f>C570-(C$7+C$8*F570)</f>
        <v>2.7769499938585795E-3</v>
      </c>
      <c r="H570" s="199"/>
      <c r="I570" s="199">
        <f>G570</f>
        <v>2.7769499938585795E-3</v>
      </c>
      <c r="O570" s="177">
        <f ca="1">+C$11+C$12*F570</f>
        <v>3.9446773882235598E-3</v>
      </c>
      <c r="Q570" s="198">
        <f>C570-15018.5</f>
        <v>41388.964599999999</v>
      </c>
      <c r="S570" s="178">
        <f>S$16</f>
        <v>0.1</v>
      </c>
      <c r="Z570" s="177">
        <f>F570</f>
        <v>-469.5</v>
      </c>
      <c r="AA570" s="177">
        <f>AB$3+AB$4*Z570+AB$5*Z570^2+AH570</f>
        <v>8.2153628529064403E-3</v>
      </c>
      <c r="AB570" s="177">
        <f>IF(S570&lt;&gt;0,G570-AH570,-9999)</f>
        <v>-9.7823250837926687E-3</v>
      </c>
      <c r="AC570" s="177">
        <f>+G570-P570</f>
        <v>2.7769499938585795E-3</v>
      </c>
      <c r="AD570" s="177">
        <f>IF(S570&lt;&gt;0,G570-AA570,-9999)</f>
        <v>-5.4384128590478607E-3</v>
      </c>
      <c r="AE570" s="177">
        <f>+(G570-AA570)^2*S570</f>
        <v>2.9576334425457131E-6</v>
      </c>
      <c r="AF570" s="177">
        <f>IF(S570&lt;&gt;0,G570-P570,-9999)</f>
        <v>2.7769499938585795E-3</v>
      </c>
      <c r="AG570" s="178"/>
      <c r="AH570" s="177">
        <f>$AB$6*($AB$11/AI570*AJ570+$AB$12)</f>
        <v>1.2559275077651248E-2</v>
      </c>
      <c r="AI570" s="177">
        <f>1+$AB$7*COS(AL570)</f>
        <v>0.87359082986028813</v>
      </c>
      <c r="AJ570" s="177">
        <f>SIN(AL570+RADIANS($AB$9))</f>
        <v>0.99557366690027904</v>
      </c>
      <c r="AK570" s="177">
        <f>$AB$7*SIN(AL570)</f>
        <v>-0.14715473232589824</v>
      </c>
      <c r="AL570" s="177">
        <f>2*ATAN(AM570)</f>
        <v>-2.2805049332690923</v>
      </c>
      <c r="AM570" s="177">
        <f>SQRT((1+$AB$7)/(1-$AB$7))*TAN(AN570/2)</f>
        <v>-2.1773236799316322</v>
      </c>
      <c r="AN570" s="177">
        <f>$AU570+$AB$7*SIN(AO570)</f>
        <v>23.010596686541192</v>
      </c>
      <c r="AO570" s="177">
        <f>$AU570+$AB$7*SIN(AP570)</f>
        <v>23.010596861070361</v>
      </c>
      <c r="AP570" s="177">
        <f>$AU570+$AB$7*SIN(AQ570)</f>
        <v>23.010595143624407</v>
      </c>
      <c r="AQ570" s="177">
        <f>$AU570+$AB$7*SIN(AR570)</f>
        <v>23.010612044278002</v>
      </c>
      <c r="AR570" s="177">
        <f>$AU570+$AB$7*SIN(AS570)</f>
        <v>23.010445752347682</v>
      </c>
      <c r="AS570" s="177">
        <f>$AU570+$AB$7*SIN(AT570)</f>
        <v>23.012083922381354</v>
      </c>
      <c r="AT570" s="177">
        <f>$AU570+$AB$7*SIN(AU570)</f>
        <v>22.99613139228585</v>
      </c>
      <c r="AU570" s="177">
        <f>RADIANS($AB$9)+$AB$18*(F570-AB$15)</f>
        <v>23.175844756309868</v>
      </c>
    </row>
    <row r="571" spans="1:47" s="177" customFormat="1" ht="12.95" customHeight="1" x14ac:dyDescent="0.2">
      <c r="A571" s="70" t="s">
        <v>252</v>
      </c>
      <c r="B571" s="60" t="s">
        <v>95</v>
      </c>
      <c r="C571" s="59">
        <v>56407.464599999999</v>
      </c>
      <c r="D571" s="59">
        <v>2.5000000000000001E-3</v>
      </c>
      <c r="E571" s="105">
        <f>(C571-C$7)/C$8</f>
        <v>-469.49596009544689</v>
      </c>
      <c r="F571" s="199">
        <f>ROUND(2*E571,0)/2</f>
        <v>-469.5</v>
      </c>
      <c r="G571" s="201">
        <f>C571-(C$7+C$8*F571)</f>
        <v>2.7769499938585795E-3</v>
      </c>
      <c r="H571" s="199"/>
      <c r="I571" s="199"/>
      <c r="J571" s="177">
        <f>G571</f>
        <v>2.7769499938585795E-3</v>
      </c>
      <c r="O571" s="177">
        <f ca="1">+C$11+C$12*F571</f>
        <v>3.9446773882235598E-3</v>
      </c>
      <c r="Q571" s="198">
        <f>C571-15018.5</f>
        <v>41388.964599999999</v>
      </c>
      <c r="S571" s="178">
        <f>S$17</f>
        <v>1</v>
      </c>
      <c r="Z571" s="177">
        <f>F571</f>
        <v>-469.5</v>
      </c>
      <c r="AA571" s="177">
        <f>AB$3+AB$4*Z571+AB$5*Z571^2+AH571</f>
        <v>8.2153628529064403E-3</v>
      </c>
      <c r="AB571" s="177">
        <f>IF(S571&lt;&gt;0,G571-AH571,-9999)</f>
        <v>-9.7823250837926687E-3</v>
      </c>
      <c r="AC571" s="177">
        <f>+G571-P571</f>
        <v>2.7769499938585795E-3</v>
      </c>
      <c r="AD571" s="177">
        <f>IF(S571&lt;&gt;0,G571-AA571,-9999)</f>
        <v>-5.4384128590478607E-3</v>
      </c>
      <c r="AE571" s="177">
        <f>+(G571-AA571)^2*S571</f>
        <v>2.9576334425457127E-5</v>
      </c>
      <c r="AF571" s="177">
        <f>IF(S571&lt;&gt;0,G571-P571,-9999)</f>
        <v>2.7769499938585795E-3</v>
      </c>
      <c r="AG571" s="178"/>
      <c r="AH571" s="177">
        <f>$AB$6*($AB$11/AI571*AJ571+$AB$12)</f>
        <v>1.2559275077651248E-2</v>
      </c>
      <c r="AI571" s="177">
        <f>1+$AB$7*COS(AL571)</f>
        <v>0.87359082986028813</v>
      </c>
      <c r="AJ571" s="177">
        <f>SIN(AL571+RADIANS($AB$9))</f>
        <v>0.99557366690027904</v>
      </c>
      <c r="AK571" s="177">
        <f>$AB$7*SIN(AL571)</f>
        <v>-0.14715473232589824</v>
      </c>
      <c r="AL571" s="177">
        <f>2*ATAN(AM571)</f>
        <v>-2.2805049332690923</v>
      </c>
      <c r="AM571" s="177">
        <f>SQRT((1+$AB$7)/(1-$AB$7))*TAN(AN571/2)</f>
        <v>-2.1773236799316322</v>
      </c>
      <c r="AN571" s="177">
        <f>$AU571+$AB$7*SIN(AO571)</f>
        <v>23.010596686541192</v>
      </c>
      <c r="AO571" s="177">
        <f>$AU571+$AB$7*SIN(AP571)</f>
        <v>23.010596861070361</v>
      </c>
      <c r="AP571" s="177">
        <f>$AU571+$AB$7*SIN(AQ571)</f>
        <v>23.010595143624407</v>
      </c>
      <c r="AQ571" s="177">
        <f>$AU571+$AB$7*SIN(AR571)</f>
        <v>23.010612044278002</v>
      </c>
      <c r="AR571" s="177">
        <f>$AU571+$AB$7*SIN(AS571)</f>
        <v>23.010445752347682</v>
      </c>
      <c r="AS571" s="177">
        <f>$AU571+$AB$7*SIN(AT571)</f>
        <v>23.012083922381354</v>
      </c>
      <c r="AT571" s="177">
        <f>$AU571+$AB$7*SIN(AU571)</f>
        <v>22.99613139228585</v>
      </c>
      <c r="AU571" s="177">
        <f>RADIANS($AB$9)+$AB$18*(F571-AB$15)</f>
        <v>23.175844756309868</v>
      </c>
    </row>
    <row r="572" spans="1:47" s="177" customFormat="1" ht="12.95" customHeight="1" x14ac:dyDescent="0.2">
      <c r="A572" s="144" t="s">
        <v>251</v>
      </c>
      <c r="B572" s="145" t="s">
        <v>95</v>
      </c>
      <c r="C572" s="146">
        <v>56408.496400000004</v>
      </c>
      <c r="D572" s="196"/>
      <c r="E572" s="105">
        <f>(C572-C$7)/C$8</f>
        <v>-467.99489831026528</v>
      </c>
      <c r="F572" s="199">
        <f>ROUND(2*E572,0)/2</f>
        <v>-468</v>
      </c>
      <c r="G572" s="201">
        <f>C572-(C$7+C$8*F572)</f>
        <v>3.5067999997409061E-3</v>
      </c>
      <c r="H572" s="199"/>
      <c r="I572" s="199">
        <f>G572</f>
        <v>3.5067999997409061E-3</v>
      </c>
      <c r="O572" s="177">
        <f ca="1">+C$11+C$12*F572</f>
        <v>3.9306750993673119E-3</v>
      </c>
      <c r="Q572" s="198">
        <f>C572-15018.5</f>
        <v>41389.996400000004</v>
      </c>
      <c r="S572" s="178">
        <f>S$16</f>
        <v>0.1</v>
      </c>
      <c r="Z572" s="177">
        <f>F572</f>
        <v>-468</v>
      </c>
      <c r="AA572" s="177">
        <f>AB$3+AB$4*Z572+AB$5*Z572^2+AH572</f>
        <v>8.2065993220765444E-3</v>
      </c>
      <c r="AB572" s="177">
        <f>IF(S572&lt;&gt;0,G572-AH572,-9999)</f>
        <v>-9.0500845542201818E-3</v>
      </c>
      <c r="AC572" s="177">
        <f>+G572-P572</f>
        <v>3.5067999997409061E-3</v>
      </c>
      <c r="AD572" s="177">
        <f>IF(S572&lt;&gt;0,G572-AA572,-9999)</f>
        <v>-4.6997993223356384E-3</v>
      </c>
      <c r="AE572" s="177">
        <f>+(G572-AA572)^2*S572</f>
        <v>2.2088113670226528E-6</v>
      </c>
      <c r="AF572" s="177">
        <f>IF(S572&lt;&gt;0,G572-P572,-9999)</f>
        <v>3.5067999997409061E-3</v>
      </c>
      <c r="AG572" s="178"/>
      <c r="AH572" s="177">
        <f>$AB$6*($AB$11/AI572*AJ572+$AB$12)</f>
        <v>1.2556884553961088E-2</v>
      </c>
      <c r="AI572" s="177">
        <f>1+$AB$7*COS(AL572)</f>
        <v>0.87368372593357846</v>
      </c>
      <c r="AJ572" s="177">
        <f>SIN(AL572+RADIANS($AB$9))</f>
        <v>0.99551415406720034</v>
      </c>
      <c r="AK572" s="177">
        <f>$AB$7*SIN(AL572)</f>
        <v>-0.1472344811764352</v>
      </c>
      <c r="AL572" s="177">
        <f>2*ATAN(AM572)</f>
        <v>-2.2798738227124131</v>
      </c>
      <c r="AM572" s="177">
        <f>SQRT((1+$AB$7)/(1-$AB$7))*TAN(AN572/2)</f>
        <v>-2.1755134033450467</v>
      </c>
      <c r="AN572" s="177">
        <f>$AU572+$AB$7*SIN(AO572)</f>
        <v>23.011305357233326</v>
      </c>
      <c r="AO572" s="177">
        <f>$AU572+$AB$7*SIN(AP572)</f>
        <v>23.011305530561817</v>
      </c>
      <c r="AP572" s="177">
        <f>$AU572+$AB$7*SIN(AQ572)</f>
        <v>23.01130382296283</v>
      </c>
      <c r="AQ572" s="177">
        <f>$AU572+$AB$7*SIN(AR572)</f>
        <v>23.01132064610702</v>
      </c>
      <c r="AR572" s="177">
        <f>$AU572+$AB$7*SIN(AS572)</f>
        <v>23.011154925776907</v>
      </c>
      <c r="AS572" s="177">
        <f>$AU572+$AB$7*SIN(AT572)</f>
        <v>23.012789347939581</v>
      </c>
      <c r="AT572" s="177">
        <f>$AU572+$AB$7*SIN(AU572)</f>
        <v>22.996855062774443</v>
      </c>
      <c r="AU572" s="177">
        <f>RADIANS($AB$9)+$AB$18*(F572-AB$15)</f>
        <v>23.176625401347685</v>
      </c>
    </row>
    <row r="573" spans="1:47" s="177" customFormat="1" ht="12.95" customHeight="1" x14ac:dyDescent="0.2">
      <c r="A573" s="70" t="s">
        <v>252</v>
      </c>
      <c r="B573" s="60" t="s">
        <v>95</v>
      </c>
      <c r="C573" s="59">
        <v>56408.496400000004</v>
      </c>
      <c r="D573" s="59">
        <v>1.9E-3</v>
      </c>
      <c r="E573" s="105">
        <f>(C573-C$7)/C$8</f>
        <v>-467.99489831026528</v>
      </c>
      <c r="F573" s="199">
        <f>ROUND(2*E573,0)/2</f>
        <v>-468</v>
      </c>
      <c r="G573" s="201">
        <f>C573-(C$7+C$8*F573)</f>
        <v>3.5067999997409061E-3</v>
      </c>
      <c r="H573" s="199"/>
      <c r="I573" s="199"/>
      <c r="J573" s="177">
        <f>G573</f>
        <v>3.5067999997409061E-3</v>
      </c>
      <c r="O573" s="177">
        <f ca="1">+C$11+C$12*F573</f>
        <v>3.9306750993673119E-3</v>
      </c>
      <c r="Q573" s="198">
        <f>C573-15018.5</f>
        <v>41389.996400000004</v>
      </c>
      <c r="S573" s="178">
        <f>S$17</f>
        <v>1</v>
      </c>
      <c r="Z573" s="177">
        <f>F573</f>
        <v>-468</v>
      </c>
      <c r="AA573" s="177">
        <f>AB$3+AB$4*Z573+AB$5*Z573^2+AH573</f>
        <v>8.2065993220765444E-3</v>
      </c>
      <c r="AB573" s="177">
        <f>IF(S573&lt;&gt;0,G573-AH573,-9999)</f>
        <v>-9.0500845542201818E-3</v>
      </c>
      <c r="AC573" s="177">
        <f>+G573-P573</f>
        <v>3.5067999997409061E-3</v>
      </c>
      <c r="AD573" s="177">
        <f>IF(S573&lt;&gt;0,G573-AA573,-9999)</f>
        <v>-4.6997993223356384E-3</v>
      </c>
      <c r="AE573" s="177">
        <f>+(G573-AA573)^2*S573</f>
        <v>2.2088113670226527E-5</v>
      </c>
      <c r="AF573" s="177">
        <f>IF(S573&lt;&gt;0,G573-P573,-9999)</f>
        <v>3.5067999997409061E-3</v>
      </c>
      <c r="AG573" s="178"/>
      <c r="AH573" s="177">
        <f>$AB$6*($AB$11/AI573*AJ573+$AB$12)</f>
        <v>1.2556884553961088E-2</v>
      </c>
      <c r="AI573" s="177">
        <f>1+$AB$7*COS(AL573)</f>
        <v>0.87368372593357846</v>
      </c>
      <c r="AJ573" s="177">
        <f>SIN(AL573+RADIANS($AB$9))</f>
        <v>0.99551415406720034</v>
      </c>
      <c r="AK573" s="177">
        <f>$AB$7*SIN(AL573)</f>
        <v>-0.1472344811764352</v>
      </c>
      <c r="AL573" s="177">
        <f>2*ATAN(AM573)</f>
        <v>-2.2798738227124131</v>
      </c>
      <c r="AM573" s="177">
        <f>SQRT((1+$AB$7)/(1-$AB$7))*TAN(AN573/2)</f>
        <v>-2.1755134033450467</v>
      </c>
      <c r="AN573" s="177">
        <f>$AU573+$AB$7*SIN(AO573)</f>
        <v>23.011305357233326</v>
      </c>
      <c r="AO573" s="177">
        <f>$AU573+$AB$7*SIN(AP573)</f>
        <v>23.011305530561817</v>
      </c>
      <c r="AP573" s="177">
        <f>$AU573+$AB$7*SIN(AQ573)</f>
        <v>23.01130382296283</v>
      </c>
      <c r="AQ573" s="177">
        <f>$AU573+$AB$7*SIN(AR573)</f>
        <v>23.01132064610702</v>
      </c>
      <c r="AR573" s="177">
        <f>$AU573+$AB$7*SIN(AS573)</f>
        <v>23.011154925776907</v>
      </c>
      <c r="AS573" s="177">
        <f>$AU573+$AB$7*SIN(AT573)</f>
        <v>23.012789347939581</v>
      </c>
      <c r="AT573" s="177">
        <f>$AU573+$AB$7*SIN(AU573)</f>
        <v>22.996855062774443</v>
      </c>
      <c r="AU573" s="177">
        <f>RADIANS($AB$9)+$AB$18*(F573-AB$15)</f>
        <v>23.176625401347685</v>
      </c>
    </row>
    <row r="574" spans="1:47" s="177" customFormat="1" ht="12.95" customHeight="1" x14ac:dyDescent="0.2">
      <c r="A574" s="144" t="s">
        <v>253</v>
      </c>
      <c r="B574" s="145" t="s">
        <v>95</v>
      </c>
      <c r="C574" s="146">
        <v>56655.263500000001</v>
      </c>
      <c r="D574" s="196"/>
      <c r="E574" s="105">
        <f>(C574-C$7)/C$8</f>
        <v>-108.99832567163743</v>
      </c>
      <c r="F574" s="199">
        <f>ROUND(2*E574,0)/2</f>
        <v>-109</v>
      </c>
      <c r="G574" s="201">
        <f>C574-(C$7+C$8*F574)</f>
        <v>1.1508999959914945E-3</v>
      </c>
      <c r="H574" s="199"/>
      <c r="I574" s="199"/>
      <c r="K574" s="177">
        <f>G574</f>
        <v>1.1508999959914945E-3</v>
      </c>
      <c r="O574" s="177">
        <f ca="1">+C$11+C$12*F574</f>
        <v>5.7946063310545409E-4</v>
      </c>
      <c r="Q574" s="198">
        <f>C574-15018.5</f>
        <v>41636.763500000001</v>
      </c>
      <c r="S574" s="178">
        <f>S$18</f>
        <v>1</v>
      </c>
      <c r="Z574" s="177">
        <f>F574</f>
        <v>-109</v>
      </c>
      <c r="AA574" s="177">
        <f>AB$3+AB$4*Z574+AB$5*Z574^2+AH574</f>
        <v>5.921201289841126E-3</v>
      </c>
      <c r="AB574" s="177">
        <f>IF(S574&lt;&gt;0,G574-AH574,-9999)</f>
        <v>-1.0643102188781322E-2</v>
      </c>
      <c r="AC574" s="177">
        <f>+G574-P574</f>
        <v>1.1508999959914945E-3</v>
      </c>
      <c r="AD574" s="177">
        <f>IF(S574&lt;&gt;0,G574-AA574,-9999)</f>
        <v>-4.7703012938496315E-3</v>
      </c>
      <c r="AE574" s="177">
        <f>+(G574-AA574)^2*S574</f>
        <v>2.2755774434103469E-5</v>
      </c>
      <c r="AF574" s="177">
        <f>IF(S574&lt;&gt;0,G574-P574,-9999)</f>
        <v>1.1508999959914945E-3</v>
      </c>
      <c r="AG574" s="178"/>
      <c r="AH574" s="177">
        <f>$AB$6*($AB$11/AI574*AJ574+$AB$12)</f>
        <v>1.1794002184772816E-2</v>
      </c>
      <c r="AI574" s="177">
        <f>1+$AB$7*COS(AL574)</f>
        <v>0.89795755552317325</v>
      </c>
      <c r="AJ574" s="177">
        <f>SIN(AL574+RADIANS($AB$9))</f>
        <v>0.96892905338339874</v>
      </c>
      <c r="AK574" s="177">
        <f>$AB$7*SIN(AL574)</f>
        <v>-0.1649882816036069</v>
      </c>
      <c r="AL574" s="177">
        <f>2*ATAN(AM574)</f>
        <v>-2.1246955153553535</v>
      </c>
      <c r="AM574" s="177">
        <f>SQRT((1+$AB$7)/(1-$AB$7))*TAN(AN574/2)</f>
        <v>-1.7942895990367249</v>
      </c>
      <c r="AN574" s="177">
        <f>$AU574+$AB$7*SIN(AO574)</f>
        <v>23.183213016623132</v>
      </c>
      <c r="AO574" s="177">
        <f>$AU574+$AB$7*SIN(AP574)</f>
        <v>23.183213037081597</v>
      </c>
      <c r="AP574" s="177">
        <f>$AU574+$AB$7*SIN(AQ574)</f>
        <v>23.183212751858619</v>
      </c>
      <c r="AQ574" s="177">
        <f>$AU574+$AB$7*SIN(AR574)</f>
        <v>23.18321672833121</v>
      </c>
      <c r="AR574" s="177">
        <f>$AU574+$AB$7*SIN(AS574)</f>
        <v>23.183161293414184</v>
      </c>
      <c r="AS574" s="177">
        <f>$AU574+$AB$7*SIN(AT574)</f>
        <v>23.183934794323665</v>
      </c>
      <c r="AT574" s="177">
        <f>$AU574+$AB$7*SIN(AU574)</f>
        <v>23.173274271444413</v>
      </c>
      <c r="AU574" s="177">
        <f>RADIANS($AB$9)+$AB$18*(F574-AB$15)</f>
        <v>23.363459780399044</v>
      </c>
    </row>
    <row r="575" spans="1:47" s="177" customFormat="1" ht="12.95" customHeight="1" x14ac:dyDescent="0.2">
      <c r="A575" s="144" t="s">
        <v>254</v>
      </c>
      <c r="B575" s="145" t="s">
        <v>95</v>
      </c>
      <c r="C575" s="146">
        <v>56714.378400000001</v>
      </c>
      <c r="D575" s="196"/>
      <c r="E575" s="105">
        <f>(C575-C$7)/C$8</f>
        <v>-22.998018127091861</v>
      </c>
      <c r="F575" s="199">
        <f>ROUND(2*E575,0)/2</f>
        <v>-23</v>
      </c>
      <c r="G575" s="201">
        <f>C575-(C$7+C$8*F575)</f>
        <v>1.3622999977087602E-3</v>
      </c>
      <c r="H575" s="199"/>
      <c r="I575" s="199">
        <f>G575</f>
        <v>1.3622999977087602E-3</v>
      </c>
      <c r="O575" s="177">
        <f ca="1">+C$11+C$12*F575</f>
        <v>-2.2333726131939206E-4</v>
      </c>
      <c r="Q575" s="198">
        <f>C575-15018.5</f>
        <v>41695.878400000001</v>
      </c>
      <c r="S575" s="178">
        <f>S$16</f>
        <v>0.1</v>
      </c>
      <c r="Z575" s="177">
        <f>F575</f>
        <v>-23</v>
      </c>
      <c r="AA575" s="177">
        <f>AB$3+AB$4*Z575+AB$5*Z575^2+AH575</f>
        <v>5.317506389745894E-3</v>
      </c>
      <c r="AB575" s="177">
        <f>IF(S575&lt;&gt;0,G575-AH575,-9999)</f>
        <v>-1.0191917116667674E-2</v>
      </c>
      <c r="AC575" s="177">
        <f>+G575-P575</f>
        <v>1.3622999977087602E-3</v>
      </c>
      <c r="AD575" s="177">
        <f>IF(S575&lt;&gt;0,G575-AA575,-9999)</f>
        <v>-3.9552063920371338E-3</v>
      </c>
      <c r="AE575" s="177">
        <f>+(G575-AA575)^2*S575</f>
        <v>1.5643657603611402E-6</v>
      </c>
      <c r="AF575" s="177">
        <f>IF(S575&lt;&gt;0,G575-P575,-9999)</f>
        <v>1.3622999977087602E-3</v>
      </c>
      <c r="AG575" s="178"/>
      <c r="AH575" s="177">
        <f>$AB$6*($AB$11/AI575*AJ575+$AB$12)</f>
        <v>1.1554217114376434E-2</v>
      </c>
      <c r="AI575" s="177">
        <f>1+$AB$7*COS(AL575)</f>
        <v>0.90438344523024572</v>
      </c>
      <c r="AJ575" s="177">
        <f>SIN(AL575+RADIANS($AB$9))</f>
        <v>0.95869120109881423</v>
      </c>
      <c r="AK575" s="177">
        <f>$AB$7*SIN(AL575)</f>
        <v>-0.16879356621411834</v>
      </c>
      <c r="AL575" s="177">
        <f>2*ATAN(AM575)</f>
        <v>-2.0861967410885001</v>
      </c>
      <c r="AM575" s="177">
        <f>SQRT((1+$AB$7)/(1-$AB$7))*TAN(AN575/2)</f>
        <v>-1.7157695902333379</v>
      </c>
      <c r="AN575" s="177">
        <f>$AU575+$AB$7*SIN(AO575)</f>
        <v>23.225123034094228</v>
      </c>
      <c r="AO575" s="177">
        <f>$AU575+$AB$7*SIN(AP575)</f>
        <v>23.225123044136737</v>
      </c>
      <c r="AP575" s="177">
        <f>$AU575+$AB$7*SIN(AQ575)</f>
        <v>23.225122887499239</v>
      </c>
      <c r="AQ575" s="177">
        <f>$AU575+$AB$7*SIN(AR575)</f>
        <v>23.225125330652848</v>
      </c>
      <c r="AR575" s="177">
        <f>$AU575+$AB$7*SIN(AS575)</f>
        <v>23.225087225500456</v>
      </c>
      <c r="AS575" s="177">
        <f>$AU575+$AB$7*SIN(AT575)</f>
        <v>23.225682013214083</v>
      </c>
      <c r="AT575" s="177">
        <f>$AU575+$AB$7*SIN(AU575)</f>
        <v>23.216510208509849</v>
      </c>
      <c r="AU575" s="177">
        <f>RADIANS($AB$9)+$AB$18*(F575-AB$15)</f>
        <v>23.408216762567335</v>
      </c>
    </row>
    <row r="576" spans="1:47" s="177" customFormat="1" ht="12.95" customHeight="1" x14ac:dyDescent="0.2">
      <c r="A576" s="158" t="s">
        <v>255</v>
      </c>
      <c r="B576" s="159" t="str">
        <f>IF(K576="s","II","I")</f>
        <v>I</v>
      </c>
      <c r="C576" s="158">
        <v>56714.378400000001</v>
      </c>
      <c r="D576" s="158">
        <v>1.4E-3</v>
      </c>
      <c r="E576" s="105">
        <f>(C576-C$7)/C$8</f>
        <v>-22.998018127091861</v>
      </c>
      <c r="F576" s="199">
        <f>ROUND(2*E576,0)/2</f>
        <v>-23</v>
      </c>
      <c r="G576" s="201">
        <f>C576-(C$7+C$8*F576)</f>
        <v>1.3622999977087602E-3</v>
      </c>
      <c r="H576" s="199"/>
      <c r="I576" s="199"/>
      <c r="J576" s="177">
        <f>G576</f>
        <v>1.3622999977087602E-3</v>
      </c>
      <c r="O576" s="177">
        <f ca="1">+C$11+C$12*F576</f>
        <v>-2.2333726131939206E-4</v>
      </c>
      <c r="Q576" s="198">
        <f>C576-15018.5</f>
        <v>41695.878400000001</v>
      </c>
      <c r="S576" s="178">
        <f>S$17</f>
        <v>1</v>
      </c>
      <c r="Z576" s="177">
        <f>F576</f>
        <v>-23</v>
      </c>
      <c r="AA576" s="177">
        <f>AB$3+AB$4*Z576+AB$5*Z576^2+AH576</f>
        <v>5.317506389745894E-3</v>
      </c>
      <c r="AB576" s="177">
        <f>IF(S576&lt;&gt;0,G576-AH576,-9999)</f>
        <v>-1.0191917116667674E-2</v>
      </c>
      <c r="AC576" s="177">
        <f>+G576-P576</f>
        <v>1.3622999977087602E-3</v>
      </c>
      <c r="AD576" s="177">
        <f>IF(S576&lt;&gt;0,G576-AA576,-9999)</f>
        <v>-3.9552063920371338E-3</v>
      </c>
      <c r="AE576" s="177">
        <f>+(G576-AA576)^2*S576</f>
        <v>1.5643657603611402E-5</v>
      </c>
      <c r="AF576" s="177">
        <f>IF(S576&lt;&gt;0,G576-P576,-9999)</f>
        <v>1.3622999977087602E-3</v>
      </c>
      <c r="AG576" s="178"/>
      <c r="AH576" s="177">
        <f>$AB$6*($AB$11/AI576*AJ576+$AB$12)</f>
        <v>1.1554217114376434E-2</v>
      </c>
      <c r="AI576" s="177">
        <f>1+$AB$7*COS(AL576)</f>
        <v>0.90438344523024572</v>
      </c>
      <c r="AJ576" s="177">
        <f>SIN(AL576+RADIANS($AB$9))</f>
        <v>0.95869120109881423</v>
      </c>
      <c r="AK576" s="177">
        <f>$AB$7*SIN(AL576)</f>
        <v>-0.16879356621411834</v>
      </c>
      <c r="AL576" s="177">
        <f>2*ATAN(AM576)</f>
        <v>-2.0861967410885001</v>
      </c>
      <c r="AM576" s="177">
        <f>SQRT((1+$AB$7)/(1-$AB$7))*TAN(AN576/2)</f>
        <v>-1.7157695902333379</v>
      </c>
      <c r="AN576" s="177">
        <f>$AU576+$AB$7*SIN(AO576)</f>
        <v>23.225123034094228</v>
      </c>
      <c r="AO576" s="177">
        <f>$AU576+$AB$7*SIN(AP576)</f>
        <v>23.225123044136737</v>
      </c>
      <c r="AP576" s="177">
        <f>$AU576+$AB$7*SIN(AQ576)</f>
        <v>23.225122887499239</v>
      </c>
      <c r="AQ576" s="177">
        <f>$AU576+$AB$7*SIN(AR576)</f>
        <v>23.225125330652848</v>
      </c>
      <c r="AR576" s="177">
        <f>$AU576+$AB$7*SIN(AS576)</f>
        <v>23.225087225500456</v>
      </c>
      <c r="AS576" s="177">
        <f>$AU576+$AB$7*SIN(AT576)</f>
        <v>23.225682013214083</v>
      </c>
      <c r="AT576" s="177">
        <f>$AU576+$AB$7*SIN(AU576)</f>
        <v>23.216510208509849</v>
      </c>
      <c r="AU576" s="177">
        <f>RADIANS($AB$9)+$AB$18*(F576-AB$15)</f>
        <v>23.408216762567335</v>
      </c>
    </row>
    <row r="577" spans="1:47" s="177" customFormat="1" ht="12.95" customHeight="1" x14ac:dyDescent="0.2">
      <c r="A577" s="144" t="s">
        <v>256</v>
      </c>
      <c r="B577" s="145" t="s">
        <v>95</v>
      </c>
      <c r="C577" s="146">
        <v>56746.684200000003</v>
      </c>
      <c r="D577" s="196"/>
      <c r="E577" s="105">
        <f>(C577-C$7)/C$8</f>
        <v>24.000432948232994</v>
      </c>
      <c r="F577" s="199">
        <f>ROUND(2*E577,0)/2</f>
        <v>24</v>
      </c>
      <c r="G577" s="201">
        <f>C577-(C$7+C$8*F577)</f>
        <v>2.9760000325040892E-4</v>
      </c>
      <c r="H577" s="199"/>
      <c r="I577" s="199"/>
      <c r="K577" s="177">
        <f>G577</f>
        <v>2.9760000325040892E-4</v>
      </c>
      <c r="O577" s="177">
        <f ca="1">+C$11+C$12*F577</f>
        <v>-6.6207564548180801E-4</v>
      </c>
      <c r="Q577" s="198">
        <f>C577-15018.5</f>
        <v>41728.184200000003</v>
      </c>
      <c r="S577" s="178">
        <f>S$18</f>
        <v>1</v>
      </c>
      <c r="Z577" s="177">
        <f>F577</f>
        <v>24</v>
      </c>
      <c r="AA577" s="177">
        <f>AB$3+AB$4*Z577+AB$5*Z577^2+AH577</f>
        <v>4.9783130546585553E-3</v>
      </c>
      <c r="AB577" s="177">
        <f>IF(S577&lt;&gt;0,G577-AH577,-9999)</f>
        <v>-1.1116171547257199E-2</v>
      </c>
      <c r="AC577" s="177">
        <f>+G577-P577</f>
        <v>2.9760000325040892E-4</v>
      </c>
      <c r="AD577" s="177">
        <f>IF(S577&lt;&gt;0,G577-AA577,-9999)</f>
        <v>-4.6807130514081464E-3</v>
      </c>
      <c r="AE577" s="177">
        <f>+(G577-AA577)^2*S577</f>
        <v>2.1909074669622559E-5</v>
      </c>
      <c r="AF577" s="177">
        <f>IF(S577&lt;&gt;0,G577-P577,-9999)</f>
        <v>2.9760000325040892E-4</v>
      </c>
      <c r="AG577" s="178"/>
      <c r="AH577" s="177">
        <f>$AB$6*($AB$11/AI577*AJ577+$AB$12)</f>
        <v>1.1413771550507608E-2</v>
      </c>
      <c r="AI577" s="177">
        <f>1+$AB$7*COS(AL577)</f>
        <v>0.9079960066827728</v>
      </c>
      <c r="AJ577" s="177">
        <f>SIN(AL577+RADIANS($AB$9))</f>
        <v>0.95242285347332689</v>
      </c>
      <c r="AK577" s="177">
        <f>$AB$7*SIN(AL577)</f>
        <v>-0.17078951593994576</v>
      </c>
      <c r="AL577" s="177">
        <f>2*ATAN(AM577)</f>
        <v>-2.0649210923795938</v>
      </c>
      <c r="AM577" s="177">
        <f>SQRT((1+$AB$7)/(1-$AB$7))*TAN(AN577/2)</f>
        <v>-1.6745659410690019</v>
      </c>
      <c r="AN577" s="177">
        <f>$AU577+$AB$7*SIN(AO577)</f>
        <v>23.248155271596033</v>
      </c>
      <c r="AO577" s="177">
        <f>$AU577+$AB$7*SIN(AP577)</f>
        <v>23.248155278077192</v>
      </c>
      <c r="AP577" s="177">
        <f>$AU577+$AB$7*SIN(AQ577)</f>
        <v>23.248155169840246</v>
      </c>
      <c r="AQ577" s="177">
        <f>$AU577+$AB$7*SIN(AR577)</f>
        <v>23.248156977428934</v>
      </c>
      <c r="AR577" s="177">
        <f>$AU577+$AB$7*SIN(AS577)</f>
        <v>23.248126791488637</v>
      </c>
      <c r="AS577" s="177">
        <f>$AU577+$AB$7*SIN(AT577)</f>
        <v>23.248631252124575</v>
      </c>
      <c r="AT577" s="177">
        <f>$AU577+$AB$7*SIN(AU577)</f>
        <v>23.240301246412642</v>
      </c>
      <c r="AU577" s="177">
        <f>RADIANS($AB$9)+$AB$18*(F577-AB$15)</f>
        <v>23.432676973752333</v>
      </c>
    </row>
    <row r="578" spans="1:47" s="177" customFormat="1" ht="12.95" customHeight="1" x14ac:dyDescent="0.2">
      <c r="A578" s="144" t="s">
        <v>256</v>
      </c>
      <c r="B578" s="145" t="s">
        <v>95</v>
      </c>
      <c r="C578" s="146">
        <v>56746.684200000003</v>
      </c>
      <c r="D578" s="196"/>
      <c r="E578" s="105">
        <f>(C578-C$7)/C$8</f>
        <v>24.000432948232994</v>
      </c>
      <c r="F578" s="199">
        <f>ROUND(2*E578,0)/2</f>
        <v>24</v>
      </c>
      <c r="G578" s="201">
        <f>C578-(C$7+C$8*F578)</f>
        <v>2.9760000325040892E-4</v>
      </c>
      <c r="H578" s="199"/>
      <c r="I578" s="199"/>
      <c r="K578" s="177">
        <f>G578</f>
        <v>2.9760000325040892E-4</v>
      </c>
      <c r="O578" s="177">
        <f ca="1">+C$11+C$12*F578</f>
        <v>-6.6207564548180801E-4</v>
      </c>
      <c r="Q578" s="198">
        <f>C578-15018.5</f>
        <v>41728.184200000003</v>
      </c>
      <c r="S578" s="178">
        <f>S$18</f>
        <v>1</v>
      </c>
      <c r="Z578" s="177">
        <f>F578</f>
        <v>24</v>
      </c>
      <c r="AA578" s="177">
        <f>AB$3+AB$4*Z578+AB$5*Z578^2+AH578</f>
        <v>4.9783130546585553E-3</v>
      </c>
      <c r="AB578" s="177">
        <f>IF(S578&lt;&gt;0,G578-AH578,-9999)</f>
        <v>-1.1116171547257199E-2</v>
      </c>
      <c r="AC578" s="177">
        <f>+G578-P578</f>
        <v>2.9760000325040892E-4</v>
      </c>
      <c r="AD578" s="177">
        <f>IF(S578&lt;&gt;0,G578-AA578,-9999)</f>
        <v>-4.6807130514081464E-3</v>
      </c>
      <c r="AE578" s="177">
        <f>+(G578-AA578)^2*S578</f>
        <v>2.1909074669622559E-5</v>
      </c>
      <c r="AF578" s="177">
        <f>IF(S578&lt;&gt;0,G578-P578,-9999)</f>
        <v>2.9760000325040892E-4</v>
      </c>
      <c r="AG578" s="178"/>
      <c r="AH578" s="177">
        <f>$AB$6*($AB$11/AI578*AJ578+$AB$12)</f>
        <v>1.1413771550507608E-2</v>
      </c>
      <c r="AI578" s="177">
        <f>1+$AB$7*COS(AL578)</f>
        <v>0.9079960066827728</v>
      </c>
      <c r="AJ578" s="177">
        <f>SIN(AL578+RADIANS($AB$9))</f>
        <v>0.95242285347332689</v>
      </c>
      <c r="AK578" s="177">
        <f>$AB$7*SIN(AL578)</f>
        <v>-0.17078951593994576</v>
      </c>
      <c r="AL578" s="177">
        <f>2*ATAN(AM578)</f>
        <v>-2.0649210923795938</v>
      </c>
      <c r="AM578" s="177">
        <f>SQRT((1+$AB$7)/(1-$AB$7))*TAN(AN578/2)</f>
        <v>-1.6745659410690019</v>
      </c>
      <c r="AN578" s="177">
        <f>$AU578+$AB$7*SIN(AO578)</f>
        <v>23.248155271596033</v>
      </c>
      <c r="AO578" s="177">
        <f>$AU578+$AB$7*SIN(AP578)</f>
        <v>23.248155278077192</v>
      </c>
      <c r="AP578" s="177">
        <f>$AU578+$AB$7*SIN(AQ578)</f>
        <v>23.248155169840246</v>
      </c>
      <c r="AQ578" s="177">
        <f>$AU578+$AB$7*SIN(AR578)</f>
        <v>23.248156977428934</v>
      </c>
      <c r="AR578" s="177">
        <f>$AU578+$AB$7*SIN(AS578)</f>
        <v>23.248126791488637</v>
      </c>
      <c r="AS578" s="177">
        <f>$AU578+$AB$7*SIN(AT578)</f>
        <v>23.248631252124575</v>
      </c>
      <c r="AT578" s="177">
        <f>$AU578+$AB$7*SIN(AU578)</f>
        <v>23.240301246412642</v>
      </c>
      <c r="AU578" s="177">
        <f>RADIANS($AB$9)+$AB$18*(F578-AB$15)</f>
        <v>23.432676973752333</v>
      </c>
    </row>
    <row r="579" spans="1:47" s="177" customFormat="1" ht="12.95" customHeight="1" x14ac:dyDescent="0.2">
      <c r="A579" s="81" t="s">
        <v>264</v>
      </c>
      <c r="B579" s="82" t="s">
        <v>95</v>
      </c>
      <c r="C579" s="81">
        <v>56746.684300000001</v>
      </c>
      <c r="D579" s="81">
        <v>1E-4</v>
      </c>
      <c r="E579" s="105">
        <f>(C579-C$7)/C$8</f>
        <v>24.000578428146472</v>
      </c>
      <c r="F579" s="199">
        <f>ROUND(2*E579,0)/2</f>
        <v>24</v>
      </c>
      <c r="G579" s="201">
        <f>C579-(C$7+C$8*F579)</f>
        <v>3.9760000072419643E-4</v>
      </c>
      <c r="H579" s="199"/>
      <c r="I579" s="199"/>
      <c r="K579" s="177">
        <f>G579</f>
        <v>3.9760000072419643E-4</v>
      </c>
      <c r="O579" s="177">
        <f ca="1">+C$11+C$12*F579</f>
        <v>-6.6207564548180801E-4</v>
      </c>
      <c r="Q579" s="198">
        <f>C579-15018.5</f>
        <v>41728.184300000001</v>
      </c>
      <c r="S579" s="178">
        <f>S$18</f>
        <v>1</v>
      </c>
      <c r="Z579" s="177">
        <f>F579</f>
        <v>24</v>
      </c>
      <c r="AA579" s="177">
        <f>AB$3+AB$4*Z579+AB$5*Z579^2+AH579</f>
        <v>4.9783130546585553E-3</v>
      </c>
      <c r="AB579" s="177">
        <f>IF(S579&lt;&gt;0,G579-AH579,-9999)</f>
        <v>-1.1016171549783411E-2</v>
      </c>
      <c r="AC579" s="177">
        <f>+G579-P579</f>
        <v>3.9760000072419643E-4</v>
      </c>
      <c r="AD579" s="177">
        <f>IF(S579&lt;&gt;0,G579-AA579,-9999)</f>
        <v>-4.5807130539343589E-3</v>
      </c>
      <c r="AE579" s="177">
        <f>+(G579-AA579)^2*S579</f>
        <v>2.098293208248464E-5</v>
      </c>
      <c r="AF579" s="177">
        <f>IF(S579&lt;&gt;0,G579-P579,-9999)</f>
        <v>3.9760000072419643E-4</v>
      </c>
      <c r="AG579" s="178"/>
      <c r="AH579" s="177">
        <f>$AB$6*($AB$11/AI579*AJ579+$AB$12)</f>
        <v>1.1413771550507608E-2</v>
      </c>
      <c r="AI579" s="177">
        <f>1+$AB$7*COS(AL579)</f>
        <v>0.9079960066827728</v>
      </c>
      <c r="AJ579" s="177">
        <f>SIN(AL579+RADIANS($AB$9))</f>
        <v>0.95242285347332689</v>
      </c>
      <c r="AK579" s="177">
        <f>$AB$7*SIN(AL579)</f>
        <v>-0.17078951593994576</v>
      </c>
      <c r="AL579" s="177">
        <f>2*ATAN(AM579)</f>
        <v>-2.0649210923795938</v>
      </c>
      <c r="AM579" s="177">
        <f>SQRT((1+$AB$7)/(1-$AB$7))*TAN(AN579/2)</f>
        <v>-1.6745659410690019</v>
      </c>
      <c r="AN579" s="177">
        <f>$AU579+$AB$7*SIN(AO579)</f>
        <v>23.248155271596033</v>
      </c>
      <c r="AO579" s="177">
        <f>$AU579+$AB$7*SIN(AP579)</f>
        <v>23.248155278077192</v>
      </c>
      <c r="AP579" s="177">
        <f>$AU579+$AB$7*SIN(AQ579)</f>
        <v>23.248155169840246</v>
      </c>
      <c r="AQ579" s="177">
        <f>$AU579+$AB$7*SIN(AR579)</f>
        <v>23.248156977428934</v>
      </c>
      <c r="AR579" s="177">
        <f>$AU579+$AB$7*SIN(AS579)</f>
        <v>23.248126791488637</v>
      </c>
      <c r="AS579" s="177">
        <f>$AU579+$AB$7*SIN(AT579)</f>
        <v>23.248631252124575</v>
      </c>
      <c r="AT579" s="177">
        <f>$AU579+$AB$7*SIN(AU579)</f>
        <v>23.240301246412642</v>
      </c>
      <c r="AU579" s="177">
        <f>RADIANS($AB$9)+$AB$18*(F579-AB$15)</f>
        <v>23.432676973752333</v>
      </c>
    </row>
    <row r="580" spans="1:47" s="177" customFormat="1" ht="12.95" customHeight="1" x14ac:dyDescent="0.2">
      <c r="A580" s="81" t="s">
        <v>264</v>
      </c>
      <c r="B580" s="82" t="s">
        <v>95</v>
      </c>
      <c r="C580" s="81">
        <v>56746.684300000001</v>
      </c>
      <c r="D580" s="81">
        <v>1E-4</v>
      </c>
      <c r="E580" s="105">
        <f>(C580-C$7)/C$8</f>
        <v>24.000578428146472</v>
      </c>
      <c r="F580" s="199">
        <f>ROUND(2*E580,0)/2</f>
        <v>24</v>
      </c>
      <c r="G580" s="201">
        <f>C580-(C$7+C$8*F580)</f>
        <v>3.9760000072419643E-4</v>
      </c>
      <c r="H580" s="199"/>
      <c r="I580" s="199"/>
      <c r="K580" s="177">
        <f>G580</f>
        <v>3.9760000072419643E-4</v>
      </c>
      <c r="O580" s="177">
        <f ca="1">+C$11+C$12*F580</f>
        <v>-6.6207564548180801E-4</v>
      </c>
      <c r="Q580" s="198">
        <f>C580-15018.5</f>
        <v>41728.184300000001</v>
      </c>
      <c r="S580" s="178">
        <f>S$18</f>
        <v>1</v>
      </c>
      <c r="Z580" s="177">
        <f>F580</f>
        <v>24</v>
      </c>
      <c r="AA580" s="177">
        <f>AB$3+AB$4*Z580+AB$5*Z580^2+AH580</f>
        <v>4.9783130546585553E-3</v>
      </c>
      <c r="AB580" s="177">
        <f>IF(S580&lt;&gt;0,G580-AH580,-9999)</f>
        <v>-1.1016171549783411E-2</v>
      </c>
      <c r="AC580" s="177">
        <f>+G580-P580</f>
        <v>3.9760000072419643E-4</v>
      </c>
      <c r="AD580" s="177">
        <f>IF(S580&lt;&gt;0,G580-AA580,-9999)</f>
        <v>-4.5807130539343589E-3</v>
      </c>
      <c r="AE580" s="177">
        <f>+(G580-AA580)^2*S580</f>
        <v>2.098293208248464E-5</v>
      </c>
      <c r="AF580" s="177">
        <f>IF(S580&lt;&gt;0,G580-P580,-9999)</f>
        <v>3.9760000072419643E-4</v>
      </c>
      <c r="AG580" s="178"/>
      <c r="AH580" s="177">
        <f>$AB$6*($AB$11/AI580*AJ580+$AB$12)</f>
        <v>1.1413771550507608E-2</v>
      </c>
      <c r="AI580" s="177">
        <f>1+$AB$7*COS(AL580)</f>
        <v>0.9079960066827728</v>
      </c>
      <c r="AJ580" s="177">
        <f>SIN(AL580+RADIANS($AB$9))</f>
        <v>0.95242285347332689</v>
      </c>
      <c r="AK580" s="177">
        <f>$AB$7*SIN(AL580)</f>
        <v>-0.17078951593994576</v>
      </c>
      <c r="AL580" s="177">
        <f>2*ATAN(AM580)</f>
        <v>-2.0649210923795938</v>
      </c>
      <c r="AM580" s="177">
        <f>SQRT((1+$AB$7)/(1-$AB$7))*TAN(AN580/2)</f>
        <v>-1.6745659410690019</v>
      </c>
      <c r="AN580" s="177">
        <f>$AU580+$AB$7*SIN(AO580)</f>
        <v>23.248155271596033</v>
      </c>
      <c r="AO580" s="177">
        <f>$AU580+$AB$7*SIN(AP580)</f>
        <v>23.248155278077192</v>
      </c>
      <c r="AP580" s="177">
        <f>$AU580+$AB$7*SIN(AQ580)</f>
        <v>23.248155169840246</v>
      </c>
      <c r="AQ580" s="177">
        <f>$AU580+$AB$7*SIN(AR580)</f>
        <v>23.248156977428934</v>
      </c>
      <c r="AR580" s="177">
        <f>$AU580+$AB$7*SIN(AS580)</f>
        <v>23.248126791488637</v>
      </c>
      <c r="AS580" s="177">
        <f>$AU580+$AB$7*SIN(AT580)</f>
        <v>23.248631252124575</v>
      </c>
      <c r="AT580" s="177">
        <f>$AU580+$AB$7*SIN(AU580)</f>
        <v>23.240301246412642</v>
      </c>
      <c r="AU580" s="177">
        <f>RADIANS($AB$9)+$AB$18*(F580-AB$15)</f>
        <v>23.432676973752333</v>
      </c>
    </row>
    <row r="581" spans="1:47" s="177" customFormat="1" ht="12.95" customHeight="1" x14ac:dyDescent="0.2">
      <c r="A581" s="144" t="s">
        <v>256</v>
      </c>
      <c r="B581" s="145" t="s">
        <v>95</v>
      </c>
      <c r="C581" s="146">
        <v>56746.684399999998</v>
      </c>
      <c r="D581" s="196"/>
      <c r="E581" s="105">
        <f>(C581-C$7)/C$8</f>
        <v>24.00072390805995</v>
      </c>
      <c r="F581" s="199">
        <f>ROUND(2*E581,0)/2</f>
        <v>24</v>
      </c>
      <c r="G581" s="201">
        <f>C581-(C$7+C$8*F581)</f>
        <v>4.9759999819798395E-4</v>
      </c>
      <c r="H581" s="199"/>
      <c r="I581" s="199"/>
      <c r="K581" s="177">
        <f>G581</f>
        <v>4.9759999819798395E-4</v>
      </c>
      <c r="O581" s="177">
        <f ca="1">+C$11+C$12*F581</f>
        <v>-6.6207564548180801E-4</v>
      </c>
      <c r="Q581" s="198">
        <f>C581-15018.5</f>
        <v>41728.184399999998</v>
      </c>
      <c r="S581" s="178">
        <f>S$18</f>
        <v>1</v>
      </c>
      <c r="Z581" s="177">
        <f>F581</f>
        <v>24</v>
      </c>
      <c r="AA581" s="177">
        <f>AB$3+AB$4*Z581+AB$5*Z581^2+AH581</f>
        <v>4.9783130546585553E-3</v>
      </c>
      <c r="AB581" s="177">
        <f>IF(S581&lt;&gt;0,G581-AH581,-9999)</f>
        <v>-1.0916171552309624E-2</v>
      </c>
      <c r="AC581" s="177">
        <f>+G581-P581</f>
        <v>4.9759999819798395E-4</v>
      </c>
      <c r="AD581" s="177">
        <f>IF(S581&lt;&gt;0,G581-AA581,-9999)</f>
        <v>-4.4807130564605713E-3</v>
      </c>
      <c r="AE581" s="177">
        <f>+(G581-AA581)^2*S581</f>
        <v>2.0076789494336235E-5</v>
      </c>
      <c r="AF581" s="177">
        <f>IF(S581&lt;&gt;0,G581-P581,-9999)</f>
        <v>4.9759999819798395E-4</v>
      </c>
      <c r="AG581" s="178"/>
      <c r="AH581" s="177">
        <f>$AB$6*($AB$11/AI581*AJ581+$AB$12)</f>
        <v>1.1413771550507608E-2</v>
      </c>
      <c r="AI581" s="177">
        <f>1+$AB$7*COS(AL581)</f>
        <v>0.9079960066827728</v>
      </c>
      <c r="AJ581" s="177">
        <f>SIN(AL581+RADIANS($AB$9))</f>
        <v>0.95242285347332689</v>
      </c>
      <c r="AK581" s="177">
        <f>$AB$7*SIN(AL581)</f>
        <v>-0.17078951593994576</v>
      </c>
      <c r="AL581" s="177">
        <f>2*ATAN(AM581)</f>
        <v>-2.0649210923795938</v>
      </c>
      <c r="AM581" s="177">
        <f>SQRT((1+$AB$7)/(1-$AB$7))*TAN(AN581/2)</f>
        <v>-1.6745659410690019</v>
      </c>
      <c r="AN581" s="177">
        <f>$AU581+$AB$7*SIN(AO581)</f>
        <v>23.248155271596033</v>
      </c>
      <c r="AO581" s="177">
        <f>$AU581+$AB$7*SIN(AP581)</f>
        <v>23.248155278077192</v>
      </c>
      <c r="AP581" s="177">
        <f>$AU581+$AB$7*SIN(AQ581)</f>
        <v>23.248155169840246</v>
      </c>
      <c r="AQ581" s="177">
        <f>$AU581+$AB$7*SIN(AR581)</f>
        <v>23.248156977428934</v>
      </c>
      <c r="AR581" s="177">
        <f>$AU581+$AB$7*SIN(AS581)</f>
        <v>23.248126791488637</v>
      </c>
      <c r="AS581" s="177">
        <f>$AU581+$AB$7*SIN(AT581)</f>
        <v>23.248631252124575</v>
      </c>
      <c r="AT581" s="177">
        <f>$AU581+$AB$7*SIN(AU581)</f>
        <v>23.240301246412642</v>
      </c>
      <c r="AU581" s="177">
        <f>RADIANS($AB$9)+$AB$18*(F581-AB$15)</f>
        <v>23.432676973752333</v>
      </c>
    </row>
    <row r="582" spans="1:47" s="177" customFormat="1" ht="12.95" customHeight="1" x14ac:dyDescent="0.2">
      <c r="A582" s="81" t="s">
        <v>264</v>
      </c>
      <c r="B582" s="82" t="s">
        <v>95</v>
      </c>
      <c r="C582" s="81">
        <v>56746.684500000003</v>
      </c>
      <c r="D582" s="81">
        <v>1E-4</v>
      </c>
      <c r="E582" s="105">
        <f>(C582-C$7)/C$8</f>
        <v>24.000869387984011</v>
      </c>
      <c r="F582" s="199">
        <f>ROUND(2*E582,0)/2</f>
        <v>24</v>
      </c>
      <c r="G582" s="201">
        <f>C582-(C$7+C$8*F582)</f>
        <v>5.9760000294772908E-4</v>
      </c>
      <c r="H582" s="199"/>
      <c r="I582" s="199"/>
      <c r="K582" s="177">
        <f>G582</f>
        <v>5.9760000294772908E-4</v>
      </c>
      <c r="O582" s="177">
        <f ca="1">+C$11+C$12*F582</f>
        <v>-6.6207564548180801E-4</v>
      </c>
      <c r="Q582" s="198">
        <f>C582-15018.5</f>
        <v>41728.184500000003</v>
      </c>
      <c r="S582" s="178">
        <f>S$18</f>
        <v>1</v>
      </c>
      <c r="Z582" s="177">
        <f>F582</f>
        <v>24</v>
      </c>
      <c r="AA582" s="177">
        <f>AB$3+AB$4*Z582+AB$5*Z582^2+AH582</f>
        <v>4.9783130546585553E-3</v>
      </c>
      <c r="AB582" s="177">
        <f>IF(S582&lt;&gt;0,G582-AH582,-9999)</f>
        <v>-1.0816171547559879E-2</v>
      </c>
      <c r="AC582" s="177">
        <f>+G582-P582</f>
        <v>5.9760000294772908E-4</v>
      </c>
      <c r="AD582" s="177">
        <f>IF(S582&lt;&gt;0,G582-AA582,-9999)</f>
        <v>-4.3807130517108262E-3</v>
      </c>
      <c r="AE582" s="177">
        <f>+(G582-AA582)^2*S582</f>
        <v>1.9190646841429578E-5</v>
      </c>
      <c r="AF582" s="177">
        <f>IF(S582&lt;&gt;0,G582-P582,-9999)</f>
        <v>5.9760000294772908E-4</v>
      </c>
      <c r="AG582" s="178"/>
      <c r="AH582" s="177">
        <f>$AB$6*($AB$11/AI582*AJ582+$AB$12)</f>
        <v>1.1413771550507608E-2</v>
      </c>
      <c r="AI582" s="177">
        <f>1+$AB$7*COS(AL582)</f>
        <v>0.9079960066827728</v>
      </c>
      <c r="AJ582" s="177">
        <f>SIN(AL582+RADIANS($AB$9))</f>
        <v>0.95242285347332689</v>
      </c>
      <c r="AK582" s="177">
        <f>$AB$7*SIN(AL582)</f>
        <v>-0.17078951593994576</v>
      </c>
      <c r="AL582" s="177">
        <f>2*ATAN(AM582)</f>
        <v>-2.0649210923795938</v>
      </c>
      <c r="AM582" s="177">
        <f>SQRT((1+$AB$7)/(1-$AB$7))*TAN(AN582/2)</f>
        <v>-1.6745659410690019</v>
      </c>
      <c r="AN582" s="177">
        <f>$AU582+$AB$7*SIN(AO582)</f>
        <v>23.248155271596033</v>
      </c>
      <c r="AO582" s="177">
        <f>$AU582+$AB$7*SIN(AP582)</f>
        <v>23.248155278077192</v>
      </c>
      <c r="AP582" s="177">
        <f>$AU582+$AB$7*SIN(AQ582)</f>
        <v>23.248155169840246</v>
      </c>
      <c r="AQ582" s="177">
        <f>$AU582+$AB$7*SIN(AR582)</f>
        <v>23.248156977428934</v>
      </c>
      <c r="AR582" s="177">
        <f>$AU582+$AB$7*SIN(AS582)</f>
        <v>23.248126791488637</v>
      </c>
      <c r="AS582" s="177">
        <f>$AU582+$AB$7*SIN(AT582)</f>
        <v>23.248631252124575</v>
      </c>
      <c r="AT582" s="177">
        <f>$AU582+$AB$7*SIN(AU582)</f>
        <v>23.240301246412642</v>
      </c>
      <c r="AU582" s="177">
        <f>RADIANS($AB$9)+$AB$18*(F582-AB$15)</f>
        <v>23.432676973752333</v>
      </c>
    </row>
    <row r="583" spans="1:47" s="177" customFormat="1" ht="12.95" customHeight="1" x14ac:dyDescent="0.2">
      <c r="A583" s="81" t="s">
        <v>264</v>
      </c>
      <c r="B583" s="82" t="s">
        <v>95</v>
      </c>
      <c r="C583" s="81">
        <v>56746.684500000003</v>
      </c>
      <c r="D583" s="81">
        <v>1E-4</v>
      </c>
      <c r="E583" s="105">
        <f>(C583-C$7)/C$8</f>
        <v>24.000869387984011</v>
      </c>
      <c r="F583" s="199">
        <f>ROUND(2*E583,0)/2</f>
        <v>24</v>
      </c>
      <c r="G583" s="201">
        <f>C583-(C$7+C$8*F583)</f>
        <v>5.9760000294772908E-4</v>
      </c>
      <c r="H583" s="199"/>
      <c r="I583" s="199"/>
      <c r="K583" s="177">
        <f>G583</f>
        <v>5.9760000294772908E-4</v>
      </c>
      <c r="O583" s="177">
        <f ca="1">+C$11+C$12*F583</f>
        <v>-6.6207564548180801E-4</v>
      </c>
      <c r="Q583" s="198">
        <f>C583-15018.5</f>
        <v>41728.184500000003</v>
      </c>
      <c r="S583" s="178">
        <f>S$18</f>
        <v>1</v>
      </c>
      <c r="Z583" s="177">
        <f>F583</f>
        <v>24</v>
      </c>
      <c r="AA583" s="177">
        <f>AB$3+AB$4*Z583+AB$5*Z583^2+AH583</f>
        <v>4.9783130546585553E-3</v>
      </c>
      <c r="AB583" s="177">
        <f>IF(S583&lt;&gt;0,G583-AH583,-9999)</f>
        <v>-1.0816171547559879E-2</v>
      </c>
      <c r="AC583" s="177">
        <f>+G583-P583</f>
        <v>5.9760000294772908E-4</v>
      </c>
      <c r="AD583" s="177">
        <f>IF(S583&lt;&gt;0,G583-AA583,-9999)</f>
        <v>-4.3807130517108262E-3</v>
      </c>
      <c r="AE583" s="177">
        <f>+(G583-AA583)^2*S583</f>
        <v>1.9190646841429578E-5</v>
      </c>
      <c r="AF583" s="177">
        <f>IF(S583&lt;&gt;0,G583-P583,-9999)</f>
        <v>5.9760000294772908E-4</v>
      </c>
      <c r="AG583" s="178"/>
      <c r="AH583" s="177">
        <f>$AB$6*($AB$11/AI583*AJ583+$AB$12)</f>
        <v>1.1413771550507608E-2</v>
      </c>
      <c r="AI583" s="177">
        <f>1+$AB$7*COS(AL583)</f>
        <v>0.9079960066827728</v>
      </c>
      <c r="AJ583" s="177">
        <f>SIN(AL583+RADIANS($AB$9))</f>
        <v>0.95242285347332689</v>
      </c>
      <c r="AK583" s="177">
        <f>$AB$7*SIN(AL583)</f>
        <v>-0.17078951593994576</v>
      </c>
      <c r="AL583" s="177">
        <f>2*ATAN(AM583)</f>
        <v>-2.0649210923795938</v>
      </c>
      <c r="AM583" s="177">
        <f>SQRT((1+$AB$7)/(1-$AB$7))*TAN(AN583/2)</f>
        <v>-1.6745659410690019</v>
      </c>
      <c r="AN583" s="177">
        <f>$AU583+$AB$7*SIN(AO583)</f>
        <v>23.248155271596033</v>
      </c>
      <c r="AO583" s="177">
        <f>$AU583+$AB$7*SIN(AP583)</f>
        <v>23.248155278077192</v>
      </c>
      <c r="AP583" s="177">
        <f>$AU583+$AB$7*SIN(AQ583)</f>
        <v>23.248155169840246</v>
      </c>
      <c r="AQ583" s="177">
        <f>$AU583+$AB$7*SIN(AR583)</f>
        <v>23.248156977428934</v>
      </c>
      <c r="AR583" s="177">
        <f>$AU583+$AB$7*SIN(AS583)</f>
        <v>23.248126791488637</v>
      </c>
      <c r="AS583" s="177">
        <f>$AU583+$AB$7*SIN(AT583)</f>
        <v>23.248631252124575</v>
      </c>
      <c r="AT583" s="177">
        <f>$AU583+$AB$7*SIN(AU583)</f>
        <v>23.240301246412642</v>
      </c>
      <c r="AU583" s="177">
        <f>RADIANS($AB$9)+$AB$18*(F583-AB$15)</f>
        <v>23.432676973752333</v>
      </c>
    </row>
    <row r="584" spans="1:47" s="177" customFormat="1" ht="12.95" customHeight="1" x14ac:dyDescent="0.2">
      <c r="A584" s="144" t="s">
        <v>254</v>
      </c>
      <c r="B584" s="145" t="s">
        <v>94</v>
      </c>
      <c r="C584" s="146">
        <v>56759.403100000003</v>
      </c>
      <c r="D584" s="196"/>
      <c r="E584" s="105">
        <f>(C584-C$7)/C$8</f>
        <v>42.503878130890811</v>
      </c>
      <c r="F584" s="199">
        <f>ROUND(2*E584,0)/2</f>
        <v>42.5</v>
      </c>
      <c r="G584" s="201">
        <f>C584-(C$7+C$8*F584)</f>
        <v>2.6657499984139577E-3</v>
      </c>
      <c r="H584" s="199"/>
      <c r="I584" s="199">
        <f>G584</f>
        <v>2.6657499984139577E-3</v>
      </c>
      <c r="O584" s="177">
        <f ca="1">+C$11+C$12*F584</f>
        <v>-8.347705413755249E-4</v>
      </c>
      <c r="Q584" s="198">
        <f>C584-15018.5</f>
        <v>41740.903100000003</v>
      </c>
      <c r="S584" s="178">
        <f>S$16</f>
        <v>0.1</v>
      </c>
      <c r="Z584" s="177">
        <f>F584</f>
        <v>42.5</v>
      </c>
      <c r="AA584" s="177">
        <f>AB$3+AB$4*Z584+AB$5*Z584^2+AH584</f>
        <v>4.8430013172644044E-3</v>
      </c>
      <c r="AB584" s="177">
        <f>IF(S584&lt;&gt;0,G584-AH584,-9999)</f>
        <v>-8.6909145031535354E-3</v>
      </c>
      <c r="AC584" s="177">
        <f>+G584-P584</f>
        <v>2.6657499984139577E-3</v>
      </c>
      <c r="AD584" s="177">
        <f>IF(S584&lt;&gt;0,G584-AA584,-9999)</f>
        <v>-2.1772513188504468E-3</v>
      </c>
      <c r="AE584" s="177">
        <f>+(G584-AA584)^2*S584</f>
        <v>4.7404233054360103E-7</v>
      </c>
      <c r="AF584" s="177">
        <f>IF(S584&lt;&gt;0,G584-P584,-9999)</f>
        <v>2.6657499984139577E-3</v>
      </c>
      <c r="AG584" s="178"/>
      <c r="AH584" s="177">
        <f>$AB$6*($AB$11/AI584*AJ584+$AB$12)</f>
        <v>1.1356664501567493E-2</v>
      </c>
      <c r="AI584" s="177">
        <f>1+$AB$7*COS(AL584)</f>
        <v>0.90943752406994927</v>
      </c>
      <c r="AJ584" s="177">
        <f>SIN(AL584+RADIANS($AB$9))</f>
        <v>0.94982246588759345</v>
      </c>
      <c r="AK584" s="177">
        <f>$AB$7*SIN(AL584)</f>
        <v>-0.17155824519601603</v>
      </c>
      <c r="AL584" s="177">
        <f>2*ATAN(AM584)</f>
        <v>-2.0564997791325395</v>
      </c>
      <c r="AM584" s="177">
        <f>SQRT((1+$AB$7)/(1-$AB$7))*TAN(AN584/2)</f>
        <v>-1.6586599424142749</v>
      </c>
      <c r="AN584" s="177">
        <f>$AU584+$AB$7*SIN(AO584)</f>
        <v>23.257246484165474</v>
      </c>
      <c r="AO584" s="177">
        <f>$AU584+$AB$7*SIN(AP584)</f>
        <v>23.257246489559869</v>
      </c>
      <c r="AP584" s="177">
        <f>$AU584+$AB$7*SIN(AQ584)</f>
        <v>23.257246396871668</v>
      </c>
      <c r="AQ584" s="177">
        <f>$AU584+$AB$7*SIN(AR584)</f>
        <v>23.25724798947353</v>
      </c>
      <c r="AR584" s="177">
        <f>$AU584+$AB$7*SIN(AS584)</f>
        <v>23.257220625939144</v>
      </c>
      <c r="AS584" s="177">
        <f>$AU584+$AB$7*SIN(AT584)</f>
        <v>23.257691108178914</v>
      </c>
      <c r="AT584" s="177">
        <f>$AU584+$AB$7*SIN(AU584)</f>
        <v>23.249697351192701</v>
      </c>
      <c r="AU584" s="177">
        <f>RADIANS($AB$9)+$AB$18*(F584-AB$15)</f>
        <v>23.442304929218768</v>
      </c>
    </row>
    <row r="585" spans="1:47" s="177" customFormat="1" ht="12.95" customHeight="1" x14ac:dyDescent="0.2">
      <c r="A585" s="158" t="s">
        <v>255</v>
      </c>
      <c r="B585" s="159" t="str">
        <f>IF(K585="s","II","I")</f>
        <v>I</v>
      </c>
      <c r="C585" s="158">
        <v>56759.403100000003</v>
      </c>
      <c r="D585" s="158">
        <v>3.5000000000000001E-3</v>
      </c>
      <c r="E585" s="105">
        <f>(C585-C$7)/C$8</f>
        <v>42.503878130890811</v>
      </c>
      <c r="F585" s="199">
        <f>ROUND(2*E585,0)/2</f>
        <v>42.5</v>
      </c>
      <c r="G585" s="201">
        <f>C585-(C$7+C$8*F585)</f>
        <v>2.6657499984139577E-3</v>
      </c>
      <c r="H585" s="199"/>
      <c r="I585" s="199"/>
      <c r="J585" s="177">
        <f>G585</f>
        <v>2.6657499984139577E-3</v>
      </c>
      <c r="O585" s="177">
        <f ca="1">+C$11+C$12*F585</f>
        <v>-8.347705413755249E-4</v>
      </c>
      <c r="Q585" s="198">
        <f>C585-15018.5</f>
        <v>41740.903100000003</v>
      </c>
      <c r="S585" s="178">
        <f>S$17</f>
        <v>1</v>
      </c>
      <c r="Z585" s="177">
        <f>F585</f>
        <v>42.5</v>
      </c>
      <c r="AA585" s="177">
        <f>AB$3+AB$4*Z585+AB$5*Z585^2+AH585</f>
        <v>4.8430013172644044E-3</v>
      </c>
      <c r="AB585" s="177">
        <f>IF(S585&lt;&gt;0,G585-AH585,-9999)</f>
        <v>-8.6909145031535354E-3</v>
      </c>
      <c r="AC585" s="177">
        <f>+G585-P585</f>
        <v>2.6657499984139577E-3</v>
      </c>
      <c r="AD585" s="177">
        <f>IF(S585&lt;&gt;0,G585-AA585,-9999)</f>
        <v>-2.1772513188504468E-3</v>
      </c>
      <c r="AE585" s="177">
        <f>+(G585-AA585)^2*S585</f>
        <v>4.7404233054360099E-6</v>
      </c>
      <c r="AF585" s="177">
        <f>IF(S585&lt;&gt;0,G585-P585,-9999)</f>
        <v>2.6657499984139577E-3</v>
      </c>
      <c r="AG585" s="178"/>
      <c r="AH585" s="177">
        <f>$AB$6*($AB$11/AI585*AJ585+$AB$12)</f>
        <v>1.1356664501567493E-2</v>
      </c>
      <c r="AI585" s="177">
        <f>1+$AB$7*COS(AL585)</f>
        <v>0.90943752406994927</v>
      </c>
      <c r="AJ585" s="177">
        <f>SIN(AL585+RADIANS($AB$9))</f>
        <v>0.94982246588759345</v>
      </c>
      <c r="AK585" s="177">
        <f>$AB$7*SIN(AL585)</f>
        <v>-0.17155824519601603</v>
      </c>
      <c r="AL585" s="177">
        <f>2*ATAN(AM585)</f>
        <v>-2.0564997791325395</v>
      </c>
      <c r="AM585" s="177">
        <f>SQRT((1+$AB$7)/(1-$AB$7))*TAN(AN585/2)</f>
        <v>-1.6586599424142749</v>
      </c>
      <c r="AN585" s="177">
        <f>$AU585+$AB$7*SIN(AO585)</f>
        <v>23.257246484165474</v>
      </c>
      <c r="AO585" s="177">
        <f>$AU585+$AB$7*SIN(AP585)</f>
        <v>23.257246489559869</v>
      </c>
      <c r="AP585" s="177">
        <f>$AU585+$AB$7*SIN(AQ585)</f>
        <v>23.257246396871668</v>
      </c>
      <c r="AQ585" s="177">
        <f>$AU585+$AB$7*SIN(AR585)</f>
        <v>23.25724798947353</v>
      </c>
      <c r="AR585" s="177">
        <f>$AU585+$AB$7*SIN(AS585)</f>
        <v>23.257220625939144</v>
      </c>
      <c r="AS585" s="177">
        <f>$AU585+$AB$7*SIN(AT585)</f>
        <v>23.257691108178914</v>
      </c>
      <c r="AT585" s="177">
        <f>$AU585+$AB$7*SIN(AU585)</f>
        <v>23.249697351192701</v>
      </c>
      <c r="AU585" s="177">
        <f>RADIANS($AB$9)+$AB$18*(F585-AB$15)</f>
        <v>23.442304929218768</v>
      </c>
    </row>
    <row r="586" spans="1:47" s="177" customFormat="1" ht="12.95" customHeight="1" x14ac:dyDescent="0.2">
      <c r="A586" s="147" t="s">
        <v>273</v>
      </c>
      <c r="B586" s="147" t="s">
        <v>52</v>
      </c>
      <c r="C586" s="148">
        <v>56766.617630000001</v>
      </c>
      <c r="D586" s="149">
        <v>1E-4</v>
      </c>
      <c r="E586" s="105">
        <f>(C586-C$7)/C$8</f>
        <v>52.999570397800291</v>
      </c>
      <c r="F586" s="199">
        <f>ROUND(2*E586,0)/2</f>
        <v>53</v>
      </c>
      <c r="G586" s="201">
        <f>C586-(C$7+C$8*F586)</f>
        <v>-2.9530000028898939E-4</v>
      </c>
      <c r="H586" s="199"/>
      <c r="I586" s="199"/>
      <c r="K586" s="177">
        <f>G586</f>
        <v>-2.9530000028898939E-4</v>
      </c>
      <c r="O586" s="177">
        <f ca="1">+C$11+C$12*F586</f>
        <v>-9.327865633692561E-4</v>
      </c>
      <c r="Q586" s="198">
        <f>C586-15018.5</f>
        <v>41748.117630000001</v>
      </c>
      <c r="S586" s="178">
        <f>S$18</f>
        <v>1</v>
      </c>
      <c r="Z586" s="177">
        <f>F586</f>
        <v>53</v>
      </c>
      <c r="AA586" s="177">
        <f>AB$3+AB$4*Z586+AB$5*Z586^2+AH586</f>
        <v>4.7657502801783181E-3</v>
      </c>
      <c r="AB586" s="177">
        <f>IF(S586&lt;&gt;0,G586-AH586,-9999)</f>
        <v>-1.1619093421968815E-2</v>
      </c>
      <c r="AC586" s="177">
        <f>+G586-P586</f>
        <v>-2.9530000028898939E-4</v>
      </c>
      <c r="AD586" s="177">
        <f>IF(S586&lt;&gt;0,G586-AA586,-9999)</f>
        <v>-5.0610502804673075E-3</v>
      </c>
      <c r="AE586" s="177">
        <f>+(G586-AA586)^2*S586</f>
        <v>2.561422994141821E-5</v>
      </c>
      <c r="AF586" s="177">
        <f>IF(S586&lt;&gt;0,G586-P586,-9999)</f>
        <v>-2.9530000028898939E-4</v>
      </c>
      <c r="AG586" s="178"/>
      <c r="AH586" s="177">
        <f>$AB$6*($AB$11/AI586*AJ586+$AB$12)</f>
        <v>1.1323793421679825E-2</v>
      </c>
      <c r="AI586" s="177">
        <f>1+$AB$7*COS(AL586)</f>
        <v>0.91026059712905505</v>
      </c>
      <c r="AJ586" s="177">
        <f>SIN(AL586+RADIANS($AB$9))</f>
        <v>0.94831280922071592</v>
      </c>
      <c r="AK586" s="177">
        <f>$AB$7*SIN(AL586)</f>
        <v>-0.17199021226129005</v>
      </c>
      <c r="AL586" s="177">
        <f>2*ATAN(AM586)</f>
        <v>-2.0517081902520062</v>
      </c>
      <c r="AM586" s="177">
        <f>SQRT((1+$AB$7)/(1-$AB$7))*TAN(AN586/2)</f>
        <v>-1.649708505547745</v>
      </c>
      <c r="AN586" s="177">
        <f>$AU586+$AB$7*SIN(AO586)</f>
        <v>23.262412794515399</v>
      </c>
      <c r="AO586" s="177">
        <f>$AU586+$AB$7*SIN(AP586)</f>
        <v>23.262412799361272</v>
      </c>
      <c r="AP586" s="177">
        <f>$AU586+$AB$7*SIN(AQ586)</f>
        <v>23.262412714706155</v>
      </c>
      <c r="AQ586" s="177">
        <f>$AU586+$AB$7*SIN(AR586)</f>
        <v>23.262414193594587</v>
      </c>
      <c r="AR586" s="177">
        <f>$AU586+$AB$7*SIN(AS586)</f>
        <v>23.262388359069671</v>
      </c>
      <c r="AS586" s="177">
        <f>$AU586+$AB$7*SIN(AT586)</f>
        <v>23.262839970612259</v>
      </c>
      <c r="AT586" s="177">
        <f>$AU586+$AB$7*SIN(AU586)</f>
        <v>23.255038216621887</v>
      </c>
      <c r="AU586" s="177">
        <f>RADIANS($AB$9)+$AB$18*(F586-AB$15)</f>
        <v>23.447769444483498</v>
      </c>
    </row>
    <row r="587" spans="1:47" s="177" customFormat="1" ht="12.95" customHeight="1" x14ac:dyDescent="0.2">
      <c r="A587" s="144" t="s">
        <v>257</v>
      </c>
      <c r="B587" s="145" t="s">
        <v>95</v>
      </c>
      <c r="C587" s="146">
        <v>56766.6178</v>
      </c>
      <c r="D587" s="196"/>
      <c r="E587" s="105">
        <f>(C587-C$7)/C$8</f>
        <v>52.999817713658494</v>
      </c>
      <c r="F587" s="199">
        <f>ROUND(2*E587,0)/2</f>
        <v>53</v>
      </c>
      <c r="G587" s="201">
        <f>C587-(C$7+C$8*F587)</f>
        <v>-1.2530000094557181E-4</v>
      </c>
      <c r="H587" s="199"/>
      <c r="I587" s="199"/>
      <c r="K587" s="177">
        <f>G587</f>
        <v>-1.2530000094557181E-4</v>
      </c>
      <c r="O587" s="177">
        <f ca="1">+C$11+C$12*F587</f>
        <v>-9.327865633692561E-4</v>
      </c>
      <c r="Q587" s="198">
        <f>C587-15018.5</f>
        <v>41748.1178</v>
      </c>
      <c r="S587" s="178">
        <f>S$18</f>
        <v>1</v>
      </c>
      <c r="Z587" s="177">
        <f>F587</f>
        <v>53</v>
      </c>
      <c r="AA587" s="177">
        <f>AB$3+AB$4*Z587+AB$5*Z587^2+AH587</f>
        <v>4.7657502801783181E-3</v>
      </c>
      <c r="AB587" s="177">
        <f>IF(S587&lt;&gt;0,G587-AH587,-9999)</f>
        <v>-1.1449093422625397E-2</v>
      </c>
      <c r="AC587" s="177">
        <f>+G587-P587</f>
        <v>-1.2530000094557181E-4</v>
      </c>
      <c r="AD587" s="177">
        <f>IF(S587&lt;&gt;0,G587-AA587,-9999)</f>
        <v>-4.8910502811238899E-3</v>
      </c>
      <c r="AE587" s="177">
        <f>+(G587-AA587)^2*S587</f>
        <v>2.3922372852482083E-5</v>
      </c>
      <c r="AF587" s="177">
        <f>IF(S587&lt;&gt;0,G587-P587,-9999)</f>
        <v>-1.2530000094557181E-4</v>
      </c>
      <c r="AG587" s="178"/>
      <c r="AH587" s="177">
        <f>$AB$6*($AB$11/AI587*AJ587+$AB$12)</f>
        <v>1.1323793421679825E-2</v>
      </c>
      <c r="AI587" s="177">
        <f>1+$AB$7*COS(AL587)</f>
        <v>0.91026059712905505</v>
      </c>
      <c r="AJ587" s="177">
        <f>SIN(AL587+RADIANS($AB$9))</f>
        <v>0.94831280922071592</v>
      </c>
      <c r="AK587" s="177">
        <f>$AB$7*SIN(AL587)</f>
        <v>-0.17199021226129005</v>
      </c>
      <c r="AL587" s="177">
        <f>2*ATAN(AM587)</f>
        <v>-2.0517081902520062</v>
      </c>
      <c r="AM587" s="177">
        <f>SQRT((1+$AB$7)/(1-$AB$7))*TAN(AN587/2)</f>
        <v>-1.649708505547745</v>
      </c>
      <c r="AN587" s="177">
        <f>$AU587+$AB$7*SIN(AO587)</f>
        <v>23.262412794515399</v>
      </c>
      <c r="AO587" s="177">
        <f>$AU587+$AB$7*SIN(AP587)</f>
        <v>23.262412799361272</v>
      </c>
      <c r="AP587" s="177">
        <f>$AU587+$AB$7*SIN(AQ587)</f>
        <v>23.262412714706155</v>
      </c>
      <c r="AQ587" s="177">
        <f>$AU587+$AB$7*SIN(AR587)</f>
        <v>23.262414193594587</v>
      </c>
      <c r="AR587" s="177">
        <f>$AU587+$AB$7*SIN(AS587)</f>
        <v>23.262388359069671</v>
      </c>
      <c r="AS587" s="177">
        <f>$AU587+$AB$7*SIN(AT587)</f>
        <v>23.262839970612259</v>
      </c>
      <c r="AT587" s="177">
        <f>$AU587+$AB$7*SIN(AU587)</f>
        <v>23.255038216621887</v>
      </c>
      <c r="AU587" s="177">
        <f>RADIANS($AB$9)+$AB$18*(F587-AB$15)</f>
        <v>23.447769444483498</v>
      </c>
    </row>
    <row r="588" spans="1:47" s="177" customFormat="1" ht="12.95" customHeight="1" x14ac:dyDescent="0.2">
      <c r="A588" s="160" t="s">
        <v>258</v>
      </c>
      <c r="B588" s="157" t="s">
        <v>95</v>
      </c>
      <c r="C588" s="156">
        <v>56766.6178</v>
      </c>
      <c r="D588" s="156">
        <v>1E-4</v>
      </c>
      <c r="E588" s="105">
        <f>(C588-C$7)/C$8</f>
        <v>52.999817713658494</v>
      </c>
      <c r="F588" s="199">
        <f>ROUND(2*E588,0)/2</f>
        <v>53</v>
      </c>
      <c r="G588" s="201">
        <f>C588-(C$7+C$8*F588)</f>
        <v>-1.2530000094557181E-4</v>
      </c>
      <c r="H588" s="199"/>
      <c r="I588" s="199"/>
      <c r="K588" s="177">
        <f>G588</f>
        <v>-1.2530000094557181E-4</v>
      </c>
      <c r="O588" s="177">
        <f ca="1">+C$11+C$12*F588</f>
        <v>-9.327865633692561E-4</v>
      </c>
      <c r="Q588" s="198">
        <f>C588-15018.5</f>
        <v>41748.1178</v>
      </c>
      <c r="S588" s="178">
        <f>S$18</f>
        <v>1</v>
      </c>
      <c r="Z588" s="177">
        <f>F588</f>
        <v>53</v>
      </c>
      <c r="AA588" s="177">
        <f>AB$3+AB$4*Z588+AB$5*Z588^2+AH588</f>
        <v>4.7657502801783181E-3</v>
      </c>
      <c r="AB588" s="177">
        <f>IF(S588&lt;&gt;0,G588-AH588,-9999)</f>
        <v>-1.1449093422625397E-2</v>
      </c>
      <c r="AC588" s="177">
        <f>+G588-P588</f>
        <v>-1.2530000094557181E-4</v>
      </c>
      <c r="AD588" s="177">
        <f>IF(S588&lt;&gt;0,G588-AA588,-9999)</f>
        <v>-4.8910502811238899E-3</v>
      </c>
      <c r="AE588" s="177">
        <f>+(G588-AA588)^2*S588</f>
        <v>2.3922372852482083E-5</v>
      </c>
      <c r="AF588" s="177">
        <f>IF(S588&lt;&gt;0,G588-P588,-9999)</f>
        <v>-1.2530000094557181E-4</v>
      </c>
      <c r="AG588" s="178"/>
      <c r="AH588" s="177">
        <f>$AB$6*($AB$11/AI588*AJ588+$AB$12)</f>
        <v>1.1323793421679825E-2</v>
      </c>
      <c r="AI588" s="177">
        <f>1+$AB$7*COS(AL588)</f>
        <v>0.91026059712905505</v>
      </c>
      <c r="AJ588" s="177">
        <f>SIN(AL588+RADIANS($AB$9))</f>
        <v>0.94831280922071592</v>
      </c>
      <c r="AK588" s="177">
        <f>$AB$7*SIN(AL588)</f>
        <v>-0.17199021226129005</v>
      </c>
      <c r="AL588" s="177">
        <f>2*ATAN(AM588)</f>
        <v>-2.0517081902520062</v>
      </c>
      <c r="AM588" s="177">
        <f>SQRT((1+$AB$7)/(1-$AB$7))*TAN(AN588/2)</f>
        <v>-1.649708505547745</v>
      </c>
      <c r="AN588" s="177">
        <f>$AU588+$AB$7*SIN(AO588)</f>
        <v>23.262412794515399</v>
      </c>
      <c r="AO588" s="177">
        <f>$AU588+$AB$7*SIN(AP588)</f>
        <v>23.262412799361272</v>
      </c>
      <c r="AP588" s="177">
        <f>$AU588+$AB$7*SIN(AQ588)</f>
        <v>23.262412714706155</v>
      </c>
      <c r="AQ588" s="177">
        <f>$AU588+$AB$7*SIN(AR588)</f>
        <v>23.262414193594587</v>
      </c>
      <c r="AR588" s="177">
        <f>$AU588+$AB$7*SIN(AS588)</f>
        <v>23.262388359069671</v>
      </c>
      <c r="AS588" s="177">
        <f>$AU588+$AB$7*SIN(AT588)</f>
        <v>23.262839970612259</v>
      </c>
      <c r="AT588" s="177">
        <f>$AU588+$AB$7*SIN(AU588)</f>
        <v>23.255038216621887</v>
      </c>
      <c r="AU588" s="177">
        <f>RADIANS($AB$9)+$AB$18*(F588-AB$15)</f>
        <v>23.447769444483498</v>
      </c>
    </row>
    <row r="589" spans="1:47" s="177" customFormat="1" ht="12.95" customHeight="1" x14ac:dyDescent="0.2">
      <c r="A589" s="144" t="s">
        <v>256</v>
      </c>
      <c r="B589" s="145" t="s">
        <v>95</v>
      </c>
      <c r="C589" s="146">
        <v>57003.754500000003</v>
      </c>
      <c r="D589" s="196"/>
      <c r="E589" s="105">
        <f>(C589-C$7)/C$8</f>
        <v>397.98609241087877</v>
      </c>
      <c r="F589" s="199">
        <f>ROUND(2*E589,0)/2</f>
        <v>398</v>
      </c>
      <c r="G589" s="201">
        <f>C589-(C$7+C$8*F589)</f>
        <v>-9.5598000043537468E-3</v>
      </c>
      <c r="H589" s="199"/>
      <c r="I589" s="199"/>
      <c r="K589" s="177">
        <f>G589</f>
        <v>-9.5598000043537468E-3</v>
      </c>
      <c r="O589" s="177">
        <f ca="1">+C$11+C$12*F589</f>
        <v>-4.1533130003061393E-3</v>
      </c>
      <c r="Q589" s="198">
        <f>C589-15018.5</f>
        <v>41985.254500000003</v>
      </c>
      <c r="S589" s="178">
        <f>S$18</f>
        <v>1</v>
      </c>
      <c r="Z589" s="177">
        <f>F589</f>
        <v>398</v>
      </c>
      <c r="AA589" s="177">
        <f>AB$3+AB$4*Z589+AB$5*Z589^2+AH589</f>
        <v>2.045179376238682E-3</v>
      </c>
      <c r="AB589" s="177">
        <f>IF(S589&lt;&gt;0,G589-AH589,-9999)</f>
        <v>-1.9618608019208769E-2</v>
      </c>
      <c r="AC589" s="177">
        <f>+G589-P589</f>
        <v>-9.5598000043537468E-3</v>
      </c>
      <c r="AD589" s="177">
        <f>IF(S589&lt;&gt;0,G589-AA589,-9999)</f>
        <v>-1.1604979380592429E-2</v>
      </c>
      <c r="AE589" s="177">
        <f>+(G589-AA589)^2*S589</f>
        <v>1.3467554642397544E-4</v>
      </c>
      <c r="AF589" s="177">
        <f>IF(S589&lt;&gt;0,G589-P589,-9999)</f>
        <v>-9.5598000043537468E-3</v>
      </c>
      <c r="AG589" s="178"/>
      <c r="AH589" s="177">
        <f>$AB$6*($AB$11/AI589*AJ589+$AB$12)</f>
        <v>1.0058808014855021E-2</v>
      </c>
      <c r="AI589" s="177">
        <f>1+$AB$7*COS(AL589)</f>
        <v>0.9392767257600213</v>
      </c>
      <c r="AJ589" s="177">
        <f>SIN(AL589+RADIANS($AB$9))</f>
        <v>0.88445794189313098</v>
      </c>
      <c r="AK589" s="177">
        <f>$AB$7*SIN(AL589)</f>
        <v>-0.18424569874733498</v>
      </c>
      <c r="AL589" s="177">
        <f>2*ATAN(AM589)</f>
        <v>-1.8891630145165783</v>
      </c>
      <c r="AM589" s="177">
        <f>SQRT((1+$AB$7)/(1-$AB$7))*TAN(AN589/2)</f>
        <v>-1.3824886504230012</v>
      </c>
      <c r="AN589" s="177">
        <f>$AU589+$AB$7*SIN(AO589)</f>
        <v>23.434887271862344</v>
      </c>
      <c r="AO589" s="177">
        <f>$AU589+$AB$7*SIN(AP589)</f>
        <v>23.434887271872963</v>
      </c>
      <c r="AP589" s="177">
        <f>$AU589+$AB$7*SIN(AQ589)</f>
        <v>23.434887271441042</v>
      </c>
      <c r="AQ589" s="177">
        <f>$AU589+$AB$7*SIN(AR589)</f>
        <v>23.434887289011474</v>
      </c>
      <c r="AR589" s="177">
        <f>$AU589+$AB$7*SIN(AS589)</f>
        <v>23.43488657425085</v>
      </c>
      <c r="AS589" s="177">
        <f>$AU589+$AB$7*SIN(AT589)</f>
        <v>23.434915653760331</v>
      </c>
      <c r="AT589" s="177">
        <f>$AU589+$AB$7*SIN(AU589)</f>
        <v>23.433737871028988</v>
      </c>
      <c r="AU589" s="177">
        <f>RADIANS($AB$9)+$AB$18*(F589-AB$15)</f>
        <v>23.627317803181878</v>
      </c>
    </row>
    <row r="590" spans="1:47" s="177" customFormat="1" ht="12.95" customHeight="1" x14ac:dyDescent="0.2">
      <c r="A590" s="81" t="s">
        <v>264</v>
      </c>
      <c r="B590" s="82" t="s">
        <v>95</v>
      </c>
      <c r="C590" s="81">
        <v>57003.754500000003</v>
      </c>
      <c r="D590" s="81">
        <v>1E-4</v>
      </c>
      <c r="E590" s="105">
        <f>(C590-C$7)/C$8</f>
        <v>397.98609241087877</v>
      </c>
      <c r="F590" s="199">
        <f>ROUND(2*E590,0)/2</f>
        <v>398</v>
      </c>
      <c r="G590" s="201">
        <f>C590-(C$7+C$8*F590)</f>
        <v>-9.5598000043537468E-3</v>
      </c>
      <c r="H590" s="199"/>
      <c r="I590" s="199"/>
      <c r="K590" s="177">
        <f>G590</f>
        <v>-9.5598000043537468E-3</v>
      </c>
      <c r="O590" s="177">
        <f ca="1">+C$11+C$12*F590</f>
        <v>-4.1533130003061393E-3</v>
      </c>
      <c r="Q590" s="198">
        <f>C590-15018.5</f>
        <v>41985.254500000003</v>
      </c>
      <c r="S590" s="178">
        <f>S$18</f>
        <v>1</v>
      </c>
      <c r="Z590" s="177">
        <f>F590</f>
        <v>398</v>
      </c>
      <c r="AA590" s="177">
        <f>AB$3+AB$4*Z590+AB$5*Z590^2+AH590</f>
        <v>2.045179376238682E-3</v>
      </c>
      <c r="AB590" s="177">
        <f>IF(S590&lt;&gt;0,G590-AH590,-9999)</f>
        <v>-1.9618608019208769E-2</v>
      </c>
      <c r="AC590" s="177">
        <f>+G590-P590</f>
        <v>-9.5598000043537468E-3</v>
      </c>
      <c r="AD590" s="177">
        <f>IF(S590&lt;&gt;0,G590-AA590,-9999)</f>
        <v>-1.1604979380592429E-2</v>
      </c>
      <c r="AE590" s="177">
        <f>+(G590-AA590)^2*S590</f>
        <v>1.3467554642397544E-4</v>
      </c>
      <c r="AF590" s="177">
        <f>IF(S590&lt;&gt;0,G590-P590,-9999)</f>
        <v>-9.5598000043537468E-3</v>
      </c>
      <c r="AG590" s="178"/>
      <c r="AH590" s="177">
        <f>$AB$6*($AB$11/AI590*AJ590+$AB$12)</f>
        <v>1.0058808014855021E-2</v>
      </c>
      <c r="AI590" s="177">
        <f>1+$AB$7*COS(AL590)</f>
        <v>0.9392767257600213</v>
      </c>
      <c r="AJ590" s="177">
        <f>SIN(AL590+RADIANS($AB$9))</f>
        <v>0.88445794189313098</v>
      </c>
      <c r="AK590" s="177">
        <f>$AB$7*SIN(AL590)</f>
        <v>-0.18424569874733498</v>
      </c>
      <c r="AL590" s="177">
        <f>2*ATAN(AM590)</f>
        <v>-1.8891630145165783</v>
      </c>
      <c r="AM590" s="177">
        <f>SQRT((1+$AB$7)/(1-$AB$7))*TAN(AN590/2)</f>
        <v>-1.3824886504230012</v>
      </c>
      <c r="AN590" s="177">
        <f>$AU590+$AB$7*SIN(AO590)</f>
        <v>23.434887271862344</v>
      </c>
      <c r="AO590" s="177">
        <f>$AU590+$AB$7*SIN(AP590)</f>
        <v>23.434887271872963</v>
      </c>
      <c r="AP590" s="177">
        <f>$AU590+$AB$7*SIN(AQ590)</f>
        <v>23.434887271441042</v>
      </c>
      <c r="AQ590" s="177">
        <f>$AU590+$AB$7*SIN(AR590)</f>
        <v>23.434887289011474</v>
      </c>
      <c r="AR590" s="177">
        <f>$AU590+$AB$7*SIN(AS590)</f>
        <v>23.43488657425085</v>
      </c>
      <c r="AS590" s="177">
        <f>$AU590+$AB$7*SIN(AT590)</f>
        <v>23.434915653760331</v>
      </c>
      <c r="AT590" s="177">
        <f>$AU590+$AB$7*SIN(AU590)</f>
        <v>23.433737871028988</v>
      </c>
      <c r="AU590" s="177">
        <f>RADIANS($AB$9)+$AB$18*(F590-AB$15)</f>
        <v>23.627317803181878</v>
      </c>
    </row>
    <row r="591" spans="1:47" s="177" customFormat="1" ht="12.95" customHeight="1" x14ac:dyDescent="0.2">
      <c r="A591" s="81" t="s">
        <v>264</v>
      </c>
      <c r="B591" s="82" t="s">
        <v>95</v>
      </c>
      <c r="C591" s="81">
        <v>57003.754500000003</v>
      </c>
      <c r="D591" s="81">
        <v>1E-4</v>
      </c>
      <c r="E591" s="105">
        <f>(C591-C$7)/C$8</f>
        <v>397.98609241087877</v>
      </c>
      <c r="F591" s="199">
        <f>ROUND(2*E591,0)/2</f>
        <v>398</v>
      </c>
      <c r="G591" s="201">
        <f>C591-(C$7+C$8*F591)</f>
        <v>-9.5598000043537468E-3</v>
      </c>
      <c r="H591" s="199"/>
      <c r="I591" s="199"/>
      <c r="K591" s="177">
        <f>G591</f>
        <v>-9.5598000043537468E-3</v>
      </c>
      <c r="O591" s="177">
        <f ca="1">+C$11+C$12*F591</f>
        <v>-4.1533130003061393E-3</v>
      </c>
      <c r="Q591" s="198">
        <f>C591-15018.5</f>
        <v>41985.254500000003</v>
      </c>
      <c r="S591" s="178">
        <f>S$18</f>
        <v>1</v>
      </c>
      <c r="Z591" s="177">
        <f>F591</f>
        <v>398</v>
      </c>
      <c r="AA591" s="177">
        <f>AB$3+AB$4*Z591+AB$5*Z591^2+AH591</f>
        <v>2.045179376238682E-3</v>
      </c>
      <c r="AB591" s="177">
        <f>IF(S591&lt;&gt;0,G591-AH591,-9999)</f>
        <v>-1.9618608019208769E-2</v>
      </c>
      <c r="AC591" s="177">
        <f>+G591-P591</f>
        <v>-9.5598000043537468E-3</v>
      </c>
      <c r="AD591" s="177">
        <f>IF(S591&lt;&gt;0,G591-AA591,-9999)</f>
        <v>-1.1604979380592429E-2</v>
      </c>
      <c r="AE591" s="177">
        <f>+(G591-AA591)^2*S591</f>
        <v>1.3467554642397544E-4</v>
      </c>
      <c r="AF591" s="177">
        <f>IF(S591&lt;&gt;0,G591-P591,-9999)</f>
        <v>-9.5598000043537468E-3</v>
      </c>
      <c r="AG591" s="178"/>
      <c r="AH591" s="177">
        <f>$AB$6*($AB$11/AI591*AJ591+$AB$12)</f>
        <v>1.0058808014855021E-2</v>
      </c>
      <c r="AI591" s="177">
        <f>1+$AB$7*COS(AL591)</f>
        <v>0.9392767257600213</v>
      </c>
      <c r="AJ591" s="177">
        <f>SIN(AL591+RADIANS($AB$9))</f>
        <v>0.88445794189313098</v>
      </c>
      <c r="AK591" s="177">
        <f>$AB$7*SIN(AL591)</f>
        <v>-0.18424569874733498</v>
      </c>
      <c r="AL591" s="177">
        <f>2*ATAN(AM591)</f>
        <v>-1.8891630145165783</v>
      </c>
      <c r="AM591" s="177">
        <f>SQRT((1+$AB$7)/(1-$AB$7))*TAN(AN591/2)</f>
        <v>-1.3824886504230012</v>
      </c>
      <c r="AN591" s="177">
        <f>$AU591+$AB$7*SIN(AO591)</f>
        <v>23.434887271862344</v>
      </c>
      <c r="AO591" s="177">
        <f>$AU591+$AB$7*SIN(AP591)</f>
        <v>23.434887271872963</v>
      </c>
      <c r="AP591" s="177">
        <f>$AU591+$AB$7*SIN(AQ591)</f>
        <v>23.434887271441042</v>
      </c>
      <c r="AQ591" s="177">
        <f>$AU591+$AB$7*SIN(AR591)</f>
        <v>23.434887289011474</v>
      </c>
      <c r="AR591" s="177">
        <f>$AU591+$AB$7*SIN(AS591)</f>
        <v>23.43488657425085</v>
      </c>
      <c r="AS591" s="177">
        <f>$AU591+$AB$7*SIN(AT591)</f>
        <v>23.434915653760331</v>
      </c>
      <c r="AT591" s="177">
        <f>$AU591+$AB$7*SIN(AU591)</f>
        <v>23.433737871028988</v>
      </c>
      <c r="AU591" s="177">
        <f>RADIANS($AB$9)+$AB$18*(F591-AB$15)</f>
        <v>23.627317803181878</v>
      </c>
    </row>
    <row r="592" spans="1:47" s="177" customFormat="1" ht="12.95" customHeight="1" x14ac:dyDescent="0.2">
      <c r="A592" s="147" t="s">
        <v>273</v>
      </c>
      <c r="B592" s="147" t="s">
        <v>52</v>
      </c>
      <c r="C592" s="148">
        <v>57003.761440000002</v>
      </c>
      <c r="D592" s="149">
        <v>1E-4</v>
      </c>
      <c r="E592" s="105">
        <f>(C592-C$7)/C$8</f>
        <v>397.99618871712812</v>
      </c>
      <c r="F592" s="199">
        <f>ROUND(2*E592,0)/2</f>
        <v>398</v>
      </c>
      <c r="G592" s="201">
        <f>C592-(C$7+C$8*F592)</f>
        <v>-2.6198000050499104E-3</v>
      </c>
      <c r="H592" s="199"/>
      <c r="I592" s="199"/>
      <c r="K592" s="177">
        <f>G592</f>
        <v>-2.6198000050499104E-3</v>
      </c>
      <c r="O592" s="177">
        <f ca="1">+C$11+C$12*F592</f>
        <v>-4.1533130003061393E-3</v>
      </c>
      <c r="Q592" s="198">
        <f>C592-15018.5</f>
        <v>41985.261440000002</v>
      </c>
      <c r="S592" s="178">
        <f>S$18</f>
        <v>1</v>
      </c>
      <c r="Z592" s="177">
        <f>F592</f>
        <v>398</v>
      </c>
      <c r="AA592" s="177">
        <f>AB$3+AB$4*Z592+AB$5*Z592^2+AH592</f>
        <v>2.045179376238682E-3</v>
      </c>
      <c r="AB592" s="177">
        <f>IF(S592&lt;&gt;0,G592-AH592,-9999)</f>
        <v>-1.2678608019904931E-2</v>
      </c>
      <c r="AC592" s="177">
        <f>+G592-P592</f>
        <v>-2.6198000050499104E-3</v>
      </c>
      <c r="AD592" s="177">
        <f>IF(S592&lt;&gt;0,G592-AA592,-9999)</f>
        <v>-4.6649793812885924E-3</v>
      </c>
      <c r="AE592" s="177">
        <f>+(G592-AA592)^2*S592</f>
        <v>2.1762032627847699E-5</v>
      </c>
      <c r="AF592" s="177">
        <f>IF(S592&lt;&gt;0,G592-P592,-9999)</f>
        <v>-2.6198000050499104E-3</v>
      </c>
      <c r="AG592" s="178"/>
      <c r="AH592" s="177">
        <f>$AB$6*($AB$11/AI592*AJ592+$AB$12)</f>
        <v>1.0058808014855021E-2</v>
      </c>
      <c r="AI592" s="177">
        <f>1+$AB$7*COS(AL592)</f>
        <v>0.9392767257600213</v>
      </c>
      <c r="AJ592" s="177">
        <f>SIN(AL592+RADIANS($AB$9))</f>
        <v>0.88445794189313098</v>
      </c>
      <c r="AK592" s="177">
        <f>$AB$7*SIN(AL592)</f>
        <v>-0.18424569874733498</v>
      </c>
      <c r="AL592" s="177">
        <f>2*ATAN(AM592)</f>
        <v>-1.8891630145165783</v>
      </c>
      <c r="AM592" s="177">
        <f>SQRT((1+$AB$7)/(1-$AB$7))*TAN(AN592/2)</f>
        <v>-1.3824886504230012</v>
      </c>
      <c r="AN592" s="177">
        <f>$AU592+$AB$7*SIN(AO592)</f>
        <v>23.434887271862344</v>
      </c>
      <c r="AO592" s="177">
        <f>$AU592+$AB$7*SIN(AP592)</f>
        <v>23.434887271872963</v>
      </c>
      <c r="AP592" s="177">
        <f>$AU592+$AB$7*SIN(AQ592)</f>
        <v>23.434887271441042</v>
      </c>
      <c r="AQ592" s="177">
        <f>$AU592+$AB$7*SIN(AR592)</f>
        <v>23.434887289011474</v>
      </c>
      <c r="AR592" s="177">
        <f>$AU592+$AB$7*SIN(AS592)</f>
        <v>23.43488657425085</v>
      </c>
      <c r="AS592" s="177">
        <f>$AU592+$AB$7*SIN(AT592)</f>
        <v>23.434915653760331</v>
      </c>
      <c r="AT592" s="177">
        <f>$AU592+$AB$7*SIN(AU592)</f>
        <v>23.433737871028988</v>
      </c>
      <c r="AU592" s="177">
        <f>RADIANS($AB$9)+$AB$18*(F592-AB$15)</f>
        <v>23.627317803181878</v>
      </c>
    </row>
    <row r="593" spans="1:47" s="177" customFormat="1" ht="12.95" customHeight="1" x14ac:dyDescent="0.2">
      <c r="A593" s="144" t="s">
        <v>259</v>
      </c>
      <c r="B593" s="145" t="s">
        <v>95</v>
      </c>
      <c r="C593" s="146">
        <v>57056.689299999998</v>
      </c>
      <c r="D593" s="196"/>
      <c r="E593" s="105">
        <f>(C593-C$7)/C$8</f>
        <v>474.99559559550028</v>
      </c>
      <c r="F593" s="199">
        <f>ROUND(2*E593,0)/2</f>
        <v>475</v>
      </c>
      <c r="G593" s="201">
        <f>C593-(C$7+C$8*F593)</f>
        <v>-3.0275000026449561E-3</v>
      </c>
      <c r="H593" s="199"/>
      <c r="I593" s="199">
        <f>G593</f>
        <v>-3.0275000026449561E-3</v>
      </c>
      <c r="O593" s="177">
        <f ca="1">+C$11+C$12*F593</f>
        <v>-4.8720971615935013E-3</v>
      </c>
      <c r="Q593" s="198">
        <f>C593-15018.5</f>
        <v>42038.189299999998</v>
      </c>
      <c r="S593" s="178">
        <f>S$16</f>
        <v>0.1</v>
      </c>
      <c r="Z593" s="177">
        <f>F593</f>
        <v>475</v>
      </c>
      <c r="AA593" s="177">
        <f>AB$3+AB$4*Z593+AB$5*Z593^2+AH593</f>
        <v>1.3898441822798001E-3</v>
      </c>
      <c r="AB593" s="177">
        <f>IF(S593&lt;&gt;0,G593-AH593,-9999)</f>
        <v>-1.2755150321215804E-2</v>
      </c>
      <c r="AC593" s="177">
        <f>+G593-P593</f>
        <v>-3.0275000026449561E-3</v>
      </c>
      <c r="AD593" s="177">
        <f>IF(S593&lt;&gt;0,G593-AA593,-9999)</f>
        <v>-4.4173441849247562E-3</v>
      </c>
      <c r="AE593" s="177">
        <f>+(G593-AA593)^2*S593</f>
        <v>1.9512929648088556E-6</v>
      </c>
      <c r="AF593" s="177">
        <f>IF(S593&lt;&gt;0,G593-P593,-9999)</f>
        <v>-3.0275000026449561E-3</v>
      </c>
      <c r="AG593" s="178"/>
      <c r="AH593" s="177">
        <f>$AB$6*($AB$11/AI593*AJ593+$AB$12)</f>
        <v>9.7276503185708477E-3</v>
      </c>
      <c r="AI593" s="177">
        <f>1+$AB$7*COS(AL593)</f>
        <v>0.94626919850944413</v>
      </c>
      <c r="AJ593" s="177">
        <f>SIN(AL593+RADIANS($AB$9))</f>
        <v>0.86622892229764781</v>
      </c>
      <c r="AK593" s="177">
        <f>$AB$7*SIN(AL593)</f>
        <v>-0.18640492083767493</v>
      </c>
      <c r="AL593" s="177">
        <f>2*ATAN(AM593)</f>
        <v>-1.8514366867627687</v>
      </c>
      <c r="AM593" s="177">
        <f>SQRT((1+$AB$7)/(1-$AB$7))*TAN(AN593/2)</f>
        <v>-1.3289623125011119</v>
      </c>
      <c r="AN593" s="177">
        <f>$AU593+$AB$7*SIN(AO593)</f>
        <v>23.47414387476487</v>
      </c>
      <c r="AO593" s="177">
        <f>$AU593+$AB$7*SIN(AP593)</f>
        <v>23.474143874764394</v>
      </c>
      <c r="AP593" s="177">
        <f>$AU593+$AB$7*SIN(AQ593)</f>
        <v>23.474143874792464</v>
      </c>
      <c r="AQ593" s="177">
        <f>$AU593+$AB$7*SIN(AR593)</f>
        <v>23.4741438731423</v>
      </c>
      <c r="AR593" s="177">
        <f>$AU593+$AB$7*SIN(AS593)</f>
        <v>23.47414397014785</v>
      </c>
      <c r="AS593" s="177">
        <f>$AU593+$AB$7*SIN(AT593)</f>
        <v>23.474138267815498</v>
      </c>
      <c r="AT593" s="177">
        <f>$AU593+$AB$7*SIN(AU593)</f>
        <v>23.474474100989596</v>
      </c>
      <c r="AU593" s="177">
        <f>RADIANS($AB$9)+$AB$18*(F593-AB$15)</f>
        <v>23.667390915123256</v>
      </c>
    </row>
    <row r="594" spans="1:47" s="177" customFormat="1" ht="12.95" customHeight="1" x14ac:dyDescent="0.2">
      <c r="A594" s="158" t="s">
        <v>260</v>
      </c>
      <c r="B594" s="161"/>
      <c r="C594" s="158">
        <v>57056.689299999998</v>
      </c>
      <c r="D594" s="158">
        <v>2.0999999999999999E-3</v>
      </c>
      <c r="E594" s="105">
        <f>(C594-C$7)/C$8</f>
        <v>474.99559559550028</v>
      </c>
      <c r="F594" s="199">
        <f>ROUND(2*E594,0)/2</f>
        <v>475</v>
      </c>
      <c r="G594" s="201">
        <f>C594-(C$7+C$8*F594)</f>
        <v>-3.0275000026449561E-3</v>
      </c>
      <c r="H594" s="199"/>
      <c r="I594" s="199"/>
      <c r="J594" s="177">
        <f>G594</f>
        <v>-3.0275000026449561E-3</v>
      </c>
      <c r="O594" s="177">
        <f ca="1">+C$11+C$12*F594</f>
        <v>-4.8720971615935013E-3</v>
      </c>
      <c r="Q594" s="198">
        <f>C594-15018.5</f>
        <v>42038.189299999998</v>
      </c>
      <c r="S594" s="178">
        <f>S$17</f>
        <v>1</v>
      </c>
      <c r="Z594" s="177">
        <f>F594</f>
        <v>475</v>
      </c>
      <c r="AA594" s="177">
        <f>AB$3+AB$4*Z594+AB$5*Z594^2+AH594</f>
        <v>1.3898441822798001E-3</v>
      </c>
      <c r="AB594" s="177">
        <f>IF(S594&lt;&gt;0,G594-AH594,-9999)</f>
        <v>-1.2755150321215804E-2</v>
      </c>
      <c r="AC594" s="177">
        <f>+G594-P594</f>
        <v>-3.0275000026449561E-3</v>
      </c>
      <c r="AD594" s="177">
        <f>IF(S594&lt;&gt;0,G594-AA594,-9999)</f>
        <v>-4.4173441849247562E-3</v>
      </c>
      <c r="AE594" s="177">
        <f>+(G594-AA594)^2*S594</f>
        <v>1.9512929648088557E-5</v>
      </c>
      <c r="AF594" s="177">
        <f>IF(S594&lt;&gt;0,G594-P594,-9999)</f>
        <v>-3.0275000026449561E-3</v>
      </c>
      <c r="AG594" s="178"/>
      <c r="AH594" s="177">
        <f>$AB$6*($AB$11/AI594*AJ594+$AB$12)</f>
        <v>9.7276503185708477E-3</v>
      </c>
      <c r="AI594" s="177">
        <f>1+$AB$7*COS(AL594)</f>
        <v>0.94626919850944413</v>
      </c>
      <c r="AJ594" s="177">
        <f>SIN(AL594+RADIANS($AB$9))</f>
        <v>0.86622892229764781</v>
      </c>
      <c r="AK594" s="177">
        <f>$AB$7*SIN(AL594)</f>
        <v>-0.18640492083767493</v>
      </c>
      <c r="AL594" s="177">
        <f>2*ATAN(AM594)</f>
        <v>-1.8514366867627687</v>
      </c>
      <c r="AM594" s="177">
        <f>SQRT((1+$AB$7)/(1-$AB$7))*TAN(AN594/2)</f>
        <v>-1.3289623125011119</v>
      </c>
      <c r="AN594" s="177">
        <f>$AU594+$AB$7*SIN(AO594)</f>
        <v>23.47414387476487</v>
      </c>
      <c r="AO594" s="177">
        <f>$AU594+$AB$7*SIN(AP594)</f>
        <v>23.474143874764394</v>
      </c>
      <c r="AP594" s="177">
        <f>$AU594+$AB$7*SIN(AQ594)</f>
        <v>23.474143874792464</v>
      </c>
      <c r="AQ594" s="177">
        <f>$AU594+$AB$7*SIN(AR594)</f>
        <v>23.4741438731423</v>
      </c>
      <c r="AR594" s="177">
        <f>$AU594+$AB$7*SIN(AS594)</f>
        <v>23.47414397014785</v>
      </c>
      <c r="AS594" s="177">
        <f>$AU594+$AB$7*SIN(AT594)</f>
        <v>23.474138267815498</v>
      </c>
      <c r="AT594" s="177">
        <f>$AU594+$AB$7*SIN(AU594)</f>
        <v>23.474474100989596</v>
      </c>
      <c r="AU594" s="177">
        <f>RADIANS($AB$9)+$AB$18*(F594-AB$15)</f>
        <v>23.667390915123256</v>
      </c>
    </row>
    <row r="595" spans="1:47" s="177" customFormat="1" ht="12.95" customHeight="1" x14ac:dyDescent="0.2">
      <c r="A595" s="81" t="s">
        <v>265</v>
      </c>
      <c r="B595" s="82" t="s">
        <v>95</v>
      </c>
      <c r="C595" s="81">
        <v>57089.682800000002</v>
      </c>
      <c r="D595" s="81">
        <v>2.0000000000000001E-4</v>
      </c>
      <c r="E595" s="105">
        <f>(C595-C$7)/C$8</f>
        <v>522.99451206108336</v>
      </c>
      <c r="F595" s="199">
        <f>ROUND(2*E595,0)/2</f>
        <v>523</v>
      </c>
      <c r="G595" s="201">
        <f>C595-(C$7+C$8*F595)</f>
        <v>-3.7722999986726791E-3</v>
      </c>
      <c r="H595" s="199"/>
      <c r="I595" s="199"/>
      <c r="K595" s="177">
        <f>G595</f>
        <v>-3.7722999986726791E-3</v>
      </c>
      <c r="O595" s="177">
        <f ca="1">+C$11+C$12*F595</f>
        <v>-5.3201704049934155E-3</v>
      </c>
      <c r="Q595" s="198">
        <f>C595-15018.5</f>
        <v>42071.182800000002</v>
      </c>
      <c r="S595" s="178">
        <f>S$18</f>
        <v>1</v>
      </c>
      <c r="Z595" s="177">
        <f>F595</f>
        <v>523</v>
      </c>
      <c r="AA595" s="177">
        <f>AB$3+AB$4*Z595+AB$5*Z595^2+AH595</f>
        <v>9.7251469542748541E-4</v>
      </c>
      <c r="AB595" s="177">
        <f>IF(S595&lt;&gt;0,G595-AH595,-9999)</f>
        <v>-1.3284577669787178E-2</v>
      </c>
      <c r="AC595" s="177">
        <f>+G595-P595</f>
        <v>-3.7722999986726791E-3</v>
      </c>
      <c r="AD595" s="177">
        <f>IF(S595&lt;&gt;0,G595-AA595,-9999)</f>
        <v>-4.7448146941001645E-3</v>
      </c>
      <c r="AE595" s="177">
        <f>+(G595-AA595)^2*S595</f>
        <v>2.2513266481348838E-5</v>
      </c>
      <c r="AF595" s="177">
        <f>IF(S595&lt;&gt;0,G595-P595,-9999)</f>
        <v>-3.7722999986726791E-3</v>
      </c>
      <c r="AG595" s="178"/>
      <c r="AH595" s="177">
        <f>$AB$6*($AB$11/AI595*AJ595+$AB$12)</f>
        <v>9.5122776711144986E-3</v>
      </c>
      <c r="AI595" s="177">
        <f>1+$AB$7*COS(AL595)</f>
        <v>0.95072127457266631</v>
      </c>
      <c r="AJ595" s="177">
        <f>SIN(AL595+RADIANS($AB$9))</f>
        <v>0.85409078582413134</v>
      </c>
      <c r="AK595" s="177">
        <f>$AB$7*SIN(AL595)</f>
        <v>-0.18763102291885217</v>
      </c>
      <c r="AL595" s="177">
        <f>2*ATAN(AM595)</f>
        <v>-1.8276322053830012</v>
      </c>
      <c r="AM595" s="177">
        <f>SQRT((1+$AB$7)/(1-$AB$7))*TAN(AN595/2)</f>
        <v>-1.2965501909564989</v>
      </c>
      <c r="AN595" s="177">
        <f>$AU595+$AB$7*SIN(AO595)</f>
        <v>23.498764306435472</v>
      </c>
      <c r="AO595" s="177">
        <f>$AU595+$AB$7*SIN(AP595)</f>
        <v>23.498764306435124</v>
      </c>
      <c r="AP595" s="177">
        <f>$AU595+$AB$7*SIN(AQ595)</f>
        <v>23.498764306463563</v>
      </c>
      <c r="AQ595" s="177">
        <f>$AU595+$AB$7*SIN(AR595)</f>
        <v>23.498764304141741</v>
      </c>
      <c r="AR595" s="177">
        <f>$AU595+$AB$7*SIN(AS595)</f>
        <v>23.498764493701206</v>
      </c>
      <c r="AS595" s="177">
        <f>$AU595+$AB$7*SIN(AT595)</f>
        <v>23.498749019440524</v>
      </c>
      <c r="AT595" s="177">
        <f>$AU595+$AB$7*SIN(AU595)</f>
        <v>23.500024934934018</v>
      </c>
      <c r="AU595" s="177">
        <f>RADIANS($AB$9)+$AB$18*(F595-AB$15)</f>
        <v>23.692371556333466</v>
      </c>
    </row>
    <row r="596" spans="1:47" s="177" customFormat="1" ht="12.95" customHeight="1" x14ac:dyDescent="0.2">
      <c r="A596" s="81" t="s">
        <v>265</v>
      </c>
      <c r="B596" s="82" t="s">
        <v>95</v>
      </c>
      <c r="C596" s="81">
        <v>57089.683199999999</v>
      </c>
      <c r="D596" s="81">
        <v>4.0000000000000002E-4</v>
      </c>
      <c r="E596" s="105">
        <f>(C596-C$7)/C$8</f>
        <v>522.99509398074781</v>
      </c>
      <c r="F596" s="199">
        <f>ROUND(2*E596,0)/2</f>
        <v>523</v>
      </c>
      <c r="G596" s="201">
        <f>C596-(C$7+C$8*F596)</f>
        <v>-3.3723000015015714E-3</v>
      </c>
      <c r="H596" s="199"/>
      <c r="I596" s="199"/>
      <c r="K596" s="177">
        <f>G596</f>
        <v>-3.3723000015015714E-3</v>
      </c>
      <c r="O596" s="177">
        <f ca="1">+C$11+C$12*F596</f>
        <v>-5.3201704049934155E-3</v>
      </c>
      <c r="Q596" s="198">
        <f>C596-15018.5</f>
        <v>42071.183199999999</v>
      </c>
      <c r="S596" s="178">
        <f>S$18</f>
        <v>1</v>
      </c>
      <c r="Z596" s="177">
        <f>F596</f>
        <v>523</v>
      </c>
      <c r="AA596" s="177">
        <f>AB$3+AB$4*Z596+AB$5*Z596^2+AH596</f>
        <v>9.7251469542748541E-4</v>
      </c>
      <c r="AB596" s="177">
        <f>IF(S596&lt;&gt;0,G596-AH596,-9999)</f>
        <v>-1.288457767261607E-2</v>
      </c>
      <c r="AC596" s="177">
        <f>+G596-P596</f>
        <v>-3.3723000015015714E-3</v>
      </c>
      <c r="AD596" s="177">
        <f>IF(S596&lt;&gt;0,G596-AA596,-9999)</f>
        <v>-4.3448146969290568E-3</v>
      </c>
      <c r="AE596" s="177">
        <f>+(G596-AA596)^2*S596</f>
        <v>1.8877414750650733E-5</v>
      </c>
      <c r="AF596" s="177">
        <f>IF(S596&lt;&gt;0,G596-P596,-9999)</f>
        <v>-3.3723000015015714E-3</v>
      </c>
      <c r="AG596" s="178"/>
      <c r="AH596" s="177">
        <f>$AB$6*($AB$11/AI596*AJ596+$AB$12)</f>
        <v>9.5122776711144986E-3</v>
      </c>
      <c r="AI596" s="177">
        <f>1+$AB$7*COS(AL596)</f>
        <v>0.95072127457266631</v>
      </c>
      <c r="AJ596" s="177">
        <f>SIN(AL596+RADIANS($AB$9))</f>
        <v>0.85409078582413134</v>
      </c>
      <c r="AK596" s="177">
        <f>$AB$7*SIN(AL596)</f>
        <v>-0.18763102291885217</v>
      </c>
      <c r="AL596" s="177">
        <f>2*ATAN(AM596)</f>
        <v>-1.8276322053830012</v>
      </c>
      <c r="AM596" s="177">
        <f>SQRT((1+$AB$7)/(1-$AB$7))*TAN(AN596/2)</f>
        <v>-1.2965501909564989</v>
      </c>
      <c r="AN596" s="177">
        <f>$AU596+$AB$7*SIN(AO596)</f>
        <v>23.498764306435472</v>
      </c>
      <c r="AO596" s="177">
        <f>$AU596+$AB$7*SIN(AP596)</f>
        <v>23.498764306435124</v>
      </c>
      <c r="AP596" s="177">
        <f>$AU596+$AB$7*SIN(AQ596)</f>
        <v>23.498764306463563</v>
      </c>
      <c r="AQ596" s="177">
        <f>$AU596+$AB$7*SIN(AR596)</f>
        <v>23.498764304141741</v>
      </c>
      <c r="AR596" s="177">
        <f>$AU596+$AB$7*SIN(AS596)</f>
        <v>23.498764493701206</v>
      </c>
      <c r="AS596" s="177">
        <f>$AU596+$AB$7*SIN(AT596)</f>
        <v>23.498749019440524</v>
      </c>
      <c r="AT596" s="177">
        <f>$AU596+$AB$7*SIN(AU596)</f>
        <v>23.500024934934018</v>
      </c>
      <c r="AU596" s="177">
        <f>RADIANS($AB$9)+$AB$18*(F596-AB$15)</f>
        <v>23.692371556333466</v>
      </c>
    </row>
    <row r="597" spans="1:47" s="177" customFormat="1" ht="12.95" customHeight="1" x14ac:dyDescent="0.2">
      <c r="A597" s="81" t="s">
        <v>265</v>
      </c>
      <c r="B597" s="82" t="s">
        <v>95</v>
      </c>
      <c r="C597" s="81">
        <v>57089.683599999997</v>
      </c>
      <c r="D597" s="81">
        <v>2.9999999999999997E-4</v>
      </c>
      <c r="E597" s="105">
        <f>(C597-C$7)/C$8</f>
        <v>522.99567590041227</v>
      </c>
      <c r="F597" s="199">
        <f>ROUND(2*E597,0)/2</f>
        <v>523</v>
      </c>
      <c r="G597" s="201">
        <f>C597-(C$7+C$8*F597)</f>
        <v>-2.9723000043304637E-3</v>
      </c>
      <c r="H597" s="199"/>
      <c r="I597" s="199"/>
      <c r="K597" s="177">
        <f>G597</f>
        <v>-2.9723000043304637E-3</v>
      </c>
      <c r="O597" s="177">
        <f ca="1">+C$11+C$12*F597</f>
        <v>-5.3201704049934155E-3</v>
      </c>
      <c r="Q597" s="198">
        <f>C597-15018.5</f>
        <v>42071.183599999997</v>
      </c>
      <c r="S597" s="178">
        <f>S$18</f>
        <v>1</v>
      </c>
      <c r="Z597" s="177">
        <f>F597</f>
        <v>523</v>
      </c>
      <c r="AA597" s="177">
        <f>AB$3+AB$4*Z597+AB$5*Z597^2+AH597</f>
        <v>9.7251469542748541E-4</v>
      </c>
      <c r="AB597" s="177">
        <f>IF(S597&lt;&gt;0,G597-AH597,-9999)</f>
        <v>-1.2484577675444962E-2</v>
      </c>
      <c r="AC597" s="177">
        <f>+G597-P597</f>
        <v>-2.9723000043304637E-3</v>
      </c>
      <c r="AD597" s="177">
        <f>IF(S597&lt;&gt;0,G597-AA597,-9999)</f>
        <v>-3.9448146997579491E-3</v>
      </c>
      <c r="AE597" s="177">
        <f>+(G597-AA597)^2*S597</f>
        <v>1.5561563015426397E-5</v>
      </c>
      <c r="AF597" s="177">
        <f>IF(S597&lt;&gt;0,G597-P597,-9999)</f>
        <v>-2.9723000043304637E-3</v>
      </c>
      <c r="AG597" s="178"/>
      <c r="AH597" s="177">
        <f>$AB$6*($AB$11/AI597*AJ597+$AB$12)</f>
        <v>9.5122776711144986E-3</v>
      </c>
      <c r="AI597" s="177">
        <f>1+$AB$7*COS(AL597)</f>
        <v>0.95072127457266631</v>
      </c>
      <c r="AJ597" s="177">
        <f>SIN(AL597+RADIANS($AB$9))</f>
        <v>0.85409078582413134</v>
      </c>
      <c r="AK597" s="177">
        <f>$AB$7*SIN(AL597)</f>
        <v>-0.18763102291885217</v>
      </c>
      <c r="AL597" s="177">
        <f>2*ATAN(AM597)</f>
        <v>-1.8276322053830012</v>
      </c>
      <c r="AM597" s="177">
        <f>SQRT((1+$AB$7)/(1-$AB$7))*TAN(AN597/2)</f>
        <v>-1.2965501909564989</v>
      </c>
      <c r="AN597" s="177">
        <f>$AU597+$AB$7*SIN(AO597)</f>
        <v>23.498764306435472</v>
      </c>
      <c r="AO597" s="177">
        <f>$AU597+$AB$7*SIN(AP597)</f>
        <v>23.498764306435124</v>
      </c>
      <c r="AP597" s="177">
        <f>$AU597+$AB$7*SIN(AQ597)</f>
        <v>23.498764306463563</v>
      </c>
      <c r="AQ597" s="177">
        <f>$AU597+$AB$7*SIN(AR597)</f>
        <v>23.498764304141741</v>
      </c>
      <c r="AR597" s="177">
        <f>$AU597+$AB$7*SIN(AS597)</f>
        <v>23.498764493701206</v>
      </c>
      <c r="AS597" s="177">
        <f>$AU597+$AB$7*SIN(AT597)</f>
        <v>23.498749019440524</v>
      </c>
      <c r="AT597" s="177">
        <f>$AU597+$AB$7*SIN(AU597)</f>
        <v>23.500024934934018</v>
      </c>
      <c r="AU597" s="177">
        <f>RADIANS($AB$9)+$AB$18*(F597-AB$15)</f>
        <v>23.692371556333466</v>
      </c>
    </row>
    <row r="598" spans="1:47" s="177" customFormat="1" ht="12.95" customHeight="1" x14ac:dyDescent="0.2">
      <c r="A598" s="83" t="s">
        <v>263</v>
      </c>
      <c r="B598" s="84" t="s">
        <v>95</v>
      </c>
      <c r="C598" s="83">
        <v>57094.4948</v>
      </c>
      <c r="D598" s="83">
        <v>2.0000000000000001E-4</v>
      </c>
      <c r="E598" s="105">
        <f>(C598-C$7)/C$8</f>
        <v>529.99500567443943</v>
      </c>
      <c r="F598" s="199">
        <f>ROUND(2*E598,0)/2</f>
        <v>530</v>
      </c>
      <c r="G598" s="201">
        <f>C598-(C$7+C$8*F598)</f>
        <v>-3.4330000053159893E-3</v>
      </c>
      <c r="H598" s="199"/>
      <c r="I598" s="199"/>
      <c r="K598" s="177">
        <f>G598</f>
        <v>-3.4330000053159893E-3</v>
      </c>
      <c r="O598" s="177">
        <f ca="1">+C$11+C$12*F598</f>
        <v>-5.385514419655903E-3</v>
      </c>
      <c r="Q598" s="198">
        <f>C598-15018.5</f>
        <v>42075.9948</v>
      </c>
      <c r="S598" s="178">
        <f>S$18</f>
        <v>1</v>
      </c>
      <c r="Z598" s="177">
        <f>F598</f>
        <v>530</v>
      </c>
      <c r="AA598" s="177">
        <f>AB$3+AB$4*Z598+AB$5*Z598^2+AH598</f>
        <v>9.1109124212033696E-4</v>
      </c>
      <c r="AB598" s="177">
        <f>IF(S598&lt;&gt;0,G598-AH598,-9999)</f>
        <v>-1.2913298059489505E-2</v>
      </c>
      <c r="AC598" s="177">
        <f>+G598-P598</f>
        <v>-3.4330000053159893E-3</v>
      </c>
      <c r="AD598" s="177">
        <f>IF(S598&lt;&gt;0,G598-AA598,-9999)</f>
        <v>-4.3440912474363262E-3</v>
      </c>
      <c r="AE598" s="177">
        <f>+(G598-AA598)^2*S598</f>
        <v>1.8871128766052897E-5</v>
      </c>
      <c r="AF598" s="177">
        <f>IF(S598&lt;&gt;0,G598-P598,-9999)</f>
        <v>-3.4330000053159893E-3</v>
      </c>
      <c r="AG598" s="178"/>
      <c r="AH598" s="177">
        <f>$AB$6*($AB$11/AI598*AJ598+$AB$12)</f>
        <v>9.4802980541735162E-3</v>
      </c>
      <c r="AI598" s="177">
        <f>1+$AB$7*COS(AL598)</f>
        <v>0.95137645086245204</v>
      </c>
      <c r="AJ598" s="177">
        <f>SIN(AL598+RADIANS($AB$9))</f>
        <v>0.85227022944268516</v>
      </c>
      <c r="AK598" s="177">
        <f>$AB$7*SIN(AL598)</f>
        <v>-0.18780187435322854</v>
      </c>
      <c r="AL598" s="177">
        <f>2*ATAN(AM598)</f>
        <v>-1.8241419644933776</v>
      </c>
      <c r="AM598" s="177">
        <f>SQRT((1+$AB$7)/(1-$AB$7))*TAN(AN598/2)</f>
        <v>-1.291882006718877</v>
      </c>
      <c r="AN598" s="177">
        <f>$AU598+$AB$7*SIN(AO598)</f>
        <v>23.502364474653024</v>
      </c>
      <c r="AO598" s="177">
        <f>$AU598+$AB$7*SIN(AP598)</f>
        <v>23.50236447465274</v>
      </c>
      <c r="AP598" s="177">
        <f>$AU598+$AB$7*SIN(AQ598)</f>
        <v>23.502364474677602</v>
      </c>
      <c r="AQ598" s="177">
        <f>$AU598+$AB$7*SIN(AR598)</f>
        <v>23.502364472525173</v>
      </c>
      <c r="AR598" s="177">
        <f>$AU598+$AB$7*SIN(AS598)</f>
        <v>23.502364658859943</v>
      </c>
      <c r="AS598" s="177">
        <f>$AU598+$AB$7*SIN(AT598)</f>
        <v>23.502348530102985</v>
      </c>
      <c r="AT598" s="177">
        <f>$AU598+$AB$7*SIN(AU598)</f>
        <v>23.503761135709539</v>
      </c>
      <c r="AU598" s="177">
        <f>RADIANS($AB$9)+$AB$18*(F598-AB$15)</f>
        <v>23.696014566509955</v>
      </c>
    </row>
    <row r="599" spans="1:47" s="177" customFormat="1" ht="12.95" customHeight="1" x14ac:dyDescent="0.2">
      <c r="A599" s="83" t="s">
        <v>263</v>
      </c>
      <c r="B599" s="84" t="s">
        <v>95</v>
      </c>
      <c r="C599" s="83">
        <v>57127.487699999998</v>
      </c>
      <c r="D599" s="83">
        <v>6.9999999999999999E-4</v>
      </c>
      <c r="E599" s="105">
        <f>(C599-C$7)/C$8</f>
        <v>577.99304926050991</v>
      </c>
      <c r="F599" s="199">
        <f>ROUND(2*E599,0)/2</f>
        <v>578</v>
      </c>
      <c r="G599" s="201">
        <f>C599-(C$7+C$8*F599)</f>
        <v>-4.7778000080143102E-3</v>
      </c>
      <c r="H599" s="199"/>
      <c r="I599" s="199"/>
      <c r="K599" s="177">
        <f>G599</f>
        <v>-4.7778000080143102E-3</v>
      </c>
      <c r="O599" s="177">
        <f ca="1">+C$11+C$12*F599</f>
        <v>-5.8335876630558172E-3</v>
      </c>
      <c r="Q599" s="198">
        <f>C599-15018.5</f>
        <v>42108.987699999998</v>
      </c>
      <c r="S599" s="178">
        <f>S$18</f>
        <v>1</v>
      </c>
      <c r="Z599" s="177">
        <f>F599</f>
        <v>578</v>
      </c>
      <c r="AA599" s="177">
        <f>AB$3+AB$4*Z599+AB$5*Z599^2+AH599</f>
        <v>4.8605644323913323E-4</v>
      </c>
      <c r="AB599" s="177">
        <f>IF(S599&lt;&gt;0,G599-AH599,-9999)</f>
        <v>-1.4034907608360911E-2</v>
      </c>
      <c r="AC599" s="177">
        <f>+G599-P599</f>
        <v>-4.7778000080143102E-3</v>
      </c>
      <c r="AD599" s="177">
        <f>IF(S599&lt;&gt;0,G599-AA599,-9999)</f>
        <v>-5.2638564512534434E-3</v>
      </c>
      <c r="AE599" s="177">
        <f>+(G599-AA599)^2*S599</f>
        <v>2.7708184739402493E-5</v>
      </c>
      <c r="AF599" s="177">
        <f>IF(S599&lt;&gt;0,G599-P599,-9999)</f>
        <v>-4.7778000080143102E-3</v>
      </c>
      <c r="AG599" s="178"/>
      <c r="AH599" s="177">
        <f>$AB$6*($AB$11/AI599*AJ599+$AB$12)</f>
        <v>9.2571076003466011E-3</v>
      </c>
      <c r="AI599" s="177">
        <f>1+$AB$7*COS(AL599)</f>
        <v>0.95590927559537364</v>
      </c>
      <c r="AJ599" s="177">
        <f>SIN(AL599+RADIANS($AB$9))</f>
        <v>0.83943700400694499</v>
      </c>
      <c r="AK599" s="177">
        <f>$AB$7*SIN(AL599)</f>
        <v>-0.18891744642248545</v>
      </c>
      <c r="AL599" s="177">
        <f>2*ATAN(AM599)</f>
        <v>-1.800078393812985</v>
      </c>
      <c r="AM599" s="177">
        <f>SQRT((1+$AB$7)/(1-$AB$7))*TAN(AN599/2)</f>
        <v>-1.2602596641056232</v>
      </c>
      <c r="AN599" s="177">
        <f>$AU599+$AB$7*SIN(AO599)</f>
        <v>23.527118528215322</v>
      </c>
      <c r="AO599" s="177">
        <f>$AU599+$AB$7*SIN(AP599)</f>
        <v>23.52711852821529</v>
      </c>
      <c r="AP599" s="177">
        <f>$AU599+$AB$7*SIN(AQ599)</f>
        <v>23.527118528220015</v>
      </c>
      <c r="AQ599" s="177">
        <f>$AU599+$AB$7*SIN(AR599)</f>
        <v>23.527118527520816</v>
      </c>
      <c r="AR599" s="177">
        <f>$AU599+$AB$7*SIN(AS599)</f>
        <v>23.527118631032852</v>
      </c>
      <c r="AS599" s="177">
        <f>$AU599+$AB$7*SIN(AT599)</f>
        <v>23.527103310030213</v>
      </c>
      <c r="AT599" s="177">
        <f>$AU599+$AB$7*SIN(AU599)</f>
        <v>23.529449463278556</v>
      </c>
      <c r="AU599" s="177">
        <f>RADIANS($AB$9)+$AB$18*(F599-AB$15)</f>
        <v>23.720995207720165</v>
      </c>
    </row>
    <row r="600" spans="1:47" s="177" customFormat="1" ht="12.95" customHeight="1" x14ac:dyDescent="0.2">
      <c r="A600" s="83" t="s">
        <v>263</v>
      </c>
      <c r="B600" s="84" t="s">
        <v>95</v>
      </c>
      <c r="C600" s="83">
        <v>57134.361799999999</v>
      </c>
      <c r="D600" s="83">
        <v>1E-4</v>
      </c>
      <c r="E600" s="105">
        <f>(C600-C$7)/C$8</f>
        <v>587.99348424546349</v>
      </c>
      <c r="F600" s="199">
        <f>ROUND(2*E600,0)/2</f>
        <v>588</v>
      </c>
      <c r="G600" s="201">
        <f>C600-(C$7+C$8*F600)</f>
        <v>-4.4788000013795681E-3</v>
      </c>
      <c r="H600" s="199"/>
      <c r="I600" s="199"/>
      <c r="K600" s="177">
        <f>G600</f>
        <v>-4.4788000013795681E-3</v>
      </c>
      <c r="O600" s="177">
        <f ca="1">+C$11+C$12*F600</f>
        <v>-5.9269362554307996E-3</v>
      </c>
      <c r="Q600" s="198">
        <f>C600-15018.5</f>
        <v>42115.861799999999</v>
      </c>
      <c r="S600" s="178">
        <f>S$18</f>
        <v>1</v>
      </c>
      <c r="Z600" s="177">
        <f>F600</f>
        <v>588</v>
      </c>
      <c r="AA600" s="177">
        <f>AB$3+AB$4*Z600+AB$5*Z600^2+AH600</f>
        <v>3.9666489733092801E-4</v>
      </c>
      <c r="AB600" s="177">
        <f>IF(S600&lt;&gt;0,G600-AH600,-9999)</f>
        <v>-1.3688554603704621E-2</v>
      </c>
      <c r="AC600" s="177">
        <f>+G600-P600</f>
        <v>-4.4788000013795681E-3</v>
      </c>
      <c r="AD600" s="177">
        <f>IF(S600&lt;&gt;0,G600-AA600,-9999)</f>
        <v>-4.8754648987104961E-3</v>
      </c>
      <c r="AE600" s="177">
        <f>+(G600-AA600)^2*S600</f>
        <v>2.3770157978558147E-5</v>
      </c>
      <c r="AF600" s="177">
        <f>IF(S600&lt;&gt;0,G600-P600,-9999)</f>
        <v>-4.4788000013795681E-3</v>
      </c>
      <c r="AG600" s="178"/>
      <c r="AH600" s="177">
        <f>$AB$6*($AB$11/AI600*AJ600+$AB$12)</f>
        <v>9.2097546023250532E-3</v>
      </c>
      <c r="AI600" s="177">
        <f>1+$AB$7*COS(AL600)</f>
        <v>0.95686238676263835</v>
      </c>
      <c r="AJ600" s="177">
        <f>SIN(AL600+RADIANS($AB$9))</f>
        <v>0.83668613985620122</v>
      </c>
      <c r="AK600" s="177">
        <f>$AB$7*SIN(AL600)</f>
        <v>-0.18913735713893534</v>
      </c>
      <c r="AL600" s="177">
        <f>2*ATAN(AM600)</f>
        <v>-1.7950362192975542</v>
      </c>
      <c r="AM600" s="177">
        <f>SQRT((1+$AB$7)/(1-$AB$7))*TAN(AN600/2)</f>
        <v>-1.2537551015405064</v>
      </c>
      <c r="AN600" s="177">
        <f>$AU600+$AB$7*SIN(AO600)</f>
        <v>23.53229048633704</v>
      </c>
      <c r="AO600" s="177">
        <f>$AU600+$AB$7*SIN(AP600)</f>
        <v>23.532290486337025</v>
      </c>
      <c r="AP600" s="177">
        <f>$AU600+$AB$7*SIN(AQ600)</f>
        <v>23.53229048633969</v>
      </c>
      <c r="AQ600" s="177">
        <f>$AU600+$AB$7*SIN(AR600)</f>
        <v>23.532290485876736</v>
      </c>
      <c r="AR600" s="177">
        <f>$AU600+$AB$7*SIN(AS600)</f>
        <v>23.532290566362843</v>
      </c>
      <c r="AS600" s="177">
        <f>$AU600+$AB$7*SIN(AT600)</f>
        <v>23.532276576773402</v>
      </c>
      <c r="AT600" s="177">
        <f>$AU600+$AB$7*SIN(AU600)</f>
        <v>23.534816258547757</v>
      </c>
      <c r="AU600" s="177">
        <f>RADIANS($AB$9)+$AB$18*(F600-AB$15)</f>
        <v>23.726199507972289</v>
      </c>
    </row>
    <row r="601" spans="1:47" s="177" customFormat="1" ht="12.95" customHeight="1" x14ac:dyDescent="0.2">
      <c r="A601" s="81" t="s">
        <v>265</v>
      </c>
      <c r="B601" s="82" t="s">
        <v>95</v>
      </c>
      <c r="C601" s="81">
        <v>57476.671900000001</v>
      </c>
      <c r="D601" s="81">
        <v>2.0000000000000001E-4</v>
      </c>
      <c r="E601" s="105">
        <f>(C601-C$7)/C$8</f>
        <v>1085.9859341287265</v>
      </c>
      <c r="F601" s="199">
        <f>ROUND(2*E601,0)/2</f>
        <v>1086</v>
      </c>
      <c r="G601" s="201">
        <f>C601-(C$7+C$8*F601)</f>
        <v>-9.6686000033514574E-3</v>
      </c>
      <c r="H601" s="199"/>
      <c r="I601" s="199"/>
      <c r="K601" s="177">
        <f>G601</f>
        <v>-9.6686000033514574E-3</v>
      </c>
      <c r="O601" s="177">
        <f ca="1">+C$11+C$12*F601</f>
        <v>-1.0575696155704908E-2</v>
      </c>
      <c r="Q601" s="198">
        <f>C601-15018.5</f>
        <v>42458.171900000001</v>
      </c>
      <c r="S601" s="178">
        <f>S$18</f>
        <v>1</v>
      </c>
      <c r="Z601" s="177">
        <f>F601</f>
        <v>1086</v>
      </c>
      <c r="AA601" s="177">
        <f>AB$3+AB$4*Z601+AB$5*Z601^2+AH601</f>
        <v>-4.4105202378003604E-3</v>
      </c>
      <c r="AB601" s="177">
        <f>IF(S601&lt;&gt;0,G601-AH601,-9999)</f>
        <v>-1.6159299142320671E-2</v>
      </c>
      <c r="AC601" s="177">
        <f>+G601-P601</f>
        <v>-9.6686000033514574E-3</v>
      </c>
      <c r="AD601" s="177">
        <f>IF(S601&lt;&gt;0,G601-AA601,-9999)</f>
        <v>-5.258079765551097E-3</v>
      </c>
      <c r="AE601" s="177">
        <f>+(G601-AA601)^2*S601</f>
        <v>2.7647402820897879E-5</v>
      </c>
      <c r="AF601" s="177">
        <f>IF(S601&lt;&gt;0,G601-P601,-9999)</f>
        <v>-9.6686000033514574E-3</v>
      </c>
      <c r="AG601" s="178"/>
      <c r="AH601" s="177">
        <f>$AB$6*($AB$11/AI601*AJ601+$AB$12)</f>
        <v>6.4906991389692154E-3</v>
      </c>
      <c r="AI601" s="177">
        <f>1+$AB$7*COS(AL601)</f>
        <v>1.0078442506096346</v>
      </c>
      <c r="AJ601" s="177">
        <f>SIN(AL601+RADIANS($AB$9))</f>
        <v>0.66427080918160453</v>
      </c>
      <c r="AK601" s="177">
        <f>$AB$7*SIN(AL601)</f>
        <v>-0.19383565532092031</v>
      </c>
      <c r="AL601" s="177">
        <f>2*ATAN(AM601)</f>
        <v>-1.5303498330324126</v>
      </c>
      <c r="AM601" s="177">
        <f>SQRT((1+$AB$7)/(1-$AB$7))*TAN(AN601/2)</f>
        <v>-0.96034995341614016</v>
      </c>
      <c r="AN601" s="177">
        <f>$AU601+$AB$7*SIN(AO601)</f>
        <v>23.796700368968146</v>
      </c>
      <c r="AO601" s="177">
        <f>$AU601+$AB$7*SIN(AP601)</f>
        <v>23.79670037113284</v>
      </c>
      <c r="AP601" s="177">
        <f>$AU601+$AB$7*SIN(AQ601)</f>
        <v>23.796700419104873</v>
      </c>
      <c r="AQ601" s="177">
        <f>$AU601+$AB$7*SIN(AR601)</f>
        <v>23.796701482216086</v>
      </c>
      <c r="AR601" s="177">
        <f>$AU601+$AB$7*SIN(AS601)</f>
        <v>23.796725040677977</v>
      </c>
      <c r="AS601" s="177">
        <f>$AU601+$AB$7*SIN(AT601)</f>
        <v>23.797246500261807</v>
      </c>
      <c r="AT601" s="177">
        <f>$AU601+$AB$7*SIN(AU601)</f>
        <v>23.808511865195843</v>
      </c>
      <c r="AU601" s="177">
        <f>RADIANS($AB$9)+$AB$18*(F601-AB$15)</f>
        <v>23.985373660528214</v>
      </c>
    </row>
    <row r="602" spans="1:47" s="177" customFormat="1" ht="12.95" customHeight="1" x14ac:dyDescent="0.2">
      <c r="A602" s="85" t="s">
        <v>266</v>
      </c>
      <c r="B602" s="86" t="s">
        <v>95</v>
      </c>
      <c r="C602" s="85">
        <v>57476.672599999998</v>
      </c>
      <c r="D602" s="85">
        <v>1E-4</v>
      </c>
      <c r="E602" s="105">
        <f>(C602-C$7)/C$8</f>
        <v>1085.9869524881422</v>
      </c>
      <c r="F602" s="199">
        <f>ROUND(2*E602,0)/2</f>
        <v>1086</v>
      </c>
      <c r="G602" s="201">
        <f>C602-(C$7+C$8*F602)</f>
        <v>-8.9686000064830296E-3</v>
      </c>
      <c r="H602" s="199"/>
      <c r="I602" s="199"/>
      <c r="K602" s="177">
        <f>G602</f>
        <v>-8.9686000064830296E-3</v>
      </c>
      <c r="O602" s="177">
        <f ca="1">+C$11+C$12*F602</f>
        <v>-1.0575696155704908E-2</v>
      </c>
      <c r="Q602" s="198">
        <f>C602-15018.5</f>
        <v>42458.172599999998</v>
      </c>
      <c r="S602" s="178">
        <f>S$18</f>
        <v>1</v>
      </c>
      <c r="Z602" s="177">
        <f>F602</f>
        <v>1086</v>
      </c>
      <c r="AA602" s="177">
        <f>AB$3+AB$4*Z602+AB$5*Z602^2+AH602</f>
        <v>-4.4105202378003604E-3</v>
      </c>
      <c r="AB602" s="177">
        <f>IF(S602&lt;&gt;0,G602-AH602,-9999)</f>
        <v>-1.5459299145452245E-2</v>
      </c>
      <c r="AC602" s="177">
        <f>+G602-P602</f>
        <v>-8.9686000064830296E-3</v>
      </c>
      <c r="AD602" s="177">
        <f>IF(S602&lt;&gt;0,G602-AA602,-9999)</f>
        <v>-4.5580797686826692E-3</v>
      </c>
      <c r="AE602" s="177">
        <f>+(G602-AA602)^2*S602</f>
        <v>2.0776091177674256E-5</v>
      </c>
      <c r="AF602" s="177">
        <f>IF(S602&lt;&gt;0,G602-P602,-9999)</f>
        <v>-8.9686000064830296E-3</v>
      </c>
      <c r="AG602" s="178"/>
      <c r="AH602" s="177">
        <f>$AB$6*($AB$11/AI602*AJ602+$AB$12)</f>
        <v>6.4906991389692154E-3</v>
      </c>
      <c r="AI602" s="177">
        <f>1+$AB$7*COS(AL602)</f>
        <v>1.0078442506096346</v>
      </c>
      <c r="AJ602" s="177">
        <f>SIN(AL602+RADIANS($AB$9))</f>
        <v>0.66427080918160453</v>
      </c>
      <c r="AK602" s="177">
        <f>$AB$7*SIN(AL602)</f>
        <v>-0.19383565532092031</v>
      </c>
      <c r="AL602" s="177">
        <f>2*ATAN(AM602)</f>
        <v>-1.5303498330324126</v>
      </c>
      <c r="AM602" s="177">
        <f>SQRT((1+$AB$7)/(1-$AB$7))*TAN(AN602/2)</f>
        <v>-0.96034995341614016</v>
      </c>
      <c r="AN602" s="177">
        <f>$AU602+$AB$7*SIN(AO602)</f>
        <v>23.796700368968146</v>
      </c>
      <c r="AO602" s="177">
        <f>$AU602+$AB$7*SIN(AP602)</f>
        <v>23.79670037113284</v>
      </c>
      <c r="AP602" s="177">
        <f>$AU602+$AB$7*SIN(AQ602)</f>
        <v>23.796700419104873</v>
      </c>
      <c r="AQ602" s="177">
        <f>$AU602+$AB$7*SIN(AR602)</f>
        <v>23.796701482216086</v>
      </c>
      <c r="AR602" s="177">
        <f>$AU602+$AB$7*SIN(AS602)</f>
        <v>23.796725040677977</v>
      </c>
      <c r="AS602" s="177">
        <f>$AU602+$AB$7*SIN(AT602)</f>
        <v>23.797246500261807</v>
      </c>
      <c r="AT602" s="177">
        <f>$AU602+$AB$7*SIN(AU602)</f>
        <v>23.808511865195843</v>
      </c>
      <c r="AU602" s="177">
        <f>RADIANS($AB$9)+$AB$18*(F602-AB$15)</f>
        <v>23.985373660528214</v>
      </c>
    </row>
    <row r="603" spans="1:47" s="177" customFormat="1" ht="12.95" customHeight="1" x14ac:dyDescent="0.2">
      <c r="A603" s="85" t="s">
        <v>266</v>
      </c>
      <c r="B603" s="86" t="s">
        <v>95</v>
      </c>
      <c r="C603" s="85">
        <v>57476.672899999998</v>
      </c>
      <c r="D603" s="85">
        <v>2.0000000000000001E-4</v>
      </c>
      <c r="E603" s="105">
        <f>(C603-C$7)/C$8</f>
        <v>1085.9873889278931</v>
      </c>
      <c r="F603" s="199">
        <f>ROUND(2*E603,0)/2</f>
        <v>1086</v>
      </c>
      <c r="G603" s="201">
        <f>C603-(C$7+C$8*F603)</f>
        <v>-8.6686000067857094E-3</v>
      </c>
      <c r="H603" s="199"/>
      <c r="I603" s="199"/>
      <c r="K603" s="177">
        <f>G603</f>
        <v>-8.6686000067857094E-3</v>
      </c>
      <c r="O603" s="177">
        <f ca="1">+C$11+C$12*F603</f>
        <v>-1.0575696155704908E-2</v>
      </c>
      <c r="Q603" s="198">
        <f>C603-15018.5</f>
        <v>42458.172899999998</v>
      </c>
      <c r="S603" s="178">
        <f>S$18</f>
        <v>1</v>
      </c>
      <c r="Z603" s="177">
        <f>F603</f>
        <v>1086</v>
      </c>
      <c r="AA603" s="177">
        <f>AB$3+AB$4*Z603+AB$5*Z603^2+AH603</f>
        <v>-4.4105202378003604E-3</v>
      </c>
      <c r="AB603" s="177">
        <f>IF(S603&lt;&gt;0,G603-AH603,-9999)</f>
        <v>-1.5159299145754925E-2</v>
      </c>
      <c r="AC603" s="177">
        <f>+G603-P603</f>
        <v>-8.6686000067857094E-3</v>
      </c>
      <c r="AD603" s="177">
        <f>IF(S603&lt;&gt;0,G603-AA603,-9999)</f>
        <v>-4.258079768985349E-3</v>
      </c>
      <c r="AE603" s="177">
        <f>+(G603-AA603)^2*S603</f>
        <v>1.8131243319042323E-5</v>
      </c>
      <c r="AF603" s="177">
        <f>IF(S603&lt;&gt;0,G603-P603,-9999)</f>
        <v>-8.6686000067857094E-3</v>
      </c>
      <c r="AG603" s="178"/>
      <c r="AH603" s="177">
        <f>$AB$6*($AB$11/AI603*AJ603+$AB$12)</f>
        <v>6.4906991389692154E-3</v>
      </c>
      <c r="AI603" s="177">
        <f>1+$AB$7*COS(AL603)</f>
        <v>1.0078442506096346</v>
      </c>
      <c r="AJ603" s="177">
        <f>SIN(AL603+RADIANS($AB$9))</f>
        <v>0.66427080918160453</v>
      </c>
      <c r="AK603" s="177">
        <f>$AB$7*SIN(AL603)</f>
        <v>-0.19383565532092031</v>
      </c>
      <c r="AL603" s="177">
        <f>2*ATAN(AM603)</f>
        <v>-1.5303498330324126</v>
      </c>
      <c r="AM603" s="177">
        <f>SQRT((1+$AB$7)/(1-$AB$7))*TAN(AN603/2)</f>
        <v>-0.96034995341614016</v>
      </c>
      <c r="AN603" s="177">
        <f>$AU603+$AB$7*SIN(AO603)</f>
        <v>23.796700368968146</v>
      </c>
      <c r="AO603" s="177">
        <f>$AU603+$AB$7*SIN(AP603)</f>
        <v>23.79670037113284</v>
      </c>
      <c r="AP603" s="177">
        <f>$AU603+$AB$7*SIN(AQ603)</f>
        <v>23.796700419104873</v>
      </c>
      <c r="AQ603" s="177">
        <f>$AU603+$AB$7*SIN(AR603)</f>
        <v>23.796701482216086</v>
      </c>
      <c r="AR603" s="177">
        <f>$AU603+$AB$7*SIN(AS603)</f>
        <v>23.796725040677977</v>
      </c>
      <c r="AS603" s="177">
        <f>$AU603+$AB$7*SIN(AT603)</f>
        <v>23.797246500261807</v>
      </c>
      <c r="AT603" s="177">
        <f>$AU603+$AB$7*SIN(AU603)</f>
        <v>23.808511865195843</v>
      </c>
      <c r="AU603" s="177">
        <f>RADIANS($AB$9)+$AB$18*(F603-AB$15)</f>
        <v>23.985373660528214</v>
      </c>
    </row>
    <row r="604" spans="1:47" s="177" customFormat="1" ht="12.95" customHeight="1" x14ac:dyDescent="0.2">
      <c r="A604" s="85" t="s">
        <v>266</v>
      </c>
      <c r="B604" s="86" t="s">
        <v>95</v>
      </c>
      <c r="C604" s="85">
        <v>57476.673000000003</v>
      </c>
      <c r="D604" s="85">
        <v>2.0000000000000001E-4</v>
      </c>
      <c r="E604" s="105">
        <f>(C604-C$7)/C$8</f>
        <v>1085.9875344078171</v>
      </c>
      <c r="F604" s="199">
        <f>ROUND(2*E604,0)/2</f>
        <v>1086</v>
      </c>
      <c r="G604" s="201">
        <f>C604-(C$7+C$8*F604)</f>
        <v>-8.5686000020359643E-3</v>
      </c>
      <c r="H604" s="199"/>
      <c r="I604" s="199"/>
      <c r="K604" s="177">
        <f>G604</f>
        <v>-8.5686000020359643E-3</v>
      </c>
      <c r="O604" s="177">
        <f ca="1">+C$11+C$12*F604</f>
        <v>-1.0575696155704908E-2</v>
      </c>
      <c r="Q604" s="198">
        <f>C604-15018.5</f>
        <v>42458.173000000003</v>
      </c>
      <c r="S604" s="178">
        <f>S$18</f>
        <v>1</v>
      </c>
      <c r="Z604" s="177">
        <f>F604</f>
        <v>1086</v>
      </c>
      <c r="AA604" s="177">
        <f>AB$3+AB$4*Z604+AB$5*Z604^2+AH604</f>
        <v>-4.4105202378003604E-3</v>
      </c>
      <c r="AB604" s="177">
        <f>IF(S604&lt;&gt;0,G604-AH604,-9999)</f>
        <v>-1.505929914100518E-2</v>
      </c>
      <c r="AC604" s="177">
        <f>+G604-P604</f>
        <v>-8.5686000020359643E-3</v>
      </c>
      <c r="AD604" s="177">
        <f>IF(S604&lt;&gt;0,G604-AA604,-9999)</f>
        <v>-4.1580797642356039E-3</v>
      </c>
      <c r="AE604" s="177">
        <f>+(G604-AA604)^2*S604</f>
        <v>1.7289627325745614E-5</v>
      </c>
      <c r="AF604" s="177">
        <f>IF(S604&lt;&gt;0,G604-P604,-9999)</f>
        <v>-8.5686000020359643E-3</v>
      </c>
      <c r="AG604" s="178"/>
      <c r="AH604" s="177">
        <f>$AB$6*($AB$11/AI604*AJ604+$AB$12)</f>
        <v>6.4906991389692154E-3</v>
      </c>
      <c r="AI604" s="177">
        <f>1+$AB$7*COS(AL604)</f>
        <v>1.0078442506096346</v>
      </c>
      <c r="AJ604" s="177">
        <f>SIN(AL604+RADIANS($AB$9))</f>
        <v>0.66427080918160453</v>
      </c>
      <c r="AK604" s="177">
        <f>$AB$7*SIN(AL604)</f>
        <v>-0.19383565532092031</v>
      </c>
      <c r="AL604" s="177">
        <f>2*ATAN(AM604)</f>
        <v>-1.5303498330324126</v>
      </c>
      <c r="AM604" s="177">
        <f>SQRT((1+$AB$7)/(1-$AB$7))*TAN(AN604/2)</f>
        <v>-0.96034995341614016</v>
      </c>
      <c r="AN604" s="177">
        <f>$AU604+$AB$7*SIN(AO604)</f>
        <v>23.796700368968146</v>
      </c>
      <c r="AO604" s="177">
        <f>$AU604+$AB$7*SIN(AP604)</f>
        <v>23.79670037113284</v>
      </c>
      <c r="AP604" s="177">
        <f>$AU604+$AB$7*SIN(AQ604)</f>
        <v>23.796700419104873</v>
      </c>
      <c r="AQ604" s="177">
        <f>$AU604+$AB$7*SIN(AR604)</f>
        <v>23.796701482216086</v>
      </c>
      <c r="AR604" s="177">
        <f>$AU604+$AB$7*SIN(AS604)</f>
        <v>23.796725040677977</v>
      </c>
      <c r="AS604" s="177">
        <f>$AU604+$AB$7*SIN(AT604)</f>
        <v>23.797246500261807</v>
      </c>
      <c r="AT604" s="177">
        <f>$AU604+$AB$7*SIN(AU604)</f>
        <v>23.808511865195843</v>
      </c>
      <c r="AU604" s="177">
        <f>RADIANS($AB$9)+$AB$18*(F604-AB$15)</f>
        <v>23.985373660528214</v>
      </c>
    </row>
    <row r="605" spans="1:47" s="177" customFormat="1" ht="12.95" customHeight="1" x14ac:dyDescent="0.2">
      <c r="A605" s="147" t="s">
        <v>273</v>
      </c>
      <c r="B605" s="147" t="s">
        <v>52</v>
      </c>
      <c r="C605" s="148">
        <v>57498.66878</v>
      </c>
      <c r="D605" s="149">
        <v>1E-4</v>
      </c>
      <c r="E605" s="105">
        <f>(C605-C$7)/C$8</f>
        <v>1117.9869769287709</v>
      </c>
      <c r="F605" s="199">
        <f>ROUND(2*E605,0)/2</f>
        <v>1118</v>
      </c>
      <c r="G605" s="201">
        <f>C605-(C$7+C$8*F605)</f>
        <v>-8.9518000022508204E-3</v>
      </c>
      <c r="H605" s="199"/>
      <c r="I605" s="199"/>
      <c r="K605" s="177">
        <f>G605</f>
        <v>-8.9518000022508204E-3</v>
      </c>
      <c r="O605" s="177">
        <f ca="1">+C$11+C$12*F605</f>
        <v>-1.0874411651304851E-2</v>
      </c>
      <c r="Q605" s="198">
        <f>C605-15018.5</f>
        <v>42480.16878</v>
      </c>
      <c r="S605" s="178">
        <f>S$18</f>
        <v>1</v>
      </c>
      <c r="Z605" s="177">
        <f>F605</f>
        <v>1118</v>
      </c>
      <c r="AA605" s="177">
        <f>AB$3+AB$4*Z605+AB$5*Z605^2+AH605</f>
        <v>-4.7421683055957654E-3</v>
      </c>
      <c r="AB605" s="177">
        <f>IF(S605&lt;&gt;0,G605-AH605,-9999)</f>
        <v>-1.5244666734985205E-2</v>
      </c>
      <c r="AC605" s="177">
        <f>+G605-P605</f>
        <v>-8.9518000022508204E-3</v>
      </c>
      <c r="AD605" s="177">
        <f>IF(S605&lt;&gt;0,G605-AA605,-9999)</f>
        <v>-4.209631696655055E-3</v>
      </c>
      <c r="AE605" s="177">
        <f>+(G605-AA605)^2*S605</f>
        <v>1.7720999021482916E-5</v>
      </c>
      <c r="AF605" s="177">
        <f>IF(S605&lt;&gt;0,G605-P605,-9999)</f>
        <v>-8.9518000022508204E-3</v>
      </c>
      <c r="AG605" s="178"/>
      <c r="AH605" s="177">
        <f>$AB$6*($AB$11/AI605*AJ605+$AB$12)</f>
        <v>6.2928667327343847E-3</v>
      </c>
      <c r="AI605" s="177">
        <f>1+$AB$7*COS(AL605)</f>
        <v>1.011327941895539</v>
      </c>
      <c r="AJ605" s="177">
        <f>SIN(AL605+RADIANS($AB$9))</f>
        <v>0.65072432814800374</v>
      </c>
      <c r="AK605" s="177">
        <f>$AB$7*SIN(AL605)</f>
        <v>-0.19366329356315479</v>
      </c>
      <c r="AL605" s="177">
        <f>2*ATAN(AM605)</f>
        <v>-1.5123699265286783</v>
      </c>
      <c r="AM605" s="177">
        <f>SQRT((1+$AB$7)/(1-$AB$7))*TAN(AN605/2)</f>
        <v>-0.94321627971466737</v>
      </c>
      <c r="AN605" s="177">
        <f>$AU605+$AB$7*SIN(AO605)</f>
        <v>23.814171240494051</v>
      </c>
      <c r="AO605" s="177">
        <f>$AU605+$AB$7*SIN(AP605)</f>
        <v>23.814171243697523</v>
      </c>
      <c r="AP605" s="177">
        <f>$AU605+$AB$7*SIN(AQ605)</f>
        <v>23.814171309866744</v>
      </c>
      <c r="AQ605" s="177">
        <f>$AU605+$AB$7*SIN(AR605)</f>
        <v>23.814172676619545</v>
      </c>
      <c r="AR605" s="177">
        <f>$AU605+$AB$7*SIN(AS605)</f>
        <v>23.814200905845578</v>
      </c>
      <c r="AS605" s="177">
        <f>$AU605+$AB$7*SIN(AT605)</f>
        <v>23.814783268955207</v>
      </c>
      <c r="AT605" s="177">
        <f>$AU605+$AB$7*SIN(AU605)</f>
        <v>23.826517563004394</v>
      </c>
      <c r="AU605" s="177">
        <f>RADIANS($AB$9)+$AB$18*(F605-AB$15)</f>
        <v>24.002027421335018</v>
      </c>
    </row>
    <row r="606" spans="1:47" s="177" customFormat="1" ht="12.95" customHeight="1" x14ac:dyDescent="0.2">
      <c r="A606" s="162" t="s">
        <v>261</v>
      </c>
      <c r="B606" s="163" t="s">
        <v>95</v>
      </c>
      <c r="C606" s="164">
        <v>57738.559999999998</v>
      </c>
      <c r="D606" s="164">
        <v>7.0000000000000001E-3</v>
      </c>
      <c r="E606" s="105">
        <f>(C606-C$7)/C$8</f>
        <v>1466.9805250399218</v>
      </c>
      <c r="F606" s="199">
        <f>ROUND(2*E606,0)/2</f>
        <v>1467</v>
      </c>
      <c r="G606" s="201">
        <f>C606-(C$7+C$8*F606)</f>
        <v>-1.338670000404818E-2</v>
      </c>
      <c r="H606" s="199"/>
      <c r="I606" s="199">
        <f>G606</f>
        <v>-1.338670000404818E-2</v>
      </c>
      <c r="O606" s="177">
        <f ca="1">+C$11+C$12*F606</f>
        <v>-1.4132277525191727E-2</v>
      </c>
      <c r="Q606" s="198">
        <f>C606-15018.5</f>
        <v>42720.06</v>
      </c>
      <c r="S606" s="178">
        <v>0.1</v>
      </c>
      <c r="Z606" s="177">
        <f>F606</f>
        <v>1467</v>
      </c>
      <c r="AA606" s="177">
        <f>AB$3+AB$4*Z606+AB$5*Z606^2+AH606</f>
        <v>-8.517122362415832E-3</v>
      </c>
      <c r="AB606" s="177">
        <f>IF(S606&lt;&gt;0,G606-AH606,-9999)</f>
        <v>-1.7361206735047218E-2</v>
      </c>
      <c r="AC606" s="177">
        <f>+G606-P606</f>
        <v>-1.338670000404818E-2</v>
      </c>
      <c r="AD606" s="177">
        <f>IF(S606&lt;&gt;0,G606-AA606,-9999)</f>
        <v>-4.8695776416323479E-3</v>
      </c>
      <c r="AE606" s="177">
        <f>+(G606-AA606)^2*S606</f>
        <v>2.3712786407885662E-6</v>
      </c>
      <c r="AF606" s="177">
        <f>IF(S606&lt;&gt;0,G606-P606,-9999)</f>
        <v>-1.338670000404818E-2</v>
      </c>
      <c r="AG606" s="178"/>
      <c r="AH606" s="177">
        <f>$AB$6*($AB$11/AI606*AJ606+$AB$12)</f>
        <v>3.9745067309990374E-3</v>
      </c>
      <c r="AI606" s="177">
        <f>1+$AB$7*COS(AL606)</f>
        <v>1.0504050039542268</v>
      </c>
      <c r="AJ606" s="177">
        <f>SIN(AL606+RADIANS($AB$9))</f>
        <v>0.48303805726756516</v>
      </c>
      <c r="AK606" s="177">
        <f>$AB$7*SIN(AL606)</f>
        <v>-0.18733160202617113</v>
      </c>
      <c r="AL606" s="177">
        <f>2*ATAN(AM606)</f>
        <v>-1.3079530487232758</v>
      </c>
      <c r="AM606" s="177">
        <f>SQRT((1+$AB$7)/(1-$AB$7))*TAN(AN606/2)</f>
        <v>-0.7664980583104205</v>
      </c>
      <c r="AN606" s="177">
        <f>$AU606+$AB$7*SIN(AO606)</f>
        <v>24.008703275681682</v>
      </c>
      <c r="AO606" s="177">
        <f>$AU606+$AB$7*SIN(AP606)</f>
        <v>24.008703342372183</v>
      </c>
      <c r="AP606" s="177">
        <f>$AU606+$AB$7*SIN(AQ606)</f>
        <v>24.008704138066431</v>
      </c>
      <c r="AQ606" s="177">
        <f>$AU606+$AB$7*SIN(AR606)</f>
        <v>24.008713631510915</v>
      </c>
      <c r="AR606" s="177">
        <f>$AU606+$AB$7*SIN(AS606)</f>
        <v>24.008826883484264</v>
      </c>
      <c r="AS606" s="177">
        <f>$AU606+$AB$7*SIN(AT606)</f>
        <v>24.010175864121095</v>
      </c>
      <c r="AT606" s="177">
        <f>$AU606+$AB$7*SIN(AU606)</f>
        <v>24.025962979197406</v>
      </c>
      <c r="AU606" s="177">
        <f>RADIANS($AB$9)+$AB$18*(F606-AB$15)</f>
        <v>24.183657500134249</v>
      </c>
    </row>
    <row r="607" spans="1:47" s="177" customFormat="1" ht="12.95" customHeight="1" x14ac:dyDescent="0.2">
      <c r="A607" s="165" t="s">
        <v>278</v>
      </c>
      <c r="B607" s="166" t="s">
        <v>95</v>
      </c>
      <c r="C607" s="167">
        <v>57773.616880000103</v>
      </c>
      <c r="D607" s="149">
        <v>1E-4</v>
      </c>
      <c r="E607" s="105">
        <f>(C607-C$7)/C$8</f>
        <v>1517.9812450201855</v>
      </c>
      <c r="F607" s="199">
        <f>ROUND(2*E607,0)/2</f>
        <v>1518</v>
      </c>
      <c r="G607" s="201">
        <f>C607-(C$7+C$8*F607)</f>
        <v>-1.2891799902718049E-2</v>
      </c>
      <c r="H607" s="199"/>
      <c r="I607" s="199"/>
      <c r="K607" s="177">
        <f>G607</f>
        <v>-1.2891799902718049E-2</v>
      </c>
      <c r="O607" s="177">
        <f ca="1">+C$11+C$12*F607</f>
        <v>-1.4608355346304136E-2</v>
      </c>
      <c r="Q607" s="198">
        <f>C607-15018.5</f>
        <v>42755.116880000103</v>
      </c>
      <c r="S607" s="178">
        <f>S$18</f>
        <v>1</v>
      </c>
      <c r="Z607" s="177">
        <f>F607</f>
        <v>1518</v>
      </c>
      <c r="AA607" s="177">
        <f>AB$3+AB$4*Z607+AB$5*Z607^2+AH607</f>
        <v>-9.0908377633097635E-3</v>
      </c>
      <c r="AB607" s="177">
        <f>IF(S607&lt;&gt;0,G607-AH607,-9999)</f>
        <v>-1.65050113142453E-2</v>
      </c>
      <c r="AC607" s="177">
        <f>+G607-P607</f>
        <v>-1.2891799902718049E-2</v>
      </c>
      <c r="AD607" s="177">
        <f>IF(S607&lt;&gt;0,G607-AA607,-9999)</f>
        <v>-3.800962139408285E-3</v>
      </c>
      <c r="AE607" s="177">
        <f>+(G607-AA607)^2*S607</f>
        <v>1.4447313185215208E-5</v>
      </c>
      <c r="AF607" s="177">
        <f>IF(S607&lt;&gt;0,G607-P607,-9999)</f>
        <v>-1.2891799902718049E-2</v>
      </c>
      <c r="AG607" s="178"/>
      <c r="AH607" s="177">
        <f>$AB$6*($AB$11/AI607*AJ607+$AB$12)</f>
        <v>3.6132114115272518E-3</v>
      </c>
      <c r="AI607" s="177">
        <f>1+$AB$7*COS(AL607)</f>
        <v>1.0562227138145641</v>
      </c>
      <c r="AJ607" s="177">
        <f>SIN(AL607+RADIANS($AB$9))</f>
        <v>0.45549616851047869</v>
      </c>
      <c r="AK607" s="177">
        <f>$AB$7*SIN(AL607)</f>
        <v>-0.18566852181412713</v>
      </c>
      <c r="AL607" s="177">
        <f>2*ATAN(AM607)</f>
        <v>-1.2767614334830726</v>
      </c>
      <c r="AM607" s="177">
        <f>SQRT((1+$AB$7)/(1-$AB$7))*TAN(AN607/2)</f>
        <v>-0.74202992519554001</v>
      </c>
      <c r="AN607" s="177">
        <f>$AU607+$AB$7*SIN(AO607)</f>
        <v>24.037753505367274</v>
      </c>
      <c r="AO607" s="177">
        <f>$AU607+$AB$7*SIN(AP607)</f>
        <v>24.037753596956428</v>
      </c>
      <c r="AP607" s="177">
        <f>$AU607+$AB$7*SIN(AQ607)</f>
        <v>24.037754627662061</v>
      </c>
      <c r="AQ607" s="177">
        <f>$AU607+$AB$7*SIN(AR607)</f>
        <v>24.037766226645545</v>
      </c>
      <c r="AR607" s="177">
        <f>$AU607+$AB$7*SIN(AS607)</f>
        <v>24.037896737108746</v>
      </c>
      <c r="AS607" s="177">
        <f>$AU607+$AB$7*SIN(AT607)</f>
        <v>24.039362955594925</v>
      </c>
      <c r="AT607" s="177">
        <f>$AU607+$AB$7*SIN(AU607)</f>
        <v>24.055559014071235</v>
      </c>
      <c r="AU607" s="177">
        <f>RADIANS($AB$9)+$AB$18*(F607-AB$15)</f>
        <v>24.210199431420097</v>
      </c>
    </row>
    <row r="608" spans="1:47" s="177" customFormat="1" ht="12.95" customHeight="1" x14ac:dyDescent="0.2">
      <c r="A608" s="81" t="s">
        <v>267</v>
      </c>
      <c r="B608" s="82" t="s">
        <v>95</v>
      </c>
      <c r="C608" s="168">
        <v>57796.987099999998</v>
      </c>
      <c r="D608" s="81" t="s">
        <v>268</v>
      </c>
      <c r="E608" s="105">
        <f>(C608-C$7)/C$8</f>
        <v>1551.9802217142958</v>
      </c>
      <c r="F608" s="199">
        <f>ROUND(2*E608,0)/2</f>
        <v>1552</v>
      </c>
      <c r="G608" s="201">
        <f>C608-(C$7+C$8*F608)</f>
        <v>-1.3595200005511288E-2</v>
      </c>
      <c r="H608" s="199"/>
      <c r="I608" s="199"/>
      <c r="K608" s="177">
        <f>G608</f>
        <v>-1.3595200005511288E-2</v>
      </c>
      <c r="O608" s="177">
        <f ca="1">+C$11+C$12*F608</f>
        <v>-1.4925740560379075E-2</v>
      </c>
      <c r="Q608" s="198">
        <f>C608-15018.5</f>
        <v>42778.487099999998</v>
      </c>
      <c r="S608" s="178">
        <f>S$18</f>
        <v>1</v>
      </c>
      <c r="Z608" s="177">
        <f>F608</f>
        <v>1552</v>
      </c>
      <c r="AA608" s="177">
        <f>AB$3+AB$4*Z608+AB$5*Z608^2+AH608</f>
        <v>-9.476086269148953E-3</v>
      </c>
      <c r="AB608" s="177">
        <f>IF(S608&lt;&gt;0,G608-AH608,-9999)</f>
        <v>-1.6964714725206644E-2</v>
      </c>
      <c r="AC608" s="177">
        <f>+G608-P608</f>
        <v>-1.3595200005511288E-2</v>
      </c>
      <c r="AD608" s="177">
        <f>IF(S608&lt;&gt;0,G608-AA608,-9999)</f>
        <v>-4.1191137363623346E-3</v>
      </c>
      <c r="AE608" s="177">
        <f>+(G608-AA608)^2*S608</f>
        <v>1.6967097973088872E-5</v>
      </c>
      <c r="AF608" s="177">
        <f>IF(S608&lt;&gt;0,G608-P608,-9999)</f>
        <v>-1.3595200005511288E-2</v>
      </c>
      <c r="AG608" s="178"/>
      <c r="AH608" s="177">
        <f>$AB$6*($AB$11/AI608*AJ608+$AB$12)</f>
        <v>3.3695147196953559E-3</v>
      </c>
      <c r="AI608" s="177">
        <f>1+$AB$7*COS(AL608)</f>
        <v>1.0601065574771222</v>
      </c>
      <c r="AJ608" s="177">
        <f>SIN(AL608+RADIANS($AB$9))</f>
        <v>0.43671436881694708</v>
      </c>
      <c r="AK608" s="177">
        <f>$AB$7*SIN(AL608)</f>
        <v>-0.184447811831875</v>
      </c>
      <c r="AL608" s="177">
        <f>2*ATAN(AM608)</f>
        <v>-1.2557750529195659</v>
      </c>
      <c r="AM608" s="177">
        <f>SQRT((1+$AB$7)/(1-$AB$7))*TAN(AN608/2)</f>
        <v>-0.72588421820034532</v>
      </c>
      <c r="AN608" s="177">
        <f>$AU608+$AB$7*SIN(AO608)</f>
        <v>24.057209529417054</v>
      </c>
      <c r="AO608" s="177">
        <f>$AU608+$AB$7*SIN(AP608)</f>
        <v>24.057209641162757</v>
      </c>
      <c r="AP608" s="177">
        <f>$AU608+$AB$7*SIN(AQ608)</f>
        <v>24.05721085317186</v>
      </c>
      <c r="AQ608" s="177">
        <f>$AU608+$AB$7*SIN(AR608)</f>
        <v>24.057223998612844</v>
      </c>
      <c r="AR608" s="177">
        <f>$AU608+$AB$7*SIN(AS608)</f>
        <v>24.057366553415704</v>
      </c>
      <c r="AS608" s="177">
        <f>$AU608+$AB$7*SIN(AT608)</f>
        <v>24.058910071114756</v>
      </c>
      <c r="AT608" s="177">
        <f>$AU608+$AB$7*SIN(AU608)</f>
        <v>24.075350358729601</v>
      </c>
      <c r="AU608" s="177">
        <f>RADIANS($AB$9)+$AB$18*(F608-AB$15)</f>
        <v>24.227894052277328</v>
      </c>
    </row>
    <row r="609" spans="1:47" s="177" customFormat="1" ht="12.95" customHeight="1" x14ac:dyDescent="0.2">
      <c r="A609" s="81" t="s">
        <v>267</v>
      </c>
      <c r="B609" s="82" t="s">
        <v>94</v>
      </c>
      <c r="C609" s="168">
        <v>57797.330600000001</v>
      </c>
      <c r="D609" s="81" t="s">
        <v>268</v>
      </c>
      <c r="E609" s="105">
        <f>(C609-C$7)/C$8</f>
        <v>1552.479945229717</v>
      </c>
      <c r="F609" s="199">
        <f>ROUND(2*E609,0)/2</f>
        <v>1552.5</v>
      </c>
      <c r="G609" s="201">
        <f>C609-(C$7+C$8*F609)</f>
        <v>-1.3785250004730187E-2</v>
      </c>
      <c r="H609" s="199"/>
      <c r="I609" s="199"/>
      <c r="K609" s="177">
        <f>G609</f>
        <v>-1.3785250004730187E-2</v>
      </c>
      <c r="O609" s="177">
        <f ca="1">+C$11+C$12*F609</f>
        <v>-1.4930407989997825E-2</v>
      </c>
      <c r="Q609" s="198">
        <f>C609-15018.5</f>
        <v>42778.830600000001</v>
      </c>
      <c r="S609" s="178">
        <f>S$18</f>
        <v>1</v>
      </c>
      <c r="Z609" s="177">
        <f>F609</f>
        <v>1552.5</v>
      </c>
      <c r="AA609" s="177">
        <f>AB$3+AB$4*Z609+AB$5*Z609^2+AH609</f>
        <v>-9.4817677565569598E-3</v>
      </c>
      <c r="AB609" s="177">
        <f>IF(S609&lt;&gt;0,G609-AH609,-9999)</f>
        <v>-1.7151164513817044E-2</v>
      </c>
      <c r="AC609" s="177">
        <f>+G609-P609</f>
        <v>-1.3785250004730187E-2</v>
      </c>
      <c r="AD609" s="177">
        <f>IF(S609&lt;&gt;0,G609-AA609,-9999)</f>
        <v>-4.3034822481732276E-3</v>
      </c>
      <c r="AE609" s="177">
        <f>+(G609-AA609)^2*S609</f>
        <v>1.8519959460342098E-5</v>
      </c>
      <c r="AF609" s="177">
        <f>IF(S609&lt;&gt;0,G609-P609,-9999)</f>
        <v>-1.3785250004730187E-2</v>
      </c>
      <c r="AG609" s="178"/>
      <c r="AH609" s="177">
        <f>$AB$6*($AB$11/AI609*AJ609+$AB$12)</f>
        <v>3.3659145090868584E-3</v>
      </c>
      <c r="AI609" s="177">
        <f>1+$AB$7*COS(AL609)</f>
        <v>1.0601636916425501</v>
      </c>
      <c r="AJ609" s="177">
        <f>SIN(AL609+RADIANS($AB$9))</f>
        <v>0.4364356755291583</v>
      </c>
      <c r="AK609" s="177">
        <f>$AB$7*SIN(AL609)</f>
        <v>-0.18442918356176044</v>
      </c>
      <c r="AL609" s="177">
        <f>2*ATAN(AM609)</f>
        <v>-1.2554652793870098</v>
      </c>
      <c r="AM609" s="177">
        <f>SQRT((1+$AB$7)/(1-$AB$7))*TAN(AN609/2)</f>
        <v>-0.72564774695812129</v>
      </c>
      <c r="AN609" s="177">
        <f>$AU609+$AB$7*SIN(AO609)</f>
        <v>24.057496180288592</v>
      </c>
      <c r="AO609" s="177">
        <f>$AU609+$AB$7*SIN(AP609)</f>
        <v>24.057496292353665</v>
      </c>
      <c r="AP609" s="177">
        <f>$AU609+$AB$7*SIN(AQ609)</f>
        <v>24.057497507182092</v>
      </c>
      <c r="AQ609" s="177">
        <f>$AU609+$AB$7*SIN(AR609)</f>
        <v>24.05751067621333</v>
      </c>
      <c r="AR609" s="177">
        <f>$AU609+$AB$7*SIN(AS609)</f>
        <v>24.057653411084715</v>
      </c>
      <c r="AS609" s="177">
        <f>$AU609+$AB$7*SIN(AT609)</f>
        <v>24.05919805846742</v>
      </c>
      <c r="AT609" s="177">
        <f>$AU609+$AB$7*SIN(AU609)</f>
        <v>24.075641765884708</v>
      </c>
      <c r="AU609" s="177">
        <f>RADIANS($AB$9)+$AB$18*(F609-AB$15)</f>
        <v>24.228154267289934</v>
      </c>
    </row>
    <row r="610" spans="1:47" s="177" customFormat="1" ht="12.95" customHeight="1" x14ac:dyDescent="0.2">
      <c r="A610" s="85" t="s">
        <v>266</v>
      </c>
      <c r="B610" s="86" t="s">
        <v>95</v>
      </c>
      <c r="C610" s="85">
        <v>57797.673699999999</v>
      </c>
      <c r="D610" s="85">
        <v>1E-4</v>
      </c>
      <c r="E610" s="105">
        <f>(C610-C$7)/C$8</f>
        <v>1552.9790868254634</v>
      </c>
      <c r="F610" s="199">
        <f>ROUND(2*E610,0)/2</f>
        <v>1553</v>
      </c>
      <c r="G610" s="201">
        <f>C610-(C$7+C$8*F610)</f>
        <v>-1.4375300001120195E-2</v>
      </c>
      <c r="H610" s="199"/>
      <c r="I610" s="199"/>
      <c r="K610" s="177">
        <f>G610</f>
        <v>-1.4375300001120195E-2</v>
      </c>
      <c r="O610" s="177">
        <f ca="1">+C$11+C$12*F610</f>
        <v>-1.4935075419616573E-2</v>
      </c>
      <c r="Q610" s="198">
        <f>C610-15018.5</f>
        <v>42779.173699999999</v>
      </c>
      <c r="S610" s="178">
        <f>S$18</f>
        <v>1</v>
      </c>
      <c r="Z610" s="177">
        <f>F610</f>
        <v>1553</v>
      </c>
      <c r="AA610" s="177">
        <f>AB$3+AB$4*Z610+AB$5*Z610^2+AH610</f>
        <v>-9.4874497039365048E-3</v>
      </c>
      <c r="AB610" s="177">
        <f>IF(S610&lt;&gt;0,G610-AH610,-9999)</f>
        <v>-1.7737613828974146E-2</v>
      </c>
      <c r="AC610" s="177">
        <f>+G610-P610</f>
        <v>-1.4375300001120195E-2</v>
      </c>
      <c r="AD610" s="177">
        <f>IF(S610&lt;&gt;0,G610-AA610,-9999)</f>
        <v>-4.88785029718369E-3</v>
      </c>
      <c r="AE610" s="177">
        <f>+(G610-AA610)^2*S610</f>
        <v>2.3891080527678688E-5</v>
      </c>
      <c r="AF610" s="177">
        <f>IF(S610&lt;&gt;0,G610-P610,-9999)</f>
        <v>-1.4375300001120195E-2</v>
      </c>
      <c r="AG610" s="178"/>
      <c r="AH610" s="177">
        <f>$AB$6*($AB$11/AI610*AJ610+$AB$12)</f>
        <v>3.3623138278539512E-3</v>
      </c>
      <c r="AI610" s="177">
        <f>1+$AB$7*COS(AL610)</f>
        <v>1.0602208261922617</v>
      </c>
      <c r="AJ610" s="177">
        <f>SIN(AL610+RADIANS($AB$9))</f>
        <v>0.43615691031398041</v>
      </c>
      <c r="AK610" s="177">
        <f>$AB$7*SIN(AL610)</f>
        <v>-0.18441053558308099</v>
      </c>
      <c r="AL610" s="177">
        <f>2*ATAN(AM610)</f>
        <v>-1.2551554724638991</v>
      </c>
      <c r="AM610" s="177">
        <f>SQRT((1+$AB$7)/(1-$AB$7))*TAN(AN610/2)</f>
        <v>-0.72541130338476634</v>
      </c>
      <c r="AN610" s="177">
        <f>$AU610+$AB$7*SIN(AO610)</f>
        <v>24.057782846608845</v>
      </c>
      <c r="AO610" s="177">
        <f>$AU610+$AB$7*SIN(AP610)</f>
        <v>24.057782958993975</v>
      </c>
      <c r="AP610" s="177">
        <f>$AU610+$AB$7*SIN(AQ610)</f>
        <v>24.057784176646223</v>
      </c>
      <c r="AQ610" s="177">
        <f>$AU610+$AB$7*SIN(AR610)</f>
        <v>24.057797369292203</v>
      </c>
      <c r="AR610" s="177">
        <f>$AU610+$AB$7*SIN(AS610)</f>
        <v>24.057940284314085</v>
      </c>
      <c r="AS610" s="177">
        <f>$AU610+$AB$7*SIN(AT610)</f>
        <v>24.059486061152487</v>
      </c>
      <c r="AT610" s="177">
        <f>$AU610+$AB$7*SIN(AU610)</f>
        <v>24.075933183366715</v>
      </c>
      <c r="AU610" s="177">
        <f>RADIANS($AB$9)+$AB$18*(F610-AB$15)</f>
        <v>24.22841448230254</v>
      </c>
    </row>
    <row r="611" spans="1:47" s="177" customFormat="1" ht="12.95" customHeight="1" x14ac:dyDescent="0.2">
      <c r="A611" s="85" t="s">
        <v>266</v>
      </c>
      <c r="B611" s="86" t="s">
        <v>95</v>
      </c>
      <c r="C611" s="85">
        <v>57797.674500000001</v>
      </c>
      <c r="D611" s="85">
        <v>1E-4</v>
      </c>
      <c r="E611" s="105">
        <f>(C611-C$7)/C$8</f>
        <v>1552.980250664803</v>
      </c>
      <c r="F611" s="199">
        <f>ROUND(2*E611,0)/2</f>
        <v>1553</v>
      </c>
      <c r="G611" s="201">
        <f>C611-(C$7+C$8*F611)</f>
        <v>-1.3575299999502022E-2</v>
      </c>
      <c r="H611" s="199"/>
      <c r="I611" s="199"/>
      <c r="K611" s="177">
        <f>G611</f>
        <v>-1.3575299999502022E-2</v>
      </c>
      <c r="O611" s="177">
        <f ca="1">+C$11+C$12*F611</f>
        <v>-1.4935075419616573E-2</v>
      </c>
      <c r="Q611" s="198">
        <f>C611-15018.5</f>
        <v>42779.174500000001</v>
      </c>
      <c r="S611" s="178">
        <f>S$18</f>
        <v>1</v>
      </c>
      <c r="Z611" s="177">
        <f>F611</f>
        <v>1553</v>
      </c>
      <c r="AA611" s="177">
        <f>AB$3+AB$4*Z611+AB$5*Z611^2+AH611</f>
        <v>-9.4874497039365048E-3</v>
      </c>
      <c r="AB611" s="177">
        <f>IF(S611&lt;&gt;0,G611-AH611,-9999)</f>
        <v>-1.6937613827355973E-2</v>
      </c>
      <c r="AC611" s="177">
        <f>+G611-P611</f>
        <v>-1.3575299999502022E-2</v>
      </c>
      <c r="AD611" s="177">
        <f>IF(S611&lt;&gt;0,G611-AA611,-9999)</f>
        <v>-4.087850295565517E-3</v>
      </c>
      <c r="AE611" s="177">
        <f>+(G611-AA611)^2*S611</f>
        <v>1.6710520038955086E-5</v>
      </c>
      <c r="AF611" s="177">
        <f>IF(S611&lt;&gt;0,G611-P611,-9999)</f>
        <v>-1.3575299999502022E-2</v>
      </c>
      <c r="AG611" s="178"/>
      <c r="AH611" s="177">
        <f>$AB$6*($AB$11/AI611*AJ611+$AB$12)</f>
        <v>3.3623138278539512E-3</v>
      </c>
      <c r="AI611" s="177">
        <f>1+$AB$7*COS(AL611)</f>
        <v>1.0602208261922617</v>
      </c>
      <c r="AJ611" s="177">
        <f>SIN(AL611+RADIANS($AB$9))</f>
        <v>0.43615691031398041</v>
      </c>
      <c r="AK611" s="177">
        <f>$AB$7*SIN(AL611)</f>
        <v>-0.18441053558308099</v>
      </c>
      <c r="AL611" s="177">
        <f>2*ATAN(AM611)</f>
        <v>-1.2551554724638991</v>
      </c>
      <c r="AM611" s="177">
        <f>SQRT((1+$AB$7)/(1-$AB$7))*TAN(AN611/2)</f>
        <v>-0.72541130338476634</v>
      </c>
      <c r="AN611" s="177">
        <f>$AU611+$AB$7*SIN(AO611)</f>
        <v>24.057782846608845</v>
      </c>
      <c r="AO611" s="177">
        <f>$AU611+$AB$7*SIN(AP611)</f>
        <v>24.057782958993975</v>
      </c>
      <c r="AP611" s="177">
        <f>$AU611+$AB$7*SIN(AQ611)</f>
        <v>24.057784176646223</v>
      </c>
      <c r="AQ611" s="177">
        <f>$AU611+$AB$7*SIN(AR611)</f>
        <v>24.057797369292203</v>
      </c>
      <c r="AR611" s="177">
        <f>$AU611+$AB$7*SIN(AS611)</f>
        <v>24.057940284314085</v>
      </c>
      <c r="AS611" s="177">
        <f>$AU611+$AB$7*SIN(AT611)</f>
        <v>24.059486061152487</v>
      </c>
      <c r="AT611" s="177">
        <f>$AU611+$AB$7*SIN(AU611)</f>
        <v>24.075933183366715</v>
      </c>
      <c r="AU611" s="177">
        <f>RADIANS($AB$9)+$AB$18*(F611-AB$15)</f>
        <v>24.22841448230254</v>
      </c>
    </row>
    <row r="612" spans="1:47" s="177" customFormat="1" ht="12.95" customHeight="1" x14ac:dyDescent="0.2">
      <c r="A612" s="85" t="s">
        <v>266</v>
      </c>
      <c r="B612" s="86" t="s">
        <v>95</v>
      </c>
      <c r="C612" s="85">
        <v>57797.674599999998</v>
      </c>
      <c r="D612" s="85">
        <v>1E-4</v>
      </c>
      <c r="E612" s="105">
        <f>(C612-C$7)/C$8</f>
        <v>1552.9803961447165</v>
      </c>
      <c r="F612" s="199">
        <f>ROUND(2*E612,0)/2</f>
        <v>1553</v>
      </c>
      <c r="G612" s="201">
        <f>C612-(C$7+C$8*F612)</f>
        <v>-1.3475300002028234E-2</v>
      </c>
      <c r="H612" s="199"/>
      <c r="I612" s="199"/>
      <c r="K612" s="177">
        <f>G612</f>
        <v>-1.3475300002028234E-2</v>
      </c>
      <c r="O612" s="177">
        <f ca="1">+C$11+C$12*F612</f>
        <v>-1.4935075419616573E-2</v>
      </c>
      <c r="Q612" s="198">
        <f>C612-15018.5</f>
        <v>42779.174599999998</v>
      </c>
      <c r="S612" s="178">
        <f>S$18</f>
        <v>1</v>
      </c>
      <c r="Z612" s="177">
        <f>F612</f>
        <v>1553</v>
      </c>
      <c r="AA612" s="177">
        <f>AB$3+AB$4*Z612+AB$5*Z612^2+AH612</f>
        <v>-9.4874497039365048E-3</v>
      </c>
      <c r="AB612" s="177">
        <f>IF(S612&lt;&gt;0,G612-AH612,-9999)</f>
        <v>-1.6837613829882185E-2</v>
      </c>
      <c r="AC612" s="177">
        <f>+G612-P612</f>
        <v>-1.3475300002028234E-2</v>
      </c>
      <c r="AD612" s="177">
        <f>IF(S612&lt;&gt;0,G612-AA612,-9999)</f>
        <v>-3.9878502980917295E-3</v>
      </c>
      <c r="AE612" s="177">
        <f>+(G612-AA612)^2*S612</f>
        <v>1.5902949999990296E-5</v>
      </c>
      <c r="AF612" s="177">
        <f>IF(S612&lt;&gt;0,G612-P612,-9999)</f>
        <v>-1.3475300002028234E-2</v>
      </c>
      <c r="AG612" s="178"/>
      <c r="AH612" s="177">
        <f>$AB$6*($AB$11/AI612*AJ612+$AB$12)</f>
        <v>3.3623138278539512E-3</v>
      </c>
      <c r="AI612" s="177">
        <f>1+$AB$7*COS(AL612)</f>
        <v>1.0602208261922617</v>
      </c>
      <c r="AJ612" s="177">
        <f>SIN(AL612+RADIANS($AB$9))</f>
        <v>0.43615691031398041</v>
      </c>
      <c r="AK612" s="177">
        <f>$AB$7*SIN(AL612)</f>
        <v>-0.18441053558308099</v>
      </c>
      <c r="AL612" s="177">
        <f>2*ATAN(AM612)</f>
        <v>-1.2551554724638991</v>
      </c>
      <c r="AM612" s="177">
        <f>SQRT((1+$AB$7)/(1-$AB$7))*TAN(AN612/2)</f>
        <v>-0.72541130338476634</v>
      </c>
      <c r="AN612" s="177">
        <f>$AU612+$AB$7*SIN(AO612)</f>
        <v>24.057782846608845</v>
      </c>
      <c r="AO612" s="177">
        <f>$AU612+$AB$7*SIN(AP612)</f>
        <v>24.057782958993975</v>
      </c>
      <c r="AP612" s="177">
        <f>$AU612+$AB$7*SIN(AQ612)</f>
        <v>24.057784176646223</v>
      </c>
      <c r="AQ612" s="177">
        <f>$AU612+$AB$7*SIN(AR612)</f>
        <v>24.057797369292203</v>
      </c>
      <c r="AR612" s="177">
        <f>$AU612+$AB$7*SIN(AS612)</f>
        <v>24.057940284314085</v>
      </c>
      <c r="AS612" s="177">
        <f>$AU612+$AB$7*SIN(AT612)</f>
        <v>24.059486061152487</v>
      </c>
      <c r="AT612" s="177">
        <f>$AU612+$AB$7*SIN(AU612)</f>
        <v>24.075933183366715</v>
      </c>
      <c r="AU612" s="177">
        <f>RADIANS($AB$9)+$AB$18*(F612-AB$15)</f>
        <v>24.22841448230254</v>
      </c>
    </row>
    <row r="613" spans="1:47" s="177" customFormat="1" ht="12.95" customHeight="1" x14ac:dyDescent="0.2">
      <c r="A613" s="85" t="s">
        <v>266</v>
      </c>
      <c r="B613" s="86" t="s">
        <v>94</v>
      </c>
      <c r="C613" s="85">
        <v>57798.705300000001</v>
      </c>
      <c r="D613" s="85">
        <v>2.9999999999999997E-4</v>
      </c>
      <c r="E613" s="105">
        <f>(C613-C$7)/C$8</f>
        <v>1554.4798576508074</v>
      </c>
      <c r="F613" s="199">
        <f>ROUND(2*E613,0)/2</f>
        <v>1554.5</v>
      </c>
      <c r="G613" s="201">
        <f>C613-(C$7+C$8*F613)</f>
        <v>-1.3845450004737359E-2</v>
      </c>
      <c r="H613" s="199"/>
      <c r="I613" s="199"/>
      <c r="K613" s="177">
        <f>G613</f>
        <v>-1.3845450004737359E-2</v>
      </c>
      <c r="O613" s="177">
        <f ca="1">+C$11+C$12*F613</f>
        <v>-1.494907770847282E-2</v>
      </c>
      <c r="Q613" s="198">
        <f>C613-15018.5</f>
        <v>42780.205300000001</v>
      </c>
      <c r="S613" s="178">
        <f>S$18</f>
        <v>1</v>
      </c>
      <c r="Z613" s="177">
        <f>F613</f>
        <v>1554.5</v>
      </c>
      <c r="AA613" s="177">
        <f>AB$3+AB$4*Z613+AB$5*Z613^2+AH613</f>
        <v>-9.5044983034044735E-3</v>
      </c>
      <c r="AB613" s="177">
        <f>IF(S613&lt;&gt;0,G613-AH613,-9999)</f>
        <v>-1.7196958967646007E-2</v>
      </c>
      <c r="AC613" s="177">
        <f>+G613-P613</f>
        <v>-1.3845450004737359E-2</v>
      </c>
      <c r="AD613" s="177">
        <f>IF(S613&lt;&gt;0,G613-AA613,-9999)</f>
        <v>-4.340951701332885E-3</v>
      </c>
      <c r="AE613" s="177">
        <f>+(G613-AA613)^2*S613</f>
        <v>1.8843861673304868E-5</v>
      </c>
      <c r="AF613" s="177">
        <f>IF(S613&lt;&gt;0,G613-P613,-9999)</f>
        <v>-1.3845450004737359E-2</v>
      </c>
      <c r="AG613" s="178"/>
      <c r="AH613" s="177">
        <f>$AB$6*($AB$11/AI613*AJ613+$AB$12)</f>
        <v>3.3515089629086478E-3</v>
      </c>
      <c r="AI613" s="177">
        <f>1+$AB$7*COS(AL613)</f>
        <v>1.0603922320772869</v>
      </c>
      <c r="AJ613" s="177">
        <f>SIN(AL613+RADIANS($AB$9))</f>
        <v>0.43532018321819416</v>
      </c>
      <c r="AK613" s="177">
        <f>$AB$7*SIN(AL613)</f>
        <v>-0.1843544733551114</v>
      </c>
      <c r="AL613" s="177">
        <f>2*ATAN(AM613)</f>
        <v>-1.2542258513310545</v>
      </c>
      <c r="AM613" s="177">
        <f>SQRT((1+$AB$7)/(1-$AB$7))*TAN(AN613/2)</f>
        <v>-0.72470213854171206</v>
      </c>
      <c r="AN613" s="177">
        <f>$AU613+$AB$7*SIN(AO613)</f>
        <v>24.058642938262906</v>
      </c>
      <c r="AO613" s="177">
        <f>$AU613+$AB$7*SIN(AP613)</f>
        <v>24.058643051612329</v>
      </c>
      <c r="AP613" s="177">
        <f>$AU613+$AB$7*SIN(AQ613)</f>
        <v>24.058644277763094</v>
      </c>
      <c r="AQ613" s="177">
        <f>$AU613+$AB$7*SIN(AR613)</f>
        <v>24.058657541400159</v>
      </c>
      <c r="AR613" s="177">
        <f>$AU613+$AB$7*SIN(AS613)</f>
        <v>24.058800997363871</v>
      </c>
      <c r="AS613" s="177">
        <f>$AU613+$AB$7*SIN(AT613)</f>
        <v>24.06035016119176</v>
      </c>
      <c r="AT613" s="177">
        <f>$AU613+$AB$7*SIN(AU613)</f>
        <v>24.076807497753045</v>
      </c>
      <c r="AU613" s="177">
        <f>RADIANS($AB$9)+$AB$18*(F613-AB$15)</f>
        <v>24.229195127340361</v>
      </c>
    </row>
    <row r="614" spans="1:47" s="177" customFormat="1" ht="12.95" customHeight="1" x14ac:dyDescent="0.2">
      <c r="A614" s="85" t="s">
        <v>266</v>
      </c>
      <c r="B614" s="86" t="s">
        <v>94</v>
      </c>
      <c r="C614" s="85">
        <v>57798.706599999998</v>
      </c>
      <c r="D614" s="85">
        <v>5.9999999999999995E-4</v>
      </c>
      <c r="E614" s="105">
        <f>(C614-C$7)/C$8</f>
        <v>1554.4817488897249</v>
      </c>
      <c r="F614" s="199">
        <f>ROUND(2*E614,0)/2</f>
        <v>1554.5</v>
      </c>
      <c r="G614" s="201">
        <f>C614-(C$7+C$8*F614)</f>
        <v>-1.254545000847429E-2</v>
      </c>
      <c r="H614" s="199"/>
      <c r="I614" s="199"/>
      <c r="K614" s="177">
        <f>G614</f>
        <v>-1.254545000847429E-2</v>
      </c>
      <c r="O614" s="177">
        <f ca="1">+C$11+C$12*F614</f>
        <v>-1.494907770847282E-2</v>
      </c>
      <c r="Q614" s="198">
        <f>C614-15018.5</f>
        <v>42780.206599999998</v>
      </c>
      <c r="S614" s="178">
        <f>S$18</f>
        <v>1</v>
      </c>
      <c r="Z614" s="177">
        <f>F614</f>
        <v>1554.5</v>
      </c>
      <c r="AA614" s="177">
        <f>AB$3+AB$4*Z614+AB$5*Z614^2+AH614</f>
        <v>-9.5044983034044735E-3</v>
      </c>
      <c r="AB614" s="177">
        <f>IF(S614&lt;&gt;0,G614-AH614,-9999)</f>
        <v>-1.5896958971382939E-2</v>
      </c>
      <c r="AC614" s="177">
        <f>+G614-P614</f>
        <v>-1.254545000847429E-2</v>
      </c>
      <c r="AD614" s="177">
        <f>IF(S614&lt;&gt;0,G614-AA614,-9999)</f>
        <v>-3.0409517050698168E-3</v>
      </c>
      <c r="AE614" s="177">
        <f>+(G614-AA614)^2*S614</f>
        <v>9.2473872725670269E-6</v>
      </c>
      <c r="AF614" s="177">
        <f>IF(S614&lt;&gt;0,G614-P614,-9999)</f>
        <v>-1.254545000847429E-2</v>
      </c>
      <c r="AG614" s="178"/>
      <c r="AH614" s="177">
        <f>$AB$6*($AB$11/AI614*AJ614+$AB$12)</f>
        <v>3.3515089629086478E-3</v>
      </c>
      <c r="AI614" s="177">
        <f>1+$AB$7*COS(AL614)</f>
        <v>1.0603922320772869</v>
      </c>
      <c r="AJ614" s="177">
        <f>SIN(AL614+RADIANS($AB$9))</f>
        <v>0.43532018321819416</v>
      </c>
      <c r="AK614" s="177">
        <f>$AB$7*SIN(AL614)</f>
        <v>-0.1843544733551114</v>
      </c>
      <c r="AL614" s="177">
        <f>2*ATAN(AM614)</f>
        <v>-1.2542258513310545</v>
      </c>
      <c r="AM614" s="177">
        <f>SQRT((1+$AB$7)/(1-$AB$7))*TAN(AN614/2)</f>
        <v>-0.72470213854171206</v>
      </c>
      <c r="AN614" s="177">
        <f>$AU614+$AB$7*SIN(AO614)</f>
        <v>24.058642938262906</v>
      </c>
      <c r="AO614" s="177">
        <f>$AU614+$AB$7*SIN(AP614)</f>
        <v>24.058643051612329</v>
      </c>
      <c r="AP614" s="177">
        <f>$AU614+$AB$7*SIN(AQ614)</f>
        <v>24.058644277763094</v>
      </c>
      <c r="AQ614" s="177">
        <f>$AU614+$AB$7*SIN(AR614)</f>
        <v>24.058657541400159</v>
      </c>
      <c r="AR614" s="177">
        <f>$AU614+$AB$7*SIN(AS614)</f>
        <v>24.058800997363871</v>
      </c>
      <c r="AS614" s="177">
        <f>$AU614+$AB$7*SIN(AT614)</f>
        <v>24.06035016119176</v>
      </c>
      <c r="AT614" s="177">
        <f>$AU614+$AB$7*SIN(AU614)</f>
        <v>24.076807497753045</v>
      </c>
      <c r="AU614" s="177">
        <f>RADIANS($AB$9)+$AB$18*(F614-AB$15)</f>
        <v>24.229195127340361</v>
      </c>
    </row>
    <row r="615" spans="1:47" s="177" customFormat="1" ht="12.95" customHeight="1" x14ac:dyDescent="0.2">
      <c r="A615" s="85" t="s">
        <v>266</v>
      </c>
      <c r="B615" s="86" t="s">
        <v>94</v>
      </c>
      <c r="C615" s="85">
        <v>57798.707499999997</v>
      </c>
      <c r="D615" s="85">
        <v>1.1000000000000001E-3</v>
      </c>
      <c r="E615" s="105">
        <f>(C615-C$7)/C$8</f>
        <v>1554.483058208978</v>
      </c>
      <c r="F615" s="199">
        <f>ROUND(2*E615,0)/2</f>
        <v>1554.5</v>
      </c>
      <c r="G615" s="201">
        <f>C615-(C$7+C$8*F615)</f>
        <v>-1.164545000938233E-2</v>
      </c>
      <c r="H615" s="199"/>
      <c r="I615" s="199"/>
      <c r="K615" s="177">
        <f>G615</f>
        <v>-1.164545000938233E-2</v>
      </c>
      <c r="O615" s="177">
        <f ca="1">+C$11+C$12*F615</f>
        <v>-1.494907770847282E-2</v>
      </c>
      <c r="Q615" s="198">
        <f>C615-15018.5</f>
        <v>42780.207499999997</v>
      </c>
      <c r="S615" s="178">
        <f>S$18</f>
        <v>1</v>
      </c>
      <c r="Z615" s="177">
        <f>F615</f>
        <v>1554.5</v>
      </c>
      <c r="AA615" s="177">
        <f>AB$3+AB$4*Z615+AB$5*Z615^2+AH615</f>
        <v>-9.5044983034044735E-3</v>
      </c>
      <c r="AB615" s="177">
        <f>IF(S615&lt;&gt;0,G615-AH615,-9999)</f>
        <v>-1.4996958972290978E-2</v>
      </c>
      <c r="AC615" s="177">
        <f>+G615-P615</f>
        <v>-1.164545000938233E-2</v>
      </c>
      <c r="AD615" s="177">
        <f>IF(S615&lt;&gt;0,G615-AA615,-9999)</f>
        <v>-2.1409517059778563E-3</v>
      </c>
      <c r="AE615" s="177">
        <f>+(G615-AA615)^2*S615</f>
        <v>4.5836742073294933E-6</v>
      </c>
      <c r="AF615" s="177">
        <f>IF(S615&lt;&gt;0,G615-P615,-9999)</f>
        <v>-1.164545000938233E-2</v>
      </c>
      <c r="AG615" s="178"/>
      <c r="AH615" s="177">
        <f>$AB$6*($AB$11/AI615*AJ615+$AB$12)</f>
        <v>3.3515089629086478E-3</v>
      </c>
      <c r="AI615" s="177">
        <f>1+$AB$7*COS(AL615)</f>
        <v>1.0603922320772869</v>
      </c>
      <c r="AJ615" s="177">
        <f>SIN(AL615+RADIANS($AB$9))</f>
        <v>0.43532018321819416</v>
      </c>
      <c r="AK615" s="177">
        <f>$AB$7*SIN(AL615)</f>
        <v>-0.1843544733551114</v>
      </c>
      <c r="AL615" s="177">
        <f>2*ATAN(AM615)</f>
        <v>-1.2542258513310545</v>
      </c>
      <c r="AM615" s="177">
        <f>SQRT((1+$AB$7)/(1-$AB$7))*TAN(AN615/2)</f>
        <v>-0.72470213854171206</v>
      </c>
      <c r="AN615" s="177">
        <f>$AU615+$AB$7*SIN(AO615)</f>
        <v>24.058642938262906</v>
      </c>
      <c r="AO615" s="177">
        <f>$AU615+$AB$7*SIN(AP615)</f>
        <v>24.058643051612329</v>
      </c>
      <c r="AP615" s="177">
        <f>$AU615+$AB$7*SIN(AQ615)</f>
        <v>24.058644277763094</v>
      </c>
      <c r="AQ615" s="177">
        <f>$AU615+$AB$7*SIN(AR615)</f>
        <v>24.058657541400159</v>
      </c>
      <c r="AR615" s="177">
        <f>$AU615+$AB$7*SIN(AS615)</f>
        <v>24.058800997363871</v>
      </c>
      <c r="AS615" s="177">
        <f>$AU615+$AB$7*SIN(AT615)</f>
        <v>24.06035016119176</v>
      </c>
      <c r="AT615" s="177">
        <f>$AU615+$AB$7*SIN(AU615)</f>
        <v>24.076807497753045</v>
      </c>
      <c r="AU615" s="177">
        <f>RADIANS($AB$9)+$AB$18*(F615-AB$15)</f>
        <v>24.229195127340361</v>
      </c>
    </row>
    <row r="616" spans="1:47" s="177" customFormat="1" ht="12.95" customHeight="1" x14ac:dyDescent="0.2">
      <c r="A616" s="165" t="s">
        <v>278</v>
      </c>
      <c r="B616" s="166" t="s">
        <v>94</v>
      </c>
      <c r="C616" s="167">
        <v>57799.39404999977</v>
      </c>
      <c r="D616" s="149">
        <v>1E-4</v>
      </c>
      <c r="E616" s="105">
        <f>(C616-C$7)/C$8</f>
        <v>1555.4818505798553</v>
      </c>
      <c r="F616" s="199">
        <f>ROUND(2*E616,0)/2</f>
        <v>1555.5</v>
      </c>
      <c r="G616" s="201">
        <f>C616-(C$7+C$8*F616)</f>
        <v>-1.2475550232920796E-2</v>
      </c>
      <c r="H616" s="199"/>
      <c r="I616" s="199"/>
      <c r="K616" s="177">
        <f>G616</f>
        <v>-1.2475550232920796E-2</v>
      </c>
      <c r="O616" s="177">
        <f ca="1">+C$11+C$12*F616</f>
        <v>-1.4958412567710319E-2</v>
      </c>
      <c r="Q616" s="198">
        <f>C616-15018.5</f>
        <v>42780.89404999977</v>
      </c>
      <c r="S616" s="178">
        <f>S$18</f>
        <v>1</v>
      </c>
      <c r="Z616" s="177">
        <f>F616</f>
        <v>1555.5</v>
      </c>
      <c r="AA616" s="177">
        <f>AB$3+AB$4*Z616+AB$5*Z616^2+AH616</f>
        <v>-9.5158663316553399E-3</v>
      </c>
      <c r="AB616" s="177">
        <f>IF(S616&lt;&gt;0,G616-AH616,-9999)</f>
        <v>-1.581985360399599E-2</v>
      </c>
      <c r="AC616" s="177">
        <f>+G616-P616</f>
        <v>-1.2475550232920796E-2</v>
      </c>
      <c r="AD616" s="177">
        <f>IF(S616&lt;&gt;0,G616-AA616,-9999)</f>
        <v>-2.9596839012654558E-3</v>
      </c>
      <c r="AE616" s="177">
        <f>+(G616-AA616)^2*S616</f>
        <v>8.7597287954099077E-6</v>
      </c>
      <c r="AF616" s="177">
        <f>IF(S616&lt;&gt;0,G616-P616,-9999)</f>
        <v>-1.2475550232920796E-2</v>
      </c>
      <c r="AG616" s="178"/>
      <c r="AH616" s="177">
        <f>$AB$6*($AB$11/AI616*AJ616+$AB$12)</f>
        <v>3.3443033710751939E-3</v>
      </c>
      <c r="AI616" s="177">
        <f>1+$AB$7*COS(AL616)</f>
        <v>1.0605065044606643</v>
      </c>
      <c r="AJ616" s="177">
        <f>SIN(AL616+RADIANS($AB$9))</f>
        <v>0.43476200572692825</v>
      </c>
      <c r="AK616" s="177">
        <f>$AB$7*SIN(AL616)</f>
        <v>-0.18431699991934819</v>
      </c>
      <c r="AL616" s="177">
        <f>2*ATAN(AM616)</f>
        <v>-1.2536059369194361</v>
      </c>
      <c r="AM616" s="177">
        <f>SQRT((1+$AB$7)/(1-$AB$7))*TAN(AN616/2)</f>
        <v>-0.72422950007440179</v>
      </c>
      <c r="AN616" s="177">
        <f>$AU616+$AB$7*SIN(AO616)</f>
        <v>24.059216409944352</v>
      </c>
      <c r="AO616" s="177">
        <f>$AU616+$AB$7*SIN(AP616)</f>
        <v>24.059216523940076</v>
      </c>
      <c r="AP616" s="177">
        <f>$AU616+$AB$7*SIN(AQ616)</f>
        <v>24.059217755779088</v>
      </c>
      <c r="AQ616" s="177">
        <f>$AU616+$AB$7*SIN(AR616)</f>
        <v>24.059231066865877</v>
      </c>
      <c r="AR616" s="177">
        <f>$AU616+$AB$7*SIN(AS616)</f>
        <v>24.059374883864585</v>
      </c>
      <c r="AS616" s="177">
        <f>$AU616+$AB$7*SIN(AT616)</f>
        <v>24.06092630452758</v>
      </c>
      <c r="AT616" s="177">
        <f>$AU616+$AB$7*SIN(AU616)</f>
        <v>24.07739042560636</v>
      </c>
      <c r="AU616" s="177">
        <f>RADIANS($AB$9)+$AB$18*(F616-AB$15)</f>
        <v>24.229715557365573</v>
      </c>
    </row>
    <row r="617" spans="1:47" s="177" customFormat="1" ht="12.95" customHeight="1" x14ac:dyDescent="0.2">
      <c r="A617" s="85" t="s">
        <v>266</v>
      </c>
      <c r="B617" s="86" t="s">
        <v>95</v>
      </c>
      <c r="C617" s="85">
        <v>57828.606099999997</v>
      </c>
      <c r="D617" s="85">
        <v>1E-4</v>
      </c>
      <c r="E617" s="105">
        <f>(C617-C$7)/C$8</f>
        <v>1597.9795167186153</v>
      </c>
      <c r="F617" s="199">
        <f>ROUND(2*E617,0)/2</f>
        <v>1598</v>
      </c>
      <c r="G617" s="201">
        <f>C617-(C$7+C$8*F617)</f>
        <v>-1.4079800006584264E-2</v>
      </c>
      <c r="H617" s="199"/>
      <c r="I617" s="199"/>
      <c r="K617" s="177">
        <f>G617</f>
        <v>-1.4079800006584264E-2</v>
      </c>
      <c r="O617" s="177">
        <f ca="1">+C$11+C$12*F617</f>
        <v>-1.5355144085303992E-2</v>
      </c>
      <c r="Q617" s="198">
        <f>C617-15018.5</f>
        <v>42810.106099999997</v>
      </c>
      <c r="S617" s="178">
        <f>S$18</f>
        <v>1</v>
      </c>
      <c r="Z617" s="177">
        <f>F617</f>
        <v>1598</v>
      </c>
      <c r="AA617" s="177">
        <f>AB$3+AB$4*Z617+AB$5*Z617^2+AH617</f>
        <v>-1.0000676778040866E-2</v>
      </c>
      <c r="AB617" s="177">
        <f>IF(S617&lt;&gt;0,G617-AH617,-9999)</f>
        <v>-1.7116157090015051E-2</v>
      </c>
      <c r="AC617" s="177">
        <f>+G617-P617</f>
        <v>-1.4079800006584264E-2</v>
      </c>
      <c r="AD617" s="177">
        <f>IF(S617&lt;&gt;0,G617-AA617,-9999)</f>
        <v>-4.0791232285433982E-3</v>
      </c>
      <c r="AE617" s="177">
        <f>+(G617-AA617)^2*S617</f>
        <v>1.6639246313642318E-5</v>
      </c>
      <c r="AF617" s="177">
        <f>IF(S617&lt;&gt;0,G617-P617,-9999)</f>
        <v>-1.4079800006584264E-2</v>
      </c>
      <c r="AG617" s="178"/>
      <c r="AH617" s="177">
        <f>$AB$6*($AB$11/AI617*AJ617+$AB$12)</f>
        <v>3.0363570834307878E-3</v>
      </c>
      <c r="AI617" s="177">
        <f>1+$AB$7*COS(AL617)</f>
        <v>1.0653636214477107</v>
      </c>
      <c r="AJ617" s="177">
        <f>SIN(AL617+RADIANS($AB$9))</f>
        <v>0.41077499269569701</v>
      </c>
      <c r="AK617" s="177">
        <f>$AB$7*SIN(AL617)</f>
        <v>-0.18265100747753282</v>
      </c>
      <c r="AL617" s="177">
        <f>2*ATAN(AM617)</f>
        <v>-1.2271358725807033</v>
      </c>
      <c r="AM617" s="177">
        <f>SQRT((1+$AB$7)/(1-$AB$7))*TAN(AN617/2)</f>
        <v>-0.70424299047777739</v>
      </c>
      <c r="AN617" s="177">
        <f>$AU617+$AB$7*SIN(AO617)</f>
        <v>24.083646085538831</v>
      </c>
      <c r="AO617" s="177">
        <f>$AU617+$AB$7*SIN(AP617)</f>
        <v>24.083646229643023</v>
      </c>
      <c r="AP617" s="177">
        <f>$AU617+$AB$7*SIN(AQ617)</f>
        <v>24.0836477201962</v>
      </c>
      <c r="AQ617" s="177">
        <f>$AU617+$AB$7*SIN(AR617)</f>
        <v>24.083663137625095</v>
      </c>
      <c r="AR617" s="177">
        <f>$AU617+$AB$7*SIN(AS617)</f>
        <v>24.083822582434259</v>
      </c>
      <c r="AS617" s="177">
        <f>$AU617+$AB$7*SIN(AT617)</f>
        <v>24.085468952865654</v>
      </c>
      <c r="AT617" s="177">
        <f>$AU617+$AB$7*SIN(AU617)</f>
        <v>24.102202778150602</v>
      </c>
      <c r="AU617" s="177">
        <f>RADIANS($AB$9)+$AB$18*(F617-AB$15)</f>
        <v>24.251833833437111</v>
      </c>
    </row>
    <row r="618" spans="1:47" s="177" customFormat="1" ht="12.95" customHeight="1" x14ac:dyDescent="0.2">
      <c r="A618" s="85" t="s">
        <v>266</v>
      </c>
      <c r="B618" s="86" t="s">
        <v>95</v>
      </c>
      <c r="C618" s="85">
        <v>57828.606299999999</v>
      </c>
      <c r="D618" s="85">
        <v>1E-4</v>
      </c>
      <c r="E618" s="105">
        <f>(C618-C$7)/C$8</f>
        <v>1597.979807678453</v>
      </c>
      <c r="F618" s="199">
        <f>ROUND(2*E618,0)/2</f>
        <v>1598</v>
      </c>
      <c r="G618" s="201">
        <f>C618-(C$7+C$8*F618)</f>
        <v>-1.3879800004360732E-2</v>
      </c>
      <c r="H618" s="199"/>
      <c r="I618" s="199"/>
      <c r="K618" s="177">
        <f>G618</f>
        <v>-1.3879800004360732E-2</v>
      </c>
      <c r="O618" s="177">
        <f ca="1">+C$11+C$12*F618</f>
        <v>-1.5355144085303992E-2</v>
      </c>
      <c r="Q618" s="198">
        <f>C618-15018.5</f>
        <v>42810.106299999999</v>
      </c>
      <c r="S618" s="178">
        <f>S$18</f>
        <v>1</v>
      </c>
      <c r="Z618" s="177">
        <f>F618</f>
        <v>1598</v>
      </c>
      <c r="AA618" s="177">
        <f>AB$3+AB$4*Z618+AB$5*Z618^2+AH618</f>
        <v>-1.0000676778040866E-2</v>
      </c>
      <c r="AB618" s="177">
        <f>IF(S618&lt;&gt;0,G618-AH618,-9999)</f>
        <v>-1.6916157087791518E-2</v>
      </c>
      <c r="AC618" s="177">
        <f>+G618-P618</f>
        <v>-1.3879800004360732E-2</v>
      </c>
      <c r="AD618" s="177">
        <f>IF(S618&lt;&gt;0,G618-AA618,-9999)</f>
        <v>-3.8791232263198656E-3</v>
      </c>
      <c r="AE618" s="177">
        <f>+(G618-AA618)^2*S618</f>
        <v>1.5047597004974243E-5</v>
      </c>
      <c r="AF618" s="177">
        <f>IF(S618&lt;&gt;0,G618-P618,-9999)</f>
        <v>-1.3879800004360732E-2</v>
      </c>
      <c r="AG618" s="178"/>
      <c r="AH618" s="177">
        <f>$AB$6*($AB$11/AI618*AJ618+$AB$12)</f>
        <v>3.0363570834307878E-3</v>
      </c>
      <c r="AI618" s="177">
        <f>1+$AB$7*COS(AL618)</f>
        <v>1.0653636214477107</v>
      </c>
      <c r="AJ618" s="177">
        <f>SIN(AL618+RADIANS($AB$9))</f>
        <v>0.41077499269569701</v>
      </c>
      <c r="AK618" s="177">
        <f>$AB$7*SIN(AL618)</f>
        <v>-0.18265100747753282</v>
      </c>
      <c r="AL618" s="177">
        <f>2*ATAN(AM618)</f>
        <v>-1.2271358725807033</v>
      </c>
      <c r="AM618" s="177">
        <f>SQRT((1+$AB$7)/(1-$AB$7))*TAN(AN618/2)</f>
        <v>-0.70424299047777739</v>
      </c>
      <c r="AN618" s="177">
        <f>$AU618+$AB$7*SIN(AO618)</f>
        <v>24.083646085538831</v>
      </c>
      <c r="AO618" s="177">
        <f>$AU618+$AB$7*SIN(AP618)</f>
        <v>24.083646229643023</v>
      </c>
      <c r="AP618" s="177">
        <f>$AU618+$AB$7*SIN(AQ618)</f>
        <v>24.0836477201962</v>
      </c>
      <c r="AQ618" s="177">
        <f>$AU618+$AB$7*SIN(AR618)</f>
        <v>24.083663137625095</v>
      </c>
      <c r="AR618" s="177">
        <f>$AU618+$AB$7*SIN(AS618)</f>
        <v>24.083822582434259</v>
      </c>
      <c r="AS618" s="177">
        <f>$AU618+$AB$7*SIN(AT618)</f>
        <v>24.085468952865654</v>
      </c>
      <c r="AT618" s="177">
        <f>$AU618+$AB$7*SIN(AU618)</f>
        <v>24.102202778150602</v>
      </c>
      <c r="AU618" s="177">
        <f>RADIANS($AB$9)+$AB$18*(F618-AB$15)</f>
        <v>24.251833833437111</v>
      </c>
    </row>
    <row r="619" spans="1:47" s="177" customFormat="1" ht="12.95" customHeight="1" x14ac:dyDescent="0.2">
      <c r="A619" s="147" t="s">
        <v>273</v>
      </c>
      <c r="B619" s="147" t="s">
        <v>52</v>
      </c>
      <c r="C619" s="148">
        <v>57830.668239999999</v>
      </c>
      <c r="D619" s="149">
        <v>1E-4</v>
      </c>
      <c r="E619" s="105">
        <f>(C619-C$7)/C$8</f>
        <v>1600.9795162821783</v>
      </c>
      <c r="F619" s="199">
        <f>ROUND(2*E619,0)/2</f>
        <v>1601</v>
      </c>
      <c r="G619" s="201">
        <f>C619-(C$7+C$8*F619)</f>
        <v>-1.4080100001592655E-2</v>
      </c>
      <c r="H619" s="199"/>
      <c r="I619" s="199"/>
      <c r="K619" s="177">
        <f>G619</f>
        <v>-1.4080100001592655E-2</v>
      </c>
      <c r="O619" s="177">
        <f ca="1">+C$11+C$12*F619</f>
        <v>-1.5383148663016488E-2</v>
      </c>
      <c r="Q619" s="198">
        <f>C619-15018.5</f>
        <v>42812.168239999999</v>
      </c>
      <c r="S619" s="178">
        <f>S$18</f>
        <v>1</v>
      </c>
      <c r="Z619" s="177">
        <f>F619</f>
        <v>1601</v>
      </c>
      <c r="AA619" s="177">
        <f>AB$3+AB$4*Z619+AB$5*Z619^2+AH619</f>
        <v>-1.0035019765459761E-2</v>
      </c>
      <c r="AB619" s="177">
        <f>IF(S619&lt;&gt;0,G619-AH619,-9999)</f>
        <v>-1.7094595718222461E-2</v>
      </c>
      <c r="AC619" s="177">
        <f>+G619-P619</f>
        <v>-1.4080100001592655E-2</v>
      </c>
      <c r="AD619" s="177">
        <f>IF(S619&lt;&gt;0,G619-AA619,-9999)</f>
        <v>-4.045080236132894E-3</v>
      </c>
      <c r="AE619" s="177">
        <f>+(G619-AA619)^2*S619</f>
        <v>1.6362674116752949E-5</v>
      </c>
      <c r="AF619" s="177">
        <f>IF(S619&lt;&gt;0,G619-P619,-9999)</f>
        <v>-1.4080100001592655E-2</v>
      </c>
      <c r="AG619" s="178"/>
      <c r="AH619" s="177">
        <f>$AB$6*($AB$11/AI619*AJ619+$AB$12)</f>
        <v>3.0144957166298074E-3</v>
      </c>
      <c r="AI619" s="177">
        <f>1+$AB$7*COS(AL619)</f>
        <v>1.0657064559226759</v>
      </c>
      <c r="AJ619" s="177">
        <f>SIN(AL619+RADIANS($AB$9))</f>
        <v>0.40906237090633624</v>
      </c>
      <c r="AK619" s="177">
        <f>$AB$7*SIN(AL619)</f>
        <v>-0.1825279572870929</v>
      </c>
      <c r="AL619" s="177">
        <f>2*ATAN(AM619)</f>
        <v>-1.2252582486903725</v>
      </c>
      <c r="AM619" s="177">
        <f>SQRT((1+$AB$7)/(1-$AB$7))*TAN(AN619/2)</f>
        <v>-0.70283949457129513</v>
      </c>
      <c r="AN619" s="177">
        <f>$AU619+$AB$7*SIN(AO619)</f>
        <v>24.085374751359002</v>
      </c>
      <c r="AO619" s="177">
        <f>$AU619+$AB$7*SIN(AP619)</f>
        <v>24.085374897790551</v>
      </c>
      <c r="AP619" s="177">
        <f>$AU619+$AB$7*SIN(AQ619)</f>
        <v>24.085376407877902</v>
      </c>
      <c r="AQ619" s="177">
        <f>$AU619+$AB$7*SIN(AR619)</f>
        <v>24.085391980546976</v>
      </c>
      <c r="AR619" s="177">
        <f>$AU619+$AB$7*SIN(AS619)</f>
        <v>24.085552548094729</v>
      </c>
      <c r="AS619" s="177">
        <f>$AU619+$AB$7*SIN(AT619)</f>
        <v>24.087205541216314</v>
      </c>
      <c r="AT619" s="177">
        <f>$AU619+$AB$7*SIN(AU619)</f>
        <v>24.103957019844145</v>
      </c>
      <c r="AU619" s="177">
        <f>RADIANS($AB$9)+$AB$18*(F619-AB$15)</f>
        <v>24.25339512351275</v>
      </c>
    </row>
    <row r="620" spans="1:47" s="177" customFormat="1" ht="12.95" customHeight="1" x14ac:dyDescent="0.2">
      <c r="A620" s="85" t="s">
        <v>266</v>
      </c>
      <c r="B620" s="86" t="s">
        <v>95</v>
      </c>
      <c r="C620" s="85">
        <v>57830.6685</v>
      </c>
      <c r="D620" s="85">
        <v>1E-4</v>
      </c>
      <c r="E620" s="105">
        <f>(C620-C$7)/C$8</f>
        <v>1600.979894529964</v>
      </c>
      <c r="F620" s="199">
        <f>ROUND(2*E620,0)/2</f>
        <v>1601</v>
      </c>
      <c r="G620" s="201">
        <f>C620-(C$7+C$8*F620)</f>
        <v>-1.382010000088485E-2</v>
      </c>
      <c r="H620" s="199"/>
      <c r="I620" s="199"/>
      <c r="K620" s="177">
        <f>G620</f>
        <v>-1.382010000088485E-2</v>
      </c>
      <c r="O620" s="177">
        <f ca="1">+C$11+C$12*F620</f>
        <v>-1.5383148663016488E-2</v>
      </c>
      <c r="Q620" s="198">
        <f>C620-15018.5</f>
        <v>42812.1685</v>
      </c>
      <c r="S620" s="178">
        <f>S$18</f>
        <v>1</v>
      </c>
      <c r="Z620" s="177">
        <f>F620</f>
        <v>1601</v>
      </c>
      <c r="AA620" s="177">
        <f>AB$3+AB$4*Z620+AB$5*Z620^2+AH620</f>
        <v>-1.0035019765459761E-2</v>
      </c>
      <c r="AB620" s="177">
        <f>IF(S620&lt;&gt;0,G620-AH620,-9999)</f>
        <v>-1.6834595717514656E-2</v>
      </c>
      <c r="AC620" s="177">
        <f>+G620-P620</f>
        <v>-1.382010000088485E-2</v>
      </c>
      <c r="AD620" s="177">
        <f>IF(S620&lt;&gt;0,G620-AA620,-9999)</f>
        <v>-3.7850802354250888E-3</v>
      </c>
      <c r="AE620" s="177">
        <f>+(G620-AA620)^2*S620</f>
        <v>1.4326832388605645E-5</v>
      </c>
      <c r="AF620" s="177">
        <f>IF(S620&lt;&gt;0,G620-P620,-9999)</f>
        <v>-1.382010000088485E-2</v>
      </c>
      <c r="AG620" s="178"/>
      <c r="AH620" s="177">
        <f>$AB$6*($AB$11/AI620*AJ620+$AB$12)</f>
        <v>3.0144957166298074E-3</v>
      </c>
      <c r="AI620" s="177">
        <f>1+$AB$7*COS(AL620)</f>
        <v>1.0657064559226759</v>
      </c>
      <c r="AJ620" s="177">
        <f>SIN(AL620+RADIANS($AB$9))</f>
        <v>0.40906237090633624</v>
      </c>
      <c r="AK620" s="177">
        <f>$AB$7*SIN(AL620)</f>
        <v>-0.1825279572870929</v>
      </c>
      <c r="AL620" s="177">
        <f>2*ATAN(AM620)</f>
        <v>-1.2252582486903725</v>
      </c>
      <c r="AM620" s="177">
        <f>SQRT((1+$AB$7)/(1-$AB$7))*TAN(AN620/2)</f>
        <v>-0.70283949457129513</v>
      </c>
      <c r="AN620" s="177">
        <f>$AU620+$AB$7*SIN(AO620)</f>
        <v>24.085374751359002</v>
      </c>
      <c r="AO620" s="177">
        <f>$AU620+$AB$7*SIN(AP620)</f>
        <v>24.085374897790551</v>
      </c>
      <c r="AP620" s="177">
        <f>$AU620+$AB$7*SIN(AQ620)</f>
        <v>24.085376407877902</v>
      </c>
      <c r="AQ620" s="177">
        <f>$AU620+$AB$7*SIN(AR620)</f>
        <v>24.085391980546976</v>
      </c>
      <c r="AR620" s="177">
        <f>$AU620+$AB$7*SIN(AS620)</f>
        <v>24.085552548094729</v>
      </c>
      <c r="AS620" s="177">
        <f>$AU620+$AB$7*SIN(AT620)</f>
        <v>24.087205541216314</v>
      </c>
      <c r="AT620" s="177">
        <f>$AU620+$AB$7*SIN(AU620)</f>
        <v>24.103957019844145</v>
      </c>
      <c r="AU620" s="177">
        <f>RADIANS($AB$9)+$AB$18*(F620-AB$15)</f>
        <v>24.25339512351275</v>
      </c>
    </row>
    <row r="621" spans="1:47" s="177" customFormat="1" ht="12.95" customHeight="1" x14ac:dyDescent="0.2">
      <c r="A621" s="149" t="s">
        <v>269</v>
      </c>
      <c r="B621" s="169" t="s">
        <v>95</v>
      </c>
      <c r="C621" s="170">
        <v>57924.496899999998</v>
      </c>
      <c r="D621" s="170">
        <v>1E-4</v>
      </c>
      <c r="E621" s="105">
        <f>(C621-C$7)/C$8</f>
        <v>1737.4813731150998</v>
      </c>
      <c r="F621" s="199">
        <f>ROUND(2*E621,0)/2</f>
        <v>1737.5</v>
      </c>
      <c r="G621" s="201">
        <f>C621-(C$7+C$8*F621)</f>
        <v>-1.2803750003513414E-2</v>
      </c>
      <c r="H621" s="199"/>
      <c r="I621" s="199"/>
      <c r="K621" s="177">
        <f>G621</f>
        <v>-1.2803750003513414E-2</v>
      </c>
      <c r="O621" s="177">
        <f ca="1">+C$11+C$12*F621</f>
        <v>-1.6657356948934991E-2</v>
      </c>
      <c r="Q621" s="198">
        <f>C621-15018.5</f>
        <v>42905.996899999998</v>
      </c>
      <c r="S621" s="178">
        <f>S$18</f>
        <v>1</v>
      </c>
      <c r="Z621" s="177">
        <f>F621</f>
        <v>1737.5</v>
      </c>
      <c r="AA621" s="177">
        <f>AB$3+AB$4*Z621+AB$5*Z621^2+AH621</f>
        <v>-1.1613269060142088E-2</v>
      </c>
      <c r="AB621" s="177">
        <f>IF(S621&lt;&gt;0,G621-AH621,-9999)</f>
        <v>-1.4807504464876955E-2</v>
      </c>
      <c r="AC621" s="177">
        <f>+G621-P621</f>
        <v>-1.2803750003513414E-2</v>
      </c>
      <c r="AD621" s="177">
        <f>IF(S621&lt;&gt;0,G621-AA621,-9999)</f>
        <v>-1.1904809433713262E-3</v>
      </c>
      <c r="AE621" s="177">
        <f>+(G621-AA621)^2*S621</f>
        <v>1.4172448765302828E-6</v>
      </c>
      <c r="AF621" s="177">
        <f>IF(S621&lt;&gt;0,G621-P621,-9999)</f>
        <v>-1.2803750003513414E-2</v>
      </c>
      <c r="AG621" s="178"/>
      <c r="AH621" s="177">
        <f>$AB$6*($AB$11/AI621*AJ621+$AB$12)</f>
        <v>2.0037544613635411E-3</v>
      </c>
      <c r="AI621" s="177">
        <f>1+$AB$7*COS(AL621)</f>
        <v>1.0812675974931971</v>
      </c>
      <c r="AJ621" s="177">
        <f>SIN(AL621+RADIANS($AB$9))</f>
        <v>0.32849680248354007</v>
      </c>
      <c r="AK621" s="177">
        <f>$AB$7*SIN(AL621)</f>
        <v>-0.17615155729939225</v>
      </c>
      <c r="AL621" s="177">
        <f>2*ATAN(AM621)</f>
        <v>-1.1385435699917004</v>
      </c>
      <c r="AM621" s="177">
        <f>SQRT((1+$AB$7)/(1-$AB$7))*TAN(AN621/2)</f>
        <v>-0.63994163550127781</v>
      </c>
      <c r="AN621" s="177">
        <f>$AU621+$AB$7*SIN(AO621)</f>
        <v>24.164616666809632</v>
      </c>
      <c r="AO621" s="177">
        <f>$AU621+$AB$7*SIN(AP621)</f>
        <v>24.164616950851343</v>
      </c>
      <c r="AP621" s="177">
        <f>$AU621+$AB$7*SIN(AQ621)</f>
        <v>24.164619533869033</v>
      </c>
      <c r="AQ621" s="177">
        <f>$AU621+$AB$7*SIN(AR621)</f>
        <v>24.16464302286272</v>
      </c>
      <c r="AR621" s="177">
        <f>$AU621+$AB$7*SIN(AS621)</f>
        <v>24.16485658617259</v>
      </c>
      <c r="AS621" s="177">
        <f>$AU621+$AB$7*SIN(AT621)</f>
        <v>24.166795286497759</v>
      </c>
      <c r="AT621" s="177">
        <f>$AU621+$AB$7*SIN(AU621)</f>
        <v>24.184152829384011</v>
      </c>
      <c r="AU621" s="177">
        <f>RADIANS($AB$9)+$AB$18*(F621-AB$15)</f>
        <v>24.324433821954283</v>
      </c>
    </row>
    <row r="622" spans="1:47" s="177" customFormat="1" ht="12.95" customHeight="1" x14ac:dyDescent="0.2">
      <c r="A622" s="85" t="s">
        <v>270</v>
      </c>
      <c r="B622" s="86" t="s">
        <v>95</v>
      </c>
      <c r="C622" s="85">
        <v>58102.866399999999</v>
      </c>
      <c r="D622" s="85">
        <v>1E-4</v>
      </c>
      <c r="E622" s="105">
        <f>(C622-C$7)/C$8</f>
        <v>1996.97317393971</v>
      </c>
      <c r="F622" s="199">
        <f>ROUND(2*E622,0)/2</f>
        <v>1997</v>
      </c>
      <c r="G622" s="201">
        <f>C622-(C$7+C$8*F622)</f>
        <v>-1.8439700004819315E-2</v>
      </c>
      <c r="H622" s="199"/>
      <c r="I622" s="199"/>
      <c r="K622" s="177">
        <f>G622</f>
        <v>-1.8439700004819315E-2</v>
      </c>
      <c r="O622" s="177">
        <f ca="1">+C$11+C$12*F622</f>
        <v>-1.9079752921065778E-2</v>
      </c>
      <c r="Q622" s="198">
        <f>C622-15018.5</f>
        <v>43084.366399999999</v>
      </c>
      <c r="S622" s="178">
        <f>S$18</f>
        <v>1</v>
      </c>
      <c r="Z622" s="177">
        <f>F622</f>
        <v>1997</v>
      </c>
      <c r="AA622" s="177">
        <f>AB$3+AB$4*Z622+AB$5*Z622^2+AH622</f>
        <v>-1.4681612328513397E-2</v>
      </c>
      <c r="AB622" s="177">
        <f>IF(S622&lt;&gt;0,G622-AH622,-9999)</f>
        <v>-1.8451810686785346E-2</v>
      </c>
      <c r="AC622" s="177">
        <f>+G622-P622</f>
        <v>-1.8439700004819315E-2</v>
      </c>
      <c r="AD622" s="177">
        <f>IF(S622&lt;&gt;0,G622-AA622,-9999)</f>
        <v>-3.7580876763059178E-3</v>
      </c>
      <c r="AE622" s="177">
        <f>+(G622-AA622)^2*S622</f>
        <v>1.4123222982802412E-5</v>
      </c>
      <c r="AF622" s="177">
        <f>IF(S622&lt;&gt;0,G622-P622,-9999)</f>
        <v>-1.8439700004819315E-2</v>
      </c>
      <c r="AG622" s="178"/>
      <c r="AH622" s="177">
        <f>$AB$6*($AB$11/AI622*AJ622+$AB$12)</f>
        <v>1.2110681966029808E-5</v>
      </c>
      <c r="AI622" s="177">
        <f>1+$AB$7*COS(AL622)</f>
        <v>1.1101842503975048</v>
      </c>
      <c r="AJ622" s="177">
        <f>SIN(AL622+RADIANS($AB$9))</f>
        <v>0.16219915694780773</v>
      </c>
      <c r="AK622" s="177">
        <f>$AB$7*SIN(AL622)</f>
        <v>-0.15966597792158896</v>
      </c>
      <c r="AL622" s="177">
        <f>2*ATAN(AM622)</f>
        <v>-0.96675087055284847</v>
      </c>
      <c r="AM622" s="177">
        <f>SQRT((1+$AB$7)/(1-$AB$7))*TAN(AN622/2)</f>
        <v>-0.52490871168008701</v>
      </c>
      <c r="AN622" s="177">
        <f>$AU622+$AB$7*SIN(AO622)</f>
        <v>24.318398347322169</v>
      </c>
      <c r="AO622" s="177">
        <f>$AU622+$AB$7*SIN(AP622)</f>
        <v>24.3183990863105</v>
      </c>
      <c r="AP622" s="177">
        <f>$AU622+$AB$7*SIN(AQ622)</f>
        <v>24.318404636445837</v>
      </c>
      <c r="AQ622" s="177">
        <f>$AU622+$AB$7*SIN(AR622)</f>
        <v>24.31844631942003</v>
      </c>
      <c r="AR622" s="177">
        <f>$AU622+$AB$7*SIN(AS622)</f>
        <v>24.318759310699146</v>
      </c>
      <c r="AS622" s="177">
        <f>$AU622+$AB$7*SIN(AT622)</f>
        <v>24.321106212433641</v>
      </c>
      <c r="AT622" s="177">
        <f>$AU622+$AB$7*SIN(AU622)</f>
        <v>24.338523233510017</v>
      </c>
      <c r="AU622" s="177">
        <f>RADIANS($AB$9)+$AB$18*(F622-AB$15)</f>
        <v>24.459485413496978</v>
      </c>
    </row>
    <row r="623" spans="1:47" s="177" customFormat="1" ht="12.95" customHeight="1" x14ac:dyDescent="0.2">
      <c r="A623" s="147" t="s">
        <v>273</v>
      </c>
      <c r="B623" s="147" t="s">
        <v>52</v>
      </c>
      <c r="C623" s="148">
        <v>58102.866499999996</v>
      </c>
      <c r="D623" s="149">
        <v>1E-4</v>
      </c>
      <c r="E623" s="105">
        <f>(C623-C$7)/C$8</f>
        <v>1996.9733194196235</v>
      </c>
      <c r="F623" s="199">
        <f>ROUND(2*E623,0)/2</f>
        <v>1997</v>
      </c>
      <c r="G623" s="201">
        <f>C623-(C$7+C$8*F623)</f>
        <v>-1.8339700007345527E-2</v>
      </c>
      <c r="H623" s="199"/>
      <c r="I623" s="199"/>
      <c r="K623" s="177">
        <f>G623</f>
        <v>-1.8339700007345527E-2</v>
      </c>
      <c r="O623" s="177">
        <f ca="1">+C$11+C$12*F623</f>
        <v>-1.9079752921065778E-2</v>
      </c>
      <c r="Q623" s="198">
        <f>C623-15018.5</f>
        <v>43084.366499999996</v>
      </c>
      <c r="S623" s="178">
        <f>S$18</f>
        <v>1</v>
      </c>
      <c r="Z623" s="177">
        <f>F623</f>
        <v>1997</v>
      </c>
      <c r="AA623" s="177">
        <f>AB$3+AB$4*Z623+AB$5*Z623^2+AH623</f>
        <v>-1.4681612328513397E-2</v>
      </c>
      <c r="AB623" s="177">
        <f>IF(S623&lt;&gt;0,G623-AH623,-9999)</f>
        <v>-1.8351810689311559E-2</v>
      </c>
      <c r="AC623" s="177">
        <f>+G623-P623</f>
        <v>-1.8339700007345527E-2</v>
      </c>
      <c r="AD623" s="177">
        <f>IF(S623&lt;&gt;0,G623-AA623,-9999)</f>
        <v>-3.6580876788321302E-3</v>
      </c>
      <c r="AE623" s="177">
        <f>+(G623-AA623)^2*S623</f>
        <v>1.3381605466023443E-5</v>
      </c>
      <c r="AF623" s="177">
        <f>IF(S623&lt;&gt;0,G623-P623,-9999)</f>
        <v>-1.8339700007345527E-2</v>
      </c>
      <c r="AG623" s="178"/>
      <c r="AH623" s="177">
        <f>$AB$6*($AB$11/AI623*AJ623+$AB$12)</f>
        <v>1.2110681966029808E-5</v>
      </c>
      <c r="AI623" s="177">
        <f>1+$AB$7*COS(AL623)</f>
        <v>1.1101842503975048</v>
      </c>
      <c r="AJ623" s="177">
        <f>SIN(AL623+RADIANS($AB$9))</f>
        <v>0.16219915694780773</v>
      </c>
      <c r="AK623" s="177">
        <f>$AB$7*SIN(AL623)</f>
        <v>-0.15966597792158896</v>
      </c>
      <c r="AL623" s="177">
        <f>2*ATAN(AM623)</f>
        <v>-0.96675087055284847</v>
      </c>
      <c r="AM623" s="177">
        <f>SQRT((1+$AB$7)/(1-$AB$7))*TAN(AN623/2)</f>
        <v>-0.52490871168008701</v>
      </c>
      <c r="AN623" s="177">
        <f>$AU623+$AB$7*SIN(AO623)</f>
        <v>24.318398347322169</v>
      </c>
      <c r="AO623" s="177">
        <f>$AU623+$AB$7*SIN(AP623)</f>
        <v>24.3183990863105</v>
      </c>
      <c r="AP623" s="177">
        <f>$AU623+$AB$7*SIN(AQ623)</f>
        <v>24.318404636445837</v>
      </c>
      <c r="AQ623" s="177">
        <f>$AU623+$AB$7*SIN(AR623)</f>
        <v>24.31844631942003</v>
      </c>
      <c r="AR623" s="177">
        <f>$AU623+$AB$7*SIN(AS623)</f>
        <v>24.318759310699146</v>
      </c>
      <c r="AS623" s="177">
        <f>$AU623+$AB$7*SIN(AT623)</f>
        <v>24.321106212433641</v>
      </c>
      <c r="AT623" s="177">
        <f>$AU623+$AB$7*SIN(AU623)</f>
        <v>24.338523233510017</v>
      </c>
      <c r="AU623" s="177">
        <f>RADIANS($AB$9)+$AB$18*(F623-AB$15)</f>
        <v>24.459485413496978</v>
      </c>
    </row>
    <row r="624" spans="1:47" s="177" customFormat="1" ht="12.95" customHeight="1" x14ac:dyDescent="0.2">
      <c r="A624" s="147" t="s">
        <v>273</v>
      </c>
      <c r="B624" s="147" t="s">
        <v>52</v>
      </c>
      <c r="C624" s="148">
        <v>58104.92843</v>
      </c>
      <c r="D624" s="149">
        <v>1E-4</v>
      </c>
      <c r="E624" s="105">
        <f>(C624-C$7)/C$8</f>
        <v>1999.9730134753627</v>
      </c>
      <c r="F624" s="199">
        <f>ROUND(2*E624,0)/2</f>
        <v>2000</v>
      </c>
      <c r="G624" s="201">
        <f>C624-(C$7+C$8*F624)</f>
        <v>-1.855000000068685E-2</v>
      </c>
      <c r="H624" s="199"/>
      <c r="I624" s="199"/>
      <c r="K624" s="177">
        <f>G624</f>
        <v>-1.855000000068685E-2</v>
      </c>
      <c r="O624" s="177">
        <f ca="1">+C$11+C$12*F624</f>
        <v>-1.9107757498778272E-2</v>
      </c>
      <c r="Q624" s="198">
        <f>C624-15018.5</f>
        <v>43086.42843</v>
      </c>
      <c r="S624" s="178">
        <f>S$18</f>
        <v>1</v>
      </c>
      <c r="Z624" s="177">
        <f>F624</f>
        <v>2000</v>
      </c>
      <c r="AA624" s="177">
        <f>AB$3+AB$4*Z624+AB$5*Z624^2+AH624</f>
        <v>-1.4717466545966947E-2</v>
      </c>
      <c r="AB624" s="177">
        <f>IF(S624&lt;&gt;0,G624-AH624,-9999)</f>
        <v>-1.8538687079860051E-2</v>
      </c>
      <c r="AC624" s="177">
        <f>+G624-P624</f>
        <v>-1.855000000068685E-2</v>
      </c>
      <c r="AD624" s="177">
        <f>IF(S624&lt;&gt;0,G624-AA624,-9999)</f>
        <v>-3.8325334547199032E-3</v>
      </c>
      <c r="AE624" s="177">
        <f>+(G624-AA624)^2*S624</f>
        <v>1.4688312681547276E-5</v>
      </c>
      <c r="AF624" s="177">
        <f>IF(S624&lt;&gt;0,G624-P624,-9999)</f>
        <v>-1.855000000068685E-2</v>
      </c>
      <c r="AG624" s="178"/>
      <c r="AH624" s="177">
        <f>$AB$6*($AB$11/AI624*AJ624+$AB$12)</f>
        <v>-1.1312920826799771E-5</v>
      </c>
      <c r="AI624" s="177">
        <f>1+$AB$7*COS(AL624)</f>
        <v>1.1105095602338608</v>
      </c>
      <c r="AJ624" s="177">
        <f>SIN(AL624+RADIANS($AB$9))</f>
        <v>0.16018694422807467</v>
      </c>
      <c r="AK624" s="177">
        <f>$AB$7*SIN(AL624)</f>
        <v>-0.15944099422117275</v>
      </c>
      <c r="AL624" s="177">
        <f>2*ATAN(AM624)</f>
        <v>-0.9647119948649967</v>
      </c>
      <c r="AM624" s="177">
        <f>SQRT((1+$AB$7)/(1-$AB$7))*TAN(AN624/2)</f>
        <v>-0.5236090839837485</v>
      </c>
      <c r="AN624" s="177">
        <f>$AU624+$AB$7*SIN(AO624)</f>
        <v>24.320199714440957</v>
      </c>
      <c r="AO624" s="177">
        <f>$AU624+$AB$7*SIN(AP624)</f>
        <v>24.320200460136729</v>
      </c>
      <c r="AP624" s="177">
        <f>$AU624+$AB$7*SIN(AQ624)</f>
        <v>24.320206049987156</v>
      </c>
      <c r="AQ624" s="177">
        <f>$AU624+$AB$7*SIN(AR624)</f>
        <v>24.320247951316869</v>
      </c>
      <c r="AR624" s="177">
        <f>$AU624+$AB$7*SIN(AS624)</f>
        <v>24.320561983269929</v>
      </c>
      <c r="AS624" s="177">
        <f>$AU624+$AB$7*SIN(AT624)</f>
        <v>24.322912212427465</v>
      </c>
      <c r="AT624" s="177">
        <f>$AU624+$AB$7*SIN(AU624)</f>
        <v>24.340321462292483</v>
      </c>
      <c r="AU624" s="177">
        <f>RADIANS($AB$9)+$AB$18*(F624-AB$15)</f>
        <v>24.461046703572617</v>
      </c>
    </row>
    <row r="625" spans="1:47" s="177" customFormat="1" ht="12.95" customHeight="1" x14ac:dyDescent="0.2">
      <c r="A625" s="85" t="s">
        <v>270</v>
      </c>
      <c r="B625" s="86" t="s">
        <v>95</v>
      </c>
      <c r="C625" s="85">
        <v>58104.928599999999</v>
      </c>
      <c r="D625" s="85">
        <v>1E-4</v>
      </c>
      <c r="E625" s="105">
        <f>(C625-C$7)/C$8</f>
        <v>1999.973260791221</v>
      </c>
      <c r="F625" s="199">
        <f>ROUND(2*E625,0)/2</f>
        <v>2000</v>
      </c>
      <c r="G625" s="201">
        <f>C625-(C$7+C$8*F625)</f>
        <v>-1.8380000001343433E-2</v>
      </c>
      <c r="H625" s="199"/>
      <c r="I625" s="199"/>
      <c r="K625" s="177">
        <f>G625</f>
        <v>-1.8380000001343433E-2</v>
      </c>
      <c r="O625" s="177">
        <f ca="1">+C$11+C$12*F625</f>
        <v>-1.9107757498778272E-2</v>
      </c>
      <c r="Q625" s="198">
        <f>C625-15018.5</f>
        <v>43086.428599999999</v>
      </c>
      <c r="S625" s="178">
        <f>S$18</f>
        <v>1</v>
      </c>
      <c r="Z625" s="177">
        <f>F625</f>
        <v>2000</v>
      </c>
      <c r="AA625" s="177">
        <f>AB$3+AB$4*Z625+AB$5*Z625^2+AH625</f>
        <v>-1.4717466545966947E-2</v>
      </c>
      <c r="AB625" s="177">
        <f>IF(S625&lt;&gt;0,G625-AH625,-9999)</f>
        <v>-1.8368687080516633E-2</v>
      </c>
      <c r="AC625" s="177">
        <f>+G625-P625</f>
        <v>-1.8380000001343433E-2</v>
      </c>
      <c r="AD625" s="177">
        <f>IF(S625&lt;&gt;0,G625-AA625,-9999)</f>
        <v>-3.6625334553764856E-3</v>
      </c>
      <c r="AE625" s="177">
        <f>+(G625-AA625)^2*S625</f>
        <v>1.341415131175202E-5</v>
      </c>
      <c r="AF625" s="177">
        <f>IF(S625&lt;&gt;0,G625-P625,-9999)</f>
        <v>-1.8380000001343433E-2</v>
      </c>
      <c r="AG625" s="178"/>
      <c r="AH625" s="177">
        <f>$AB$6*($AB$11/AI625*AJ625+$AB$12)</f>
        <v>-1.1312920826799771E-5</v>
      </c>
      <c r="AI625" s="177">
        <f>1+$AB$7*COS(AL625)</f>
        <v>1.1105095602338608</v>
      </c>
      <c r="AJ625" s="177">
        <f>SIN(AL625+RADIANS($AB$9))</f>
        <v>0.16018694422807467</v>
      </c>
      <c r="AK625" s="177">
        <f>$AB$7*SIN(AL625)</f>
        <v>-0.15944099422117275</v>
      </c>
      <c r="AL625" s="177">
        <f>2*ATAN(AM625)</f>
        <v>-0.9647119948649967</v>
      </c>
      <c r="AM625" s="177">
        <f>SQRT((1+$AB$7)/(1-$AB$7))*TAN(AN625/2)</f>
        <v>-0.5236090839837485</v>
      </c>
      <c r="AN625" s="177">
        <f>$AU625+$AB$7*SIN(AO625)</f>
        <v>24.320199714440957</v>
      </c>
      <c r="AO625" s="177">
        <f>$AU625+$AB$7*SIN(AP625)</f>
        <v>24.320200460136729</v>
      </c>
      <c r="AP625" s="177">
        <f>$AU625+$AB$7*SIN(AQ625)</f>
        <v>24.320206049987156</v>
      </c>
      <c r="AQ625" s="177">
        <f>$AU625+$AB$7*SIN(AR625)</f>
        <v>24.320247951316869</v>
      </c>
      <c r="AR625" s="177">
        <f>$AU625+$AB$7*SIN(AS625)</f>
        <v>24.320561983269929</v>
      </c>
      <c r="AS625" s="177">
        <f>$AU625+$AB$7*SIN(AT625)</f>
        <v>24.322912212427465</v>
      </c>
      <c r="AT625" s="177">
        <f>$AU625+$AB$7*SIN(AU625)</f>
        <v>24.340321462292483</v>
      </c>
      <c r="AU625" s="177">
        <f>RADIANS($AB$9)+$AB$18*(F625-AB$15)</f>
        <v>24.461046703572617</v>
      </c>
    </row>
    <row r="626" spans="1:47" s="177" customFormat="1" ht="12.95" customHeight="1" x14ac:dyDescent="0.2">
      <c r="A626" s="165" t="s">
        <v>278</v>
      </c>
      <c r="B626" s="166" t="s">
        <v>95</v>
      </c>
      <c r="C626" s="167">
        <v>58118.679630000144</v>
      </c>
      <c r="D626" s="149">
        <v>1E-4</v>
      </c>
      <c r="E626" s="105">
        <f>(C626-C$7)/C$8</f>
        <v>2019.9782478429918</v>
      </c>
      <c r="F626" s="199">
        <f>ROUND(2*E626,0)/2</f>
        <v>2020</v>
      </c>
      <c r="G626" s="201">
        <f>C626-(C$7+C$8*F626)</f>
        <v>-1.4951999859476928E-2</v>
      </c>
      <c r="H626" s="199"/>
      <c r="I626" s="199"/>
      <c r="K626" s="177">
        <f>G626</f>
        <v>-1.4951999859476928E-2</v>
      </c>
      <c r="O626" s="177">
        <f ca="1">+C$11+C$12*F626</f>
        <v>-1.9294454683528237E-2</v>
      </c>
      <c r="Q626" s="198">
        <f>C626-15018.5</f>
        <v>43100.179630000144</v>
      </c>
      <c r="S626" s="178">
        <f>S$18</f>
        <v>1</v>
      </c>
      <c r="Z626" s="177">
        <f>F626</f>
        <v>2020</v>
      </c>
      <c r="AA626" s="177">
        <f>AB$3+AB$4*Z626+AB$5*Z626^2+AH626</f>
        <v>-1.4956655271214167E-2</v>
      </c>
      <c r="AB626" s="177">
        <f>IF(S626&lt;&gt;0,G626-AH626,-9999)</f>
        <v>-1.4784359177164313E-2</v>
      </c>
      <c r="AC626" s="177">
        <f>+G626-P626</f>
        <v>-1.4951999859476928E-2</v>
      </c>
      <c r="AD626" s="177">
        <f>IF(S626&lt;&gt;0,G626-AA626,-9999)</f>
        <v>4.6554117372390319E-6</v>
      </c>
      <c r="AE626" s="177">
        <f>+(G626-AA626)^2*S626</f>
        <v>2.167285844322294E-11</v>
      </c>
      <c r="AF626" s="177">
        <f>IF(S626&lt;&gt;0,G626-P626,-9999)</f>
        <v>-1.4951999859476928E-2</v>
      </c>
      <c r="AG626" s="178"/>
      <c r="AH626" s="177">
        <f>$AB$6*($AB$11/AI626*AJ626+$AB$12)</f>
        <v>-1.676406823126153E-4</v>
      </c>
      <c r="AI626" s="177">
        <f>1+$AB$7*COS(AL626)</f>
        <v>1.11267130277209</v>
      </c>
      <c r="AJ626" s="177">
        <f>SIN(AL626+RADIANS($AB$9))</f>
        <v>0.14672541774147047</v>
      </c>
      <c r="AK626" s="177">
        <f>$AB$7*SIN(AL626)</f>
        <v>-0.15792077467185053</v>
      </c>
      <c r="AL626" s="177">
        <f>2*ATAN(AM626)</f>
        <v>-0.95108899853981543</v>
      </c>
      <c r="AM626" s="177">
        <f>SQRT((1+$AB$7)/(1-$AB$7))*TAN(AN626/2)</f>
        <v>-0.51496081224500923</v>
      </c>
      <c r="AN626" s="177">
        <f>$AU626+$AB$7*SIN(AO626)</f>
        <v>24.332222289149978</v>
      </c>
      <c r="AO626" s="177">
        <f>$AU626+$AB$7*SIN(AP626)</f>
        <v>24.332223080281725</v>
      </c>
      <c r="AP626" s="177">
        <f>$AU626+$AB$7*SIN(AQ626)</f>
        <v>24.332228936811134</v>
      </c>
      <c r="AQ626" s="177">
        <f>$AU626+$AB$7*SIN(AR626)</f>
        <v>24.332272289978359</v>
      </c>
      <c r="AR626" s="177">
        <f>$AU626+$AB$7*SIN(AS626)</f>
        <v>24.332593153124513</v>
      </c>
      <c r="AS626" s="177">
        <f>$AU626+$AB$7*SIN(AT626)</f>
        <v>24.334964621965074</v>
      </c>
      <c r="AT626" s="177">
        <f>$AU626+$AB$7*SIN(AU626)</f>
        <v>24.352317146786419</v>
      </c>
      <c r="AU626" s="177">
        <f>RADIANS($AB$9)+$AB$18*(F626-AB$15)</f>
        <v>24.471455304076869</v>
      </c>
    </row>
    <row r="627" spans="1:47" s="177" customFormat="1" ht="12.95" customHeight="1" x14ac:dyDescent="0.2">
      <c r="A627" s="149" t="s">
        <v>271</v>
      </c>
      <c r="B627" s="171" t="s">
        <v>95</v>
      </c>
      <c r="C627" s="149">
        <v>58120.050600000191</v>
      </c>
      <c r="D627" s="149" t="s">
        <v>52</v>
      </c>
      <c r="E627" s="105">
        <f>(C627-C$7)/C$8</f>
        <v>2021.9727338632406</v>
      </c>
      <c r="F627" s="199">
        <f>ROUND(2*E627,0)/2</f>
        <v>2022</v>
      </c>
      <c r="G627" s="201">
        <f>C627-(C$7+C$8*F627)</f>
        <v>-1.8742199812550098E-2</v>
      </c>
      <c r="H627" s="199"/>
      <c r="I627" s="199"/>
      <c r="K627" s="177">
        <f>G627</f>
        <v>-1.8742199812550098E-2</v>
      </c>
      <c r="O627" s="177">
        <f ca="1">+C$11+C$12*F627</f>
        <v>-1.9313124402003237E-2</v>
      </c>
      <c r="Q627" s="198">
        <f>C627-15018.5</f>
        <v>43101.550600000191</v>
      </c>
      <c r="S627" s="178">
        <f>S$18</f>
        <v>1</v>
      </c>
      <c r="Z627" s="177">
        <f>F627</f>
        <v>2022</v>
      </c>
      <c r="AA627" s="177">
        <f>AB$3+AB$4*Z627+AB$5*Z627^2+AH627</f>
        <v>-1.4980588947227376E-2</v>
      </c>
      <c r="AB627" s="177">
        <f>IF(S627&lt;&gt;0,G627-AH627,-9999)</f>
        <v>-1.8558910613147565E-2</v>
      </c>
      <c r="AC627" s="177">
        <f>+G627-P627</f>
        <v>-1.8742199812550098E-2</v>
      </c>
      <c r="AD627" s="177">
        <f>IF(S627&lt;&gt;0,G627-AA627,-9999)</f>
        <v>-3.7616108653227218E-3</v>
      </c>
      <c r="AE627" s="177">
        <f>+(G627-AA627)^2*S627</f>
        <v>1.4149716302113955E-5</v>
      </c>
      <c r="AF627" s="177">
        <f>IF(S627&lt;&gt;0,G627-P627,-9999)</f>
        <v>-1.8742199812550098E-2</v>
      </c>
      <c r="AG627" s="178"/>
      <c r="AH627" s="177">
        <f>$AB$6*($AB$11/AI627*AJ627+$AB$12)</f>
        <v>-1.8328919940253081E-4</v>
      </c>
      <c r="AI627" s="177">
        <f>1+$AB$7*COS(AL627)</f>
        <v>1.1128867929942758</v>
      </c>
      <c r="AJ627" s="177">
        <f>SIN(AL627+RADIANS($AB$9))</f>
        <v>0.14537484506833803</v>
      </c>
      <c r="AK627" s="177">
        <f>$AB$7*SIN(AL627)</f>
        <v>-0.15776680737336635</v>
      </c>
      <c r="AL627" s="177">
        <f>2*ATAN(AM627)</f>
        <v>-0.94972378684969794</v>
      </c>
      <c r="AM627" s="177">
        <f>SQRT((1+$AB$7)/(1-$AB$7))*TAN(AN627/2)</f>
        <v>-0.51409749315167874</v>
      </c>
      <c r="AN627" s="177">
        <f>$AU627+$AB$7*SIN(AO627)</f>
        <v>24.333425831107785</v>
      </c>
      <c r="AO627" s="177">
        <f>$AU627+$AB$7*SIN(AP627)</f>
        <v>24.333426626850148</v>
      </c>
      <c r="AP627" s="177">
        <f>$AU627+$AB$7*SIN(AQ627)</f>
        <v>24.333432510216554</v>
      </c>
      <c r="AQ627" s="177">
        <f>$AU627+$AB$7*SIN(AR627)</f>
        <v>24.333476008116346</v>
      </c>
      <c r="AR627" s="177">
        <f>$AU627+$AB$7*SIN(AS627)</f>
        <v>24.33379754381555</v>
      </c>
      <c r="AS627" s="177">
        <f>$AU627+$AB$7*SIN(AT627)</f>
        <v>24.336171045434423</v>
      </c>
      <c r="AT627" s="177">
        <f>$AU627+$AB$7*SIN(AU627)</f>
        <v>24.353517427980368</v>
      </c>
      <c r="AU627" s="177">
        <f>RADIANS($AB$9)+$AB$18*(F627-AB$15)</f>
        <v>24.472496164127296</v>
      </c>
    </row>
    <row r="628" spans="1:47" s="177" customFormat="1" ht="12.95" customHeight="1" x14ac:dyDescent="0.2">
      <c r="A628" s="172" t="s">
        <v>274</v>
      </c>
      <c r="B628" s="173" t="s">
        <v>95</v>
      </c>
      <c r="C628" s="174">
        <v>58175.727700000003</v>
      </c>
      <c r="D628" s="149">
        <v>1E-4</v>
      </c>
      <c r="E628" s="105">
        <f>(C628-C$7)/C$8</f>
        <v>2102.9717328156567</v>
      </c>
      <c r="F628" s="199">
        <f>ROUND(2*E628,0)/2</f>
        <v>2103</v>
      </c>
      <c r="G628" s="201">
        <f>C628-(C$7+C$8*F628)</f>
        <v>-1.9430300002568401E-2</v>
      </c>
      <c r="H628" s="199"/>
      <c r="I628" s="199"/>
      <c r="K628" s="177">
        <f>G628</f>
        <v>-1.9430300002568401E-2</v>
      </c>
      <c r="O628" s="177">
        <f ca="1">+C$11+C$12*F628</f>
        <v>-2.006924800024059E-2</v>
      </c>
      <c r="Q628" s="198">
        <f>C628-15018.5</f>
        <v>43157.227700000003</v>
      </c>
      <c r="S628" s="178">
        <f>S$18</f>
        <v>1</v>
      </c>
      <c r="Z628" s="177">
        <f>F628</f>
        <v>2103</v>
      </c>
      <c r="AA628" s="177">
        <f>AB$3+AB$4*Z628+AB$5*Z628^2+AH628</f>
        <v>-1.5951806023504711E-2</v>
      </c>
      <c r="AB628" s="177">
        <f>IF(S628&lt;&gt;0,G628-AH628,-9999)</f>
        <v>-1.8611199424747989E-2</v>
      </c>
      <c r="AC628" s="177">
        <f>+G628-P628</f>
        <v>-1.9430300002568401E-2</v>
      </c>
      <c r="AD628" s="177">
        <f>IF(S628&lt;&gt;0,G628-AA628,-9999)</f>
        <v>-3.4784939790636904E-3</v>
      </c>
      <c r="AE628" s="177">
        <f>+(G628-AA628)^2*S628</f>
        <v>1.2099920362382346E-5</v>
      </c>
      <c r="AF628" s="177">
        <f>IF(S628&lt;&gt;0,G628-P628,-9999)</f>
        <v>-1.9430300002568401E-2</v>
      </c>
      <c r="AG628" s="178"/>
      <c r="AH628" s="177">
        <f>$AB$6*($AB$11/AI628*AJ628+$AB$12)</f>
        <v>-8.1910057782041263E-4</v>
      </c>
      <c r="AI628" s="177">
        <f>1+$AB$7*COS(AL628)</f>
        <v>1.1214997527749799</v>
      </c>
      <c r="AJ628" s="177">
        <f>SIN(AL628+RADIANS($AB$9))</f>
        <v>9.003692911893188E-2</v>
      </c>
      <c r="AK628" s="177">
        <f>$AB$7*SIN(AL628)</f>
        <v>-0.15123360610967435</v>
      </c>
      <c r="AL628" s="177">
        <f>2*ATAN(AM628)</f>
        <v>-0.89399097961826657</v>
      </c>
      <c r="AM628" s="177">
        <f>SQRT((1+$AB$7)/(1-$AB$7))*TAN(AN628/2)</f>
        <v>-0.47935483559067177</v>
      </c>
      <c r="AN628" s="177">
        <f>$AU628+$AB$7*SIN(AO628)</f>
        <v>24.382363484928163</v>
      </c>
      <c r="AO628" s="177">
        <f>$AU628+$AB$7*SIN(AP628)</f>
        <v>24.382364476305757</v>
      </c>
      <c r="AP628" s="177">
        <f>$AU628+$AB$7*SIN(AQ628)</f>
        <v>24.382371463048038</v>
      </c>
      <c r="AQ628" s="177">
        <f>$AU628+$AB$7*SIN(AR628)</f>
        <v>24.38242070088511</v>
      </c>
      <c r="AR628" s="177">
        <f>$AU628+$AB$7*SIN(AS628)</f>
        <v>24.382767631823022</v>
      </c>
      <c r="AS628" s="177">
        <f>$AU628+$AB$7*SIN(AT628)</f>
        <v>24.385208946580637</v>
      </c>
      <c r="AT628" s="177">
        <f>$AU628+$AB$7*SIN(AU628)</f>
        <v>24.402235213610396</v>
      </c>
      <c r="AU628" s="177">
        <f>RADIANS($AB$9)+$AB$18*(F628-AB$15)</f>
        <v>24.514650996169522</v>
      </c>
    </row>
    <row r="629" spans="1:47" s="177" customFormat="1" ht="12.95" customHeight="1" x14ac:dyDescent="0.2">
      <c r="A629" s="172" t="s">
        <v>274</v>
      </c>
      <c r="B629" s="173" t="s">
        <v>95</v>
      </c>
      <c r="C629" s="174">
        <v>58175.727700000003</v>
      </c>
      <c r="D629" s="149">
        <v>1E-4</v>
      </c>
      <c r="E629" s="105">
        <f>(C629-C$7)/C$8</f>
        <v>2102.9717328156567</v>
      </c>
      <c r="F629" s="199">
        <f>ROUND(2*E629,0)/2</f>
        <v>2103</v>
      </c>
      <c r="G629" s="201">
        <f>C629-(C$7+C$8*F629)</f>
        <v>-1.9430300002568401E-2</v>
      </c>
      <c r="H629" s="199"/>
      <c r="I629" s="199"/>
      <c r="K629" s="177">
        <f>G629</f>
        <v>-1.9430300002568401E-2</v>
      </c>
      <c r="O629" s="177">
        <f ca="1">+C$11+C$12*F629</f>
        <v>-2.006924800024059E-2</v>
      </c>
      <c r="Q629" s="198">
        <f>C629-15018.5</f>
        <v>43157.227700000003</v>
      </c>
      <c r="S629" s="178">
        <f>S$18</f>
        <v>1</v>
      </c>
      <c r="Z629" s="177">
        <f>F629</f>
        <v>2103</v>
      </c>
      <c r="AA629" s="177">
        <f>AB$3+AB$4*Z629+AB$5*Z629^2+AH629</f>
        <v>-1.5951806023504711E-2</v>
      </c>
      <c r="AB629" s="177">
        <f>IF(S629&lt;&gt;0,G629-AH629,-9999)</f>
        <v>-1.8611199424747989E-2</v>
      </c>
      <c r="AC629" s="177">
        <f>+G629-P629</f>
        <v>-1.9430300002568401E-2</v>
      </c>
      <c r="AD629" s="177">
        <f>IF(S629&lt;&gt;0,G629-AA629,-9999)</f>
        <v>-3.4784939790636904E-3</v>
      </c>
      <c r="AE629" s="177">
        <f>+(G629-AA629)^2*S629</f>
        <v>1.2099920362382346E-5</v>
      </c>
      <c r="AF629" s="177">
        <f>IF(S629&lt;&gt;0,G629-P629,-9999)</f>
        <v>-1.9430300002568401E-2</v>
      </c>
      <c r="AG629" s="178"/>
      <c r="AH629" s="177">
        <f>$AB$6*($AB$11/AI629*AJ629+$AB$12)</f>
        <v>-8.1910057782041263E-4</v>
      </c>
      <c r="AI629" s="177">
        <f>1+$AB$7*COS(AL629)</f>
        <v>1.1214997527749799</v>
      </c>
      <c r="AJ629" s="177">
        <f>SIN(AL629+RADIANS($AB$9))</f>
        <v>9.003692911893188E-2</v>
      </c>
      <c r="AK629" s="177">
        <f>$AB$7*SIN(AL629)</f>
        <v>-0.15123360610967435</v>
      </c>
      <c r="AL629" s="177">
        <f>2*ATAN(AM629)</f>
        <v>-0.89399097961826657</v>
      </c>
      <c r="AM629" s="177">
        <f>SQRT((1+$AB$7)/(1-$AB$7))*TAN(AN629/2)</f>
        <v>-0.47935483559067177</v>
      </c>
      <c r="AN629" s="177">
        <f>$AU629+$AB$7*SIN(AO629)</f>
        <v>24.382363484928163</v>
      </c>
      <c r="AO629" s="177">
        <f>$AU629+$AB$7*SIN(AP629)</f>
        <v>24.382364476305757</v>
      </c>
      <c r="AP629" s="177">
        <f>$AU629+$AB$7*SIN(AQ629)</f>
        <v>24.382371463048038</v>
      </c>
      <c r="AQ629" s="177">
        <f>$AU629+$AB$7*SIN(AR629)</f>
        <v>24.38242070088511</v>
      </c>
      <c r="AR629" s="177">
        <f>$AU629+$AB$7*SIN(AS629)</f>
        <v>24.382767631823022</v>
      </c>
      <c r="AS629" s="177">
        <f>$AU629+$AB$7*SIN(AT629)</f>
        <v>24.385208946580637</v>
      </c>
      <c r="AT629" s="177">
        <f>$AU629+$AB$7*SIN(AU629)</f>
        <v>24.402235213610396</v>
      </c>
      <c r="AU629" s="177">
        <f>RADIANS($AB$9)+$AB$18*(F629-AB$15)</f>
        <v>24.514650996169522</v>
      </c>
    </row>
    <row r="630" spans="1:47" s="177" customFormat="1" ht="12.95" customHeight="1" x14ac:dyDescent="0.2">
      <c r="A630" s="172" t="s">
        <v>274</v>
      </c>
      <c r="B630" s="173" t="s">
        <v>95</v>
      </c>
      <c r="C630" s="174">
        <v>58175.727800000001</v>
      </c>
      <c r="D630" s="149">
        <v>1E-4</v>
      </c>
      <c r="E630" s="105">
        <f>(C630-C$7)/C$8</f>
        <v>2102.9718782955701</v>
      </c>
      <c r="F630" s="199">
        <f>ROUND(2*E630,0)/2</f>
        <v>2103</v>
      </c>
      <c r="G630" s="201">
        <f>C630-(C$7+C$8*F630)</f>
        <v>-1.9330300005094614E-2</v>
      </c>
      <c r="H630" s="199"/>
      <c r="I630" s="199"/>
      <c r="K630" s="177">
        <f>G630</f>
        <v>-1.9330300005094614E-2</v>
      </c>
      <c r="O630" s="177">
        <f ca="1">+C$11+C$12*F630</f>
        <v>-2.006924800024059E-2</v>
      </c>
      <c r="Q630" s="198">
        <f>C630-15018.5</f>
        <v>43157.227800000001</v>
      </c>
      <c r="S630" s="178">
        <f>S$18</f>
        <v>1</v>
      </c>
      <c r="Z630" s="177">
        <f>F630</f>
        <v>2103</v>
      </c>
      <c r="AA630" s="177">
        <f>AB$3+AB$4*Z630+AB$5*Z630^2+AH630</f>
        <v>-1.5951806023504711E-2</v>
      </c>
      <c r="AB630" s="177">
        <f>IF(S630&lt;&gt;0,G630-AH630,-9999)</f>
        <v>-1.8511199427274201E-2</v>
      </c>
      <c r="AC630" s="177">
        <f>+G630-P630</f>
        <v>-1.9330300005094614E-2</v>
      </c>
      <c r="AD630" s="177">
        <f>IF(S630&lt;&gt;0,G630-AA630,-9999)</f>
        <v>-3.3784939815899029E-3</v>
      </c>
      <c r="AE630" s="177">
        <f>+(G630-AA630)^2*S630</f>
        <v>1.1414221583639195E-5</v>
      </c>
      <c r="AF630" s="177">
        <f>IF(S630&lt;&gt;0,G630-P630,-9999)</f>
        <v>-1.9330300005094614E-2</v>
      </c>
      <c r="AG630" s="178"/>
      <c r="AH630" s="177">
        <f>$AB$6*($AB$11/AI630*AJ630+$AB$12)</f>
        <v>-8.1910057782041263E-4</v>
      </c>
      <c r="AI630" s="177">
        <f>1+$AB$7*COS(AL630)</f>
        <v>1.1214997527749799</v>
      </c>
      <c r="AJ630" s="177">
        <f>SIN(AL630+RADIANS($AB$9))</f>
        <v>9.003692911893188E-2</v>
      </c>
      <c r="AK630" s="177">
        <f>$AB$7*SIN(AL630)</f>
        <v>-0.15123360610967435</v>
      </c>
      <c r="AL630" s="177">
        <f>2*ATAN(AM630)</f>
        <v>-0.89399097961826657</v>
      </c>
      <c r="AM630" s="177">
        <f>SQRT((1+$AB$7)/(1-$AB$7))*TAN(AN630/2)</f>
        <v>-0.47935483559067177</v>
      </c>
      <c r="AN630" s="177">
        <f>$AU630+$AB$7*SIN(AO630)</f>
        <v>24.382363484928163</v>
      </c>
      <c r="AO630" s="177">
        <f>$AU630+$AB$7*SIN(AP630)</f>
        <v>24.382364476305757</v>
      </c>
      <c r="AP630" s="177">
        <f>$AU630+$AB$7*SIN(AQ630)</f>
        <v>24.382371463048038</v>
      </c>
      <c r="AQ630" s="177">
        <f>$AU630+$AB$7*SIN(AR630)</f>
        <v>24.38242070088511</v>
      </c>
      <c r="AR630" s="177">
        <f>$AU630+$AB$7*SIN(AS630)</f>
        <v>24.382767631823022</v>
      </c>
      <c r="AS630" s="177">
        <f>$AU630+$AB$7*SIN(AT630)</f>
        <v>24.385208946580637</v>
      </c>
      <c r="AT630" s="177">
        <f>$AU630+$AB$7*SIN(AU630)</f>
        <v>24.402235213610396</v>
      </c>
      <c r="AU630" s="177">
        <f>RADIANS($AB$9)+$AB$18*(F630-AB$15)</f>
        <v>24.514650996169522</v>
      </c>
    </row>
    <row r="631" spans="1:47" s="177" customFormat="1" ht="12.95" customHeight="1" x14ac:dyDescent="0.2">
      <c r="A631" s="172" t="s">
        <v>274</v>
      </c>
      <c r="B631" s="173" t="s">
        <v>94</v>
      </c>
      <c r="C631" s="174">
        <v>58176.755499999999</v>
      </c>
      <c r="D631" s="149">
        <v>1E-4</v>
      </c>
      <c r="E631" s="105">
        <f>(C631-C$7)/C$8</f>
        <v>2104.4669754041406</v>
      </c>
      <c r="F631" s="199">
        <f>ROUND(2*E631,0)/2</f>
        <v>2104.5</v>
      </c>
      <c r="G631" s="201">
        <f>C631-(C$7+C$8*F631)</f>
        <v>-2.270045000477694E-2</v>
      </c>
      <c r="H631" s="199"/>
      <c r="I631" s="199"/>
      <c r="K631" s="177">
        <f>G631</f>
        <v>-2.270045000477694E-2</v>
      </c>
      <c r="O631" s="177">
        <f ca="1">+C$11+C$12*F631</f>
        <v>-2.0083250289096841E-2</v>
      </c>
      <c r="Q631" s="198">
        <f>C631-15018.5</f>
        <v>43158.255499999999</v>
      </c>
      <c r="S631" s="178">
        <f>S$18</f>
        <v>1</v>
      </c>
      <c r="Z631" s="177">
        <f>F631</f>
        <v>2104.5</v>
      </c>
      <c r="AA631" s="177">
        <f>AB$3+AB$4*Z631+AB$5*Z631^2+AH631</f>
        <v>-1.5969821041027503E-2</v>
      </c>
      <c r="AB631" s="177">
        <f>IF(S631&lt;&gt;0,G631-AH631,-9999)</f>
        <v>-2.1869542989474629E-2</v>
      </c>
      <c r="AC631" s="177">
        <f>+G631-P631</f>
        <v>-2.270045000477694E-2</v>
      </c>
      <c r="AD631" s="177">
        <f>IF(S631&lt;&gt;0,G631-AA631,-9999)</f>
        <v>-6.7306289637494368E-3</v>
      </c>
      <c r="AE631" s="177">
        <f>+(G631-AA631)^2*S631</f>
        <v>4.5301366247662818E-5</v>
      </c>
      <c r="AF631" s="177">
        <f>IF(S631&lt;&gt;0,G631-P631,-9999)</f>
        <v>-2.270045000477694E-2</v>
      </c>
      <c r="AG631" s="178"/>
      <c r="AH631" s="177">
        <f>$AB$6*($AB$11/AI631*AJ631+$AB$12)</f>
        <v>-8.3090701530230888E-4</v>
      </c>
      <c r="AI631" s="177">
        <f>1+$AB$7*COS(AL631)</f>
        <v>1.121656995083343</v>
      </c>
      <c r="AJ631" s="177">
        <f>SIN(AL631+RADIANS($AB$9))</f>
        <v>8.9000939244325672E-2</v>
      </c>
      <c r="AK631" s="177">
        <f>$AB$7*SIN(AL631)</f>
        <v>-0.15110714439962392</v>
      </c>
      <c r="AL631" s="177">
        <f>2*ATAN(AM631)</f>
        <v>-0.89295081355450545</v>
      </c>
      <c r="AM631" s="177">
        <f>SQRT((1+$AB$7)/(1-$AB$7))*TAN(AN631/2)</f>
        <v>-0.4787154066840017</v>
      </c>
      <c r="AN631" s="177">
        <f>$AU631+$AB$7*SIN(AO631)</f>
        <v>24.383273279271741</v>
      </c>
      <c r="AO631" s="177">
        <f>$AU631+$AB$7*SIN(AP631)</f>
        <v>24.383274274413175</v>
      </c>
      <c r="AP631" s="177">
        <f>$AU631+$AB$7*SIN(AQ631)</f>
        <v>24.383281281740381</v>
      </c>
      <c r="AQ631" s="177">
        <f>$AU631+$AB$7*SIN(AR631)</f>
        <v>24.383330622814483</v>
      </c>
      <c r="AR631" s="177">
        <f>$AU631+$AB$7*SIN(AS631)</f>
        <v>24.38367798669649</v>
      </c>
      <c r="AS631" s="177">
        <f>$AU631+$AB$7*SIN(AT631)</f>
        <v>24.386120281838405</v>
      </c>
      <c r="AT631" s="177">
        <f>$AU631+$AB$7*SIN(AU631)</f>
        <v>24.403139315030753</v>
      </c>
      <c r="AU631" s="177">
        <f>RADIANS($AB$9)+$AB$18*(F631-AB$15)</f>
        <v>24.515431641207343</v>
      </c>
    </row>
    <row r="632" spans="1:47" s="177" customFormat="1" ht="12.95" customHeight="1" x14ac:dyDescent="0.2">
      <c r="A632" s="172" t="s">
        <v>274</v>
      </c>
      <c r="B632" s="173" t="s">
        <v>94</v>
      </c>
      <c r="C632" s="174">
        <v>58176.758099999999</v>
      </c>
      <c r="D632" s="149">
        <v>1E-4</v>
      </c>
      <c r="E632" s="105">
        <f>(C632-C$7)/C$8</f>
        <v>2104.4707578819862</v>
      </c>
      <c r="F632" s="199">
        <f>ROUND(2*E632,0)/2</f>
        <v>2104.5</v>
      </c>
      <c r="G632" s="201">
        <f>C632-(C$7+C$8*F632)</f>
        <v>-2.0100450004974846E-2</v>
      </c>
      <c r="H632" s="199"/>
      <c r="I632" s="199"/>
      <c r="K632" s="177">
        <f>G632</f>
        <v>-2.0100450004974846E-2</v>
      </c>
      <c r="O632" s="177">
        <f ca="1">+C$11+C$12*F632</f>
        <v>-2.0083250289096841E-2</v>
      </c>
      <c r="Q632" s="198">
        <f>C632-15018.5</f>
        <v>43158.258099999999</v>
      </c>
      <c r="S632" s="178">
        <f>S$18</f>
        <v>1</v>
      </c>
      <c r="Z632" s="177">
        <f>F632</f>
        <v>2104.5</v>
      </c>
      <c r="AA632" s="177">
        <f>AB$3+AB$4*Z632+AB$5*Z632^2+AH632</f>
        <v>-1.5969821041027503E-2</v>
      </c>
      <c r="AB632" s="177">
        <f>IF(S632&lt;&gt;0,G632-AH632,-9999)</f>
        <v>-1.9269542989672536E-2</v>
      </c>
      <c r="AC632" s="177">
        <f>+G632-P632</f>
        <v>-2.0100450004974846E-2</v>
      </c>
      <c r="AD632" s="177">
        <f>IF(S632&lt;&gt;0,G632-AA632,-9999)</f>
        <v>-4.1306289639473429E-3</v>
      </c>
      <c r="AE632" s="177">
        <f>+(G632-AA632)^2*S632</f>
        <v>1.7062095637800698E-5</v>
      </c>
      <c r="AF632" s="177">
        <f>IF(S632&lt;&gt;0,G632-P632,-9999)</f>
        <v>-2.0100450004974846E-2</v>
      </c>
      <c r="AG632" s="178"/>
      <c r="AH632" s="177">
        <f>$AB$6*($AB$11/AI632*AJ632+$AB$12)</f>
        <v>-8.3090701530230888E-4</v>
      </c>
      <c r="AI632" s="177">
        <f>1+$AB$7*COS(AL632)</f>
        <v>1.121656995083343</v>
      </c>
      <c r="AJ632" s="177">
        <f>SIN(AL632+RADIANS($AB$9))</f>
        <v>8.9000939244325672E-2</v>
      </c>
      <c r="AK632" s="177">
        <f>$AB$7*SIN(AL632)</f>
        <v>-0.15110714439962392</v>
      </c>
      <c r="AL632" s="177">
        <f>2*ATAN(AM632)</f>
        <v>-0.89295081355450545</v>
      </c>
      <c r="AM632" s="177">
        <f>SQRT((1+$AB$7)/(1-$AB$7))*TAN(AN632/2)</f>
        <v>-0.4787154066840017</v>
      </c>
      <c r="AN632" s="177">
        <f>$AU632+$AB$7*SIN(AO632)</f>
        <v>24.383273279271741</v>
      </c>
      <c r="AO632" s="177">
        <f>$AU632+$AB$7*SIN(AP632)</f>
        <v>24.383274274413175</v>
      </c>
      <c r="AP632" s="177">
        <f>$AU632+$AB$7*SIN(AQ632)</f>
        <v>24.383281281740381</v>
      </c>
      <c r="AQ632" s="177">
        <f>$AU632+$AB$7*SIN(AR632)</f>
        <v>24.383330622814483</v>
      </c>
      <c r="AR632" s="177">
        <f>$AU632+$AB$7*SIN(AS632)</f>
        <v>24.38367798669649</v>
      </c>
      <c r="AS632" s="177">
        <f>$AU632+$AB$7*SIN(AT632)</f>
        <v>24.386120281838405</v>
      </c>
      <c r="AT632" s="177">
        <f>$AU632+$AB$7*SIN(AU632)</f>
        <v>24.403139315030753</v>
      </c>
      <c r="AU632" s="177">
        <f>RADIANS($AB$9)+$AB$18*(F632-AB$15)</f>
        <v>24.515431641207343</v>
      </c>
    </row>
    <row r="633" spans="1:47" s="177" customFormat="1" ht="12.95" customHeight="1" x14ac:dyDescent="0.2">
      <c r="A633" s="172" t="s">
        <v>274</v>
      </c>
      <c r="B633" s="173" t="s">
        <v>94</v>
      </c>
      <c r="C633" s="174">
        <v>58176.7598</v>
      </c>
      <c r="D633" s="149">
        <v>1E-4</v>
      </c>
      <c r="E633" s="105">
        <f>(C633-C$7)/C$8</f>
        <v>2104.4732310405789</v>
      </c>
      <c r="F633" s="199">
        <f>ROUND(2*E633,0)/2</f>
        <v>2104.5</v>
      </c>
      <c r="G633" s="201">
        <f>C633-(C$7+C$8*F633)</f>
        <v>-1.8400450004264712E-2</v>
      </c>
      <c r="H633" s="199"/>
      <c r="I633" s="199"/>
      <c r="K633" s="177">
        <f>G633</f>
        <v>-1.8400450004264712E-2</v>
      </c>
      <c r="O633" s="177">
        <f ca="1">+C$11+C$12*F633</f>
        <v>-2.0083250289096841E-2</v>
      </c>
      <c r="Q633" s="198">
        <f>C633-15018.5</f>
        <v>43158.2598</v>
      </c>
      <c r="S633" s="178">
        <f>S$18</f>
        <v>1</v>
      </c>
      <c r="Z633" s="177">
        <f>F633</f>
        <v>2104.5</v>
      </c>
      <c r="AA633" s="177">
        <f>AB$3+AB$4*Z633+AB$5*Z633^2+AH633</f>
        <v>-1.5969821041027503E-2</v>
      </c>
      <c r="AB633" s="177">
        <f>IF(S633&lt;&gt;0,G633-AH633,-9999)</f>
        <v>-1.7569542988962402E-2</v>
      </c>
      <c r="AC633" s="177">
        <f>+G633-P633</f>
        <v>-1.8400450004264712E-2</v>
      </c>
      <c r="AD633" s="177">
        <f>IF(S633&lt;&gt;0,G633-AA633,-9999)</f>
        <v>-2.4306289632372094E-3</v>
      </c>
      <c r="AE633" s="177">
        <f>+(G633-AA633)^2*S633</f>
        <v>5.9079571569275917E-6</v>
      </c>
      <c r="AF633" s="177">
        <f>IF(S633&lt;&gt;0,G633-P633,-9999)</f>
        <v>-1.8400450004264712E-2</v>
      </c>
      <c r="AG633" s="178"/>
      <c r="AH633" s="177">
        <f>$AB$6*($AB$11/AI633*AJ633+$AB$12)</f>
        <v>-8.3090701530230888E-4</v>
      </c>
      <c r="AI633" s="177">
        <f>1+$AB$7*COS(AL633)</f>
        <v>1.121656995083343</v>
      </c>
      <c r="AJ633" s="177">
        <f>SIN(AL633+RADIANS($AB$9))</f>
        <v>8.9000939244325672E-2</v>
      </c>
      <c r="AK633" s="177">
        <f>$AB$7*SIN(AL633)</f>
        <v>-0.15110714439962392</v>
      </c>
      <c r="AL633" s="177">
        <f>2*ATAN(AM633)</f>
        <v>-0.89295081355450545</v>
      </c>
      <c r="AM633" s="177">
        <f>SQRT((1+$AB$7)/(1-$AB$7))*TAN(AN633/2)</f>
        <v>-0.4787154066840017</v>
      </c>
      <c r="AN633" s="177">
        <f>$AU633+$AB$7*SIN(AO633)</f>
        <v>24.383273279271741</v>
      </c>
      <c r="AO633" s="177">
        <f>$AU633+$AB$7*SIN(AP633)</f>
        <v>24.383274274413175</v>
      </c>
      <c r="AP633" s="177">
        <f>$AU633+$AB$7*SIN(AQ633)</f>
        <v>24.383281281740381</v>
      </c>
      <c r="AQ633" s="177">
        <f>$AU633+$AB$7*SIN(AR633)</f>
        <v>24.383330622814483</v>
      </c>
      <c r="AR633" s="177">
        <f>$AU633+$AB$7*SIN(AS633)</f>
        <v>24.38367798669649</v>
      </c>
      <c r="AS633" s="177">
        <f>$AU633+$AB$7*SIN(AT633)</f>
        <v>24.386120281838405</v>
      </c>
      <c r="AT633" s="177">
        <f>$AU633+$AB$7*SIN(AU633)</f>
        <v>24.403139315030753</v>
      </c>
      <c r="AU633" s="177">
        <f>RADIANS($AB$9)+$AB$18*(F633-AB$15)</f>
        <v>24.515431641207343</v>
      </c>
    </row>
    <row r="634" spans="1:47" s="177" customFormat="1" ht="12.95" customHeight="1" x14ac:dyDescent="0.2">
      <c r="A634" s="172" t="s">
        <v>274</v>
      </c>
      <c r="B634" s="173" t="s">
        <v>95</v>
      </c>
      <c r="C634" s="174">
        <v>58209.409699999997</v>
      </c>
      <c r="D634" s="149">
        <v>1E-4</v>
      </c>
      <c r="E634" s="105">
        <f>(C634-C$7)/C$8</f>
        <v>2151.9722785108165</v>
      </c>
      <c r="F634" s="199">
        <f>ROUND(2*E634,0)/2</f>
        <v>2152</v>
      </c>
      <c r="G634" s="201">
        <f>C634-(C$7+C$8*F634)</f>
        <v>-1.9055200005823281E-2</v>
      </c>
      <c r="H634" s="199"/>
      <c r="I634" s="199"/>
      <c r="K634" s="177">
        <f>G634</f>
        <v>-1.9055200005823281E-2</v>
      </c>
      <c r="O634" s="177">
        <f ca="1">+C$11+C$12*F634</f>
        <v>-2.0526656102878002E-2</v>
      </c>
      <c r="Q634" s="198">
        <f>C634-15018.5</f>
        <v>43190.909699999997</v>
      </c>
      <c r="S634" s="178">
        <f>S$18</f>
        <v>1</v>
      </c>
      <c r="Z634" s="177">
        <f>F634</f>
        <v>2152</v>
      </c>
      <c r="AA634" s="177">
        <f>AB$3+AB$4*Z634+AB$5*Z634^2+AH634</f>
        <v>-1.6540688575903708E-2</v>
      </c>
      <c r="AB634" s="177">
        <f>IF(S634&lt;&gt;0,G634-AH634,-9999)</f>
        <v>-1.7849980901148026E-2</v>
      </c>
      <c r="AC634" s="177">
        <f>+G634-P634</f>
        <v>-1.9055200005823281E-2</v>
      </c>
      <c r="AD634" s="177">
        <f>IF(S634&lt;&gt;0,G634-AA634,-9999)</f>
        <v>-2.5145114299195727E-3</v>
      </c>
      <c r="AE634" s="177">
        <f>+(G634-AA634)^2*S634</f>
        <v>6.3227677311961743E-6</v>
      </c>
      <c r="AF634" s="177">
        <f>IF(S634&lt;&gt;0,G634-P634,-9999)</f>
        <v>-1.9055200005823281E-2</v>
      </c>
      <c r="AG634" s="178"/>
      <c r="AH634" s="177">
        <f>$AB$6*($AB$11/AI634*AJ634+$AB$12)</f>
        <v>-1.2052191046752537E-3</v>
      </c>
      <c r="AI634" s="177">
        <f>1+$AB$7*COS(AL634)</f>
        <v>1.1265894354100296</v>
      </c>
      <c r="AJ634" s="177">
        <f>SIN(AL634+RADIANS($AB$9))</f>
        <v>5.60008029571454E-2</v>
      </c>
      <c r="AK634" s="177">
        <f>$AB$7*SIN(AL634)</f>
        <v>-0.1469996883802388</v>
      </c>
      <c r="AL634" s="177">
        <f>2*ATAN(AM634)</f>
        <v>-0.85986206987955827</v>
      </c>
      <c r="AM634" s="177">
        <f>SQRT((1+$AB$7)/(1-$AB$7))*TAN(AN634/2)</f>
        <v>-0.45853755542041635</v>
      </c>
      <c r="AN634" s="177">
        <f>$AU634+$AB$7*SIN(AO634)</f>
        <v>24.412149002095795</v>
      </c>
      <c r="AO634" s="177">
        <f>$AU634+$AB$7*SIN(AP634)</f>
        <v>24.41215011831142</v>
      </c>
      <c r="AP634" s="177">
        <f>$AU634+$AB$7*SIN(AQ634)</f>
        <v>24.412157775640264</v>
      </c>
      <c r="AQ634" s="177">
        <f>$AU634+$AB$7*SIN(AR634)</f>
        <v>24.412210304143265</v>
      </c>
      <c r="AR634" s="177">
        <f>$AU634+$AB$7*SIN(AS634)</f>
        <v>24.412570579088325</v>
      </c>
      <c r="AS634" s="177">
        <f>$AU634+$AB$7*SIN(AT634)</f>
        <v>24.415038521092864</v>
      </c>
      <c r="AT634" s="177">
        <f>$AU634+$AB$7*SIN(AU634)</f>
        <v>24.431804188108714</v>
      </c>
      <c r="AU634" s="177">
        <f>RADIANS($AB$9)+$AB$18*(F634-AB$15)</f>
        <v>24.540152067404946</v>
      </c>
    </row>
    <row r="635" spans="1:47" s="177" customFormat="1" ht="12.95" customHeight="1" x14ac:dyDescent="0.2">
      <c r="A635" s="147" t="s">
        <v>273</v>
      </c>
      <c r="B635" s="147" t="s">
        <v>52</v>
      </c>
      <c r="C635" s="148">
        <v>58209.40986</v>
      </c>
      <c r="D635" s="149">
        <v>1E-4</v>
      </c>
      <c r="E635" s="105">
        <f>(C635-C$7)/C$8</f>
        <v>2151.9725112786887</v>
      </c>
      <c r="F635" s="199">
        <f>ROUND(2*E635,0)/2</f>
        <v>2152</v>
      </c>
      <c r="G635" s="201">
        <f>C635-(C$7+C$8*F635)</f>
        <v>-1.8895200002589263E-2</v>
      </c>
      <c r="H635" s="199"/>
      <c r="I635" s="199"/>
      <c r="K635" s="177">
        <f>G635</f>
        <v>-1.8895200002589263E-2</v>
      </c>
      <c r="O635" s="177">
        <f ca="1">+C$11+C$12*F635</f>
        <v>-2.0526656102878002E-2</v>
      </c>
      <c r="Q635" s="198">
        <f>C635-15018.5</f>
        <v>43190.90986</v>
      </c>
      <c r="S635" s="178">
        <f>S$18</f>
        <v>1</v>
      </c>
      <c r="Z635" s="177">
        <f>F635</f>
        <v>2152</v>
      </c>
      <c r="AA635" s="177">
        <f>AB$3+AB$4*Z635+AB$5*Z635^2+AH635</f>
        <v>-1.6540688575903708E-2</v>
      </c>
      <c r="AB635" s="177">
        <f>IF(S635&lt;&gt;0,G635-AH635,-9999)</f>
        <v>-1.7689980897914008E-2</v>
      </c>
      <c r="AC635" s="177">
        <f>+G635-P635</f>
        <v>-1.8895200002589263E-2</v>
      </c>
      <c r="AD635" s="177">
        <f>IF(S635&lt;&gt;0,G635-AA635,-9999)</f>
        <v>-2.354511426685555E-3</v>
      </c>
      <c r="AE635" s="177">
        <f>+(G635-AA635)^2*S635</f>
        <v>5.5437240583928477E-6</v>
      </c>
      <c r="AF635" s="177">
        <f>IF(S635&lt;&gt;0,G635-P635,-9999)</f>
        <v>-1.8895200002589263E-2</v>
      </c>
      <c r="AG635" s="178"/>
      <c r="AH635" s="177">
        <f>$AB$6*($AB$11/AI635*AJ635+$AB$12)</f>
        <v>-1.2052191046752537E-3</v>
      </c>
      <c r="AI635" s="177">
        <f>1+$AB$7*COS(AL635)</f>
        <v>1.1265894354100296</v>
      </c>
      <c r="AJ635" s="177">
        <f>SIN(AL635+RADIANS($AB$9))</f>
        <v>5.60008029571454E-2</v>
      </c>
      <c r="AK635" s="177">
        <f>$AB$7*SIN(AL635)</f>
        <v>-0.1469996883802388</v>
      </c>
      <c r="AL635" s="177">
        <f>2*ATAN(AM635)</f>
        <v>-0.85986206987955827</v>
      </c>
      <c r="AM635" s="177">
        <f>SQRT((1+$AB$7)/(1-$AB$7))*TAN(AN635/2)</f>
        <v>-0.45853755542041635</v>
      </c>
      <c r="AN635" s="177">
        <f>$AU635+$AB$7*SIN(AO635)</f>
        <v>24.412149002095795</v>
      </c>
      <c r="AO635" s="177">
        <f>$AU635+$AB$7*SIN(AP635)</f>
        <v>24.41215011831142</v>
      </c>
      <c r="AP635" s="177">
        <f>$AU635+$AB$7*SIN(AQ635)</f>
        <v>24.412157775640264</v>
      </c>
      <c r="AQ635" s="177">
        <f>$AU635+$AB$7*SIN(AR635)</f>
        <v>24.412210304143265</v>
      </c>
      <c r="AR635" s="177">
        <f>$AU635+$AB$7*SIN(AS635)</f>
        <v>24.412570579088325</v>
      </c>
      <c r="AS635" s="177">
        <f>$AU635+$AB$7*SIN(AT635)</f>
        <v>24.415038521092864</v>
      </c>
      <c r="AT635" s="177">
        <f>$AU635+$AB$7*SIN(AU635)</f>
        <v>24.431804188108714</v>
      </c>
      <c r="AU635" s="177">
        <f>RADIANS($AB$9)+$AB$18*(F635-AB$15)</f>
        <v>24.540152067404946</v>
      </c>
    </row>
    <row r="636" spans="1:47" s="177" customFormat="1" ht="12.95" customHeight="1" x14ac:dyDescent="0.2">
      <c r="A636" s="147" t="s">
        <v>273</v>
      </c>
      <c r="B636" s="147" t="s">
        <v>52</v>
      </c>
      <c r="C636" s="148">
        <v>58425.928240000001</v>
      </c>
      <c r="D636" s="149">
        <v>1E-4</v>
      </c>
      <c r="E636" s="105">
        <f>(C636-C$7)/C$8</f>
        <v>2466.9632711217523</v>
      </c>
      <c r="F636" s="199">
        <f>ROUND(2*E636,0)/2</f>
        <v>2467</v>
      </c>
      <c r="G636" s="201">
        <f>C636-(C$7+C$8*F636)</f>
        <v>-2.5246700002753641E-2</v>
      </c>
      <c r="H636" s="199"/>
      <c r="I636" s="199"/>
      <c r="K636" s="177">
        <f>G636</f>
        <v>-2.5246700002753641E-2</v>
      </c>
      <c r="O636" s="177">
        <f ca="1">+C$11+C$12*F636</f>
        <v>-2.3467136762689939E-2</v>
      </c>
      <c r="Q636" s="198">
        <f>C636-15018.5</f>
        <v>43407.428240000001</v>
      </c>
      <c r="S636" s="178">
        <f>S$18</f>
        <v>1</v>
      </c>
      <c r="Z636" s="177">
        <f>F636</f>
        <v>2467</v>
      </c>
      <c r="AA636" s="177">
        <f>AB$3+AB$4*Z636+AB$5*Z636^2+AH636</f>
        <v>-2.0321744590053262E-2</v>
      </c>
      <c r="AB636" s="177">
        <f>IF(S636&lt;&gt;0,G636-AH636,-9999)</f>
        <v>-2.1561464988387017E-2</v>
      </c>
      <c r="AC636" s="177">
        <f>+G636-P636</f>
        <v>-2.5246700002753641E-2</v>
      </c>
      <c r="AD636" s="177">
        <f>IF(S636&lt;&gt;0,G636-AA636,-9999)</f>
        <v>-4.924955412700379E-3</v>
      </c>
      <c r="AE636" s="177">
        <f>+(G636-AA636)^2*S636</f>
        <v>2.4255185817086762E-5</v>
      </c>
      <c r="AF636" s="177">
        <f>IF(S636&lt;&gt;0,G636-P636,-9999)</f>
        <v>-2.5246700002753641E-2</v>
      </c>
      <c r="AG636" s="178"/>
      <c r="AH636" s="177">
        <f>$AB$6*($AB$11/AI636*AJ636+$AB$12)</f>
        <v>-3.6852350143666258E-3</v>
      </c>
      <c r="AI636" s="177">
        <f>1+$AB$7*COS(AL636)</f>
        <v>1.1563625960241573</v>
      </c>
      <c r="AJ636" s="177">
        <f>SIN(AL636+RADIANS($AB$9))</f>
        <v>-0.16960246805339918</v>
      </c>
      <c r="AK636" s="177">
        <f>$AB$7*SIN(AL636)</f>
        <v>-0.11482391783031777</v>
      </c>
      <c r="AL636" s="177">
        <f>2*ATAN(AM636)</f>
        <v>-0.63340567565910855</v>
      </c>
      <c r="AM636" s="177">
        <f>SQRT((1+$AB$7)/(1-$AB$7))*TAN(AN636/2)</f>
        <v>-0.3277341328739598</v>
      </c>
      <c r="AN636" s="177">
        <f>$AU636+$AB$7*SIN(AO636)</f>
        <v>24.606676724957374</v>
      </c>
      <c r="AO636" s="177">
        <f>$AU636+$AB$7*SIN(AP636)</f>
        <v>24.606678591352924</v>
      </c>
      <c r="AP636" s="177">
        <f>$AU636+$AB$7*SIN(AQ636)</f>
        <v>24.606689716408901</v>
      </c>
      <c r="AQ636" s="177">
        <f>$AU636+$AB$7*SIN(AR636)</f>
        <v>24.606756028230258</v>
      </c>
      <c r="AR636" s="177">
        <f>$AU636+$AB$7*SIN(AS636)</f>
        <v>24.607151232422229</v>
      </c>
      <c r="AS636" s="177">
        <f>$AU636+$AB$7*SIN(AT636)</f>
        <v>24.60950469030098</v>
      </c>
      <c r="AT636" s="177">
        <f>$AU636+$AB$7*SIN(AU636)</f>
        <v>24.623454431688454</v>
      </c>
      <c r="AU636" s="177">
        <f>RADIANS($AB$9)+$AB$18*(F636-AB$15)</f>
        <v>24.704087525346942</v>
      </c>
    </row>
    <row r="637" spans="1:47" s="177" customFormat="1" ht="12.95" customHeight="1" x14ac:dyDescent="0.2">
      <c r="A637" s="149" t="s">
        <v>272</v>
      </c>
      <c r="B637" s="171" t="s">
        <v>95</v>
      </c>
      <c r="C637" s="149">
        <v>58425.928399999997</v>
      </c>
      <c r="D637" s="149">
        <v>1E-4</v>
      </c>
      <c r="E637" s="105">
        <f>(C637-C$7)/C$8</f>
        <v>2466.963503889614</v>
      </c>
      <c r="F637" s="199">
        <f>ROUND(2*E637,0)/2</f>
        <v>2467</v>
      </c>
      <c r="G637" s="201">
        <f>C637-(C$7+C$8*F637)</f>
        <v>-2.5086700006795581E-2</v>
      </c>
      <c r="H637" s="199"/>
      <c r="I637" s="199"/>
      <c r="K637" s="177">
        <f>G637</f>
        <v>-2.5086700006795581E-2</v>
      </c>
      <c r="O637" s="177">
        <f ca="1">+C$11+C$12*F637</f>
        <v>-2.3467136762689939E-2</v>
      </c>
      <c r="Q637" s="198">
        <f>C637-15018.5</f>
        <v>43407.428399999997</v>
      </c>
      <c r="S637" s="178">
        <f>S$18</f>
        <v>1</v>
      </c>
      <c r="Z637" s="177">
        <f>F637</f>
        <v>2467</v>
      </c>
      <c r="AA637" s="177">
        <f>AB$3+AB$4*Z637+AB$5*Z637^2+AH637</f>
        <v>-2.0321744590053262E-2</v>
      </c>
      <c r="AB637" s="177">
        <f>IF(S637&lt;&gt;0,G637-AH637,-9999)</f>
        <v>-2.1401464992428957E-2</v>
      </c>
      <c r="AC637" s="177">
        <f>+G637-P637</f>
        <v>-2.5086700006795581E-2</v>
      </c>
      <c r="AD637" s="177">
        <f>IF(S637&lt;&gt;0,G637-AA637,-9999)</f>
        <v>-4.764955416742319E-3</v>
      </c>
      <c r="AE637" s="177">
        <f>+(G637-AA637)^2*S637</f>
        <v>2.2704800123541968E-5</v>
      </c>
      <c r="AF637" s="177">
        <f>IF(S637&lt;&gt;0,G637-P637,-9999)</f>
        <v>-2.5086700006795581E-2</v>
      </c>
      <c r="AG637" s="178"/>
      <c r="AH637" s="177">
        <f>$AB$6*($AB$11/AI637*AJ637+$AB$12)</f>
        <v>-3.6852350143666258E-3</v>
      </c>
      <c r="AI637" s="177">
        <f>1+$AB$7*COS(AL637)</f>
        <v>1.1563625960241573</v>
      </c>
      <c r="AJ637" s="177">
        <f>SIN(AL637+RADIANS($AB$9))</f>
        <v>-0.16960246805339918</v>
      </c>
      <c r="AK637" s="177">
        <f>$AB$7*SIN(AL637)</f>
        <v>-0.11482391783031777</v>
      </c>
      <c r="AL637" s="177">
        <f>2*ATAN(AM637)</f>
        <v>-0.63340567565910855</v>
      </c>
      <c r="AM637" s="177">
        <f>SQRT((1+$AB$7)/(1-$AB$7))*TAN(AN637/2)</f>
        <v>-0.3277341328739598</v>
      </c>
      <c r="AN637" s="177">
        <f>$AU637+$AB$7*SIN(AO637)</f>
        <v>24.606676724957374</v>
      </c>
      <c r="AO637" s="177">
        <f>$AU637+$AB$7*SIN(AP637)</f>
        <v>24.606678591352924</v>
      </c>
      <c r="AP637" s="177">
        <f>$AU637+$AB$7*SIN(AQ637)</f>
        <v>24.606689716408901</v>
      </c>
      <c r="AQ637" s="177">
        <f>$AU637+$AB$7*SIN(AR637)</f>
        <v>24.606756028230258</v>
      </c>
      <c r="AR637" s="177">
        <f>$AU637+$AB$7*SIN(AS637)</f>
        <v>24.607151232422229</v>
      </c>
      <c r="AS637" s="177">
        <f>$AU637+$AB$7*SIN(AT637)</f>
        <v>24.60950469030098</v>
      </c>
      <c r="AT637" s="177">
        <f>$AU637+$AB$7*SIN(AU637)</f>
        <v>24.623454431688454</v>
      </c>
      <c r="AU637" s="177">
        <f>RADIANS($AB$9)+$AB$18*(F637-AB$15)</f>
        <v>24.704087525346942</v>
      </c>
    </row>
    <row r="638" spans="1:47" s="177" customFormat="1" ht="12.95" customHeight="1" x14ac:dyDescent="0.2">
      <c r="A638" s="147" t="s">
        <v>273</v>
      </c>
      <c r="B638" s="147" t="s">
        <v>52</v>
      </c>
      <c r="C638" s="148">
        <v>58516.660739999999</v>
      </c>
      <c r="D638" s="149">
        <v>1E-4</v>
      </c>
      <c r="E638" s="105">
        <f>(C638-C$7)/C$8</f>
        <v>2598.9608369517759</v>
      </c>
      <c r="F638" s="199">
        <f>ROUND(2*E638,0)/2</f>
        <v>2599</v>
      </c>
      <c r="G638" s="201">
        <f>C638-(C$7+C$8*F638)</f>
        <v>-2.6919900003122166E-2</v>
      </c>
      <c r="H638" s="199"/>
      <c r="I638" s="199"/>
      <c r="K638" s="177">
        <f>G638</f>
        <v>-2.6919900003122166E-2</v>
      </c>
      <c r="O638" s="177">
        <f ca="1">+C$11+C$12*F638</f>
        <v>-2.4699338182039704E-2</v>
      </c>
      <c r="Q638" s="198">
        <f>C638-15018.5</f>
        <v>43498.160739999999</v>
      </c>
      <c r="S638" s="178">
        <f>S$18</f>
        <v>1</v>
      </c>
      <c r="Z638" s="177">
        <f>F638</f>
        <v>2599</v>
      </c>
      <c r="AA638" s="177">
        <f>AB$3+AB$4*Z638+AB$5*Z638^2+AH638</f>
        <v>-2.1885955579694031E-2</v>
      </c>
      <c r="AB638" s="177">
        <f>IF(S638&lt;&gt;0,G638-AH638,-9999)</f>
        <v>-2.2214394632905213E-2</v>
      </c>
      <c r="AC638" s="177">
        <f>+G638-P638</f>
        <v>-2.6919900003122166E-2</v>
      </c>
      <c r="AD638" s="177">
        <f>IF(S638&lt;&gt;0,G638-AA638,-9999)</f>
        <v>-5.0339444234281348E-3</v>
      </c>
      <c r="AE638" s="177">
        <f>+(G638-AA638)^2*S638</f>
        <v>2.5340596458163216E-5</v>
      </c>
      <c r="AF638" s="177">
        <f>IF(S638&lt;&gt;0,G638-P638,-9999)</f>
        <v>-2.6919900003122166E-2</v>
      </c>
      <c r="AG638" s="178"/>
      <c r="AH638" s="177">
        <f>$AB$6*($AB$11/AI638*AJ638+$AB$12)</f>
        <v>-4.7055053702169539E-3</v>
      </c>
      <c r="AI638" s="177">
        <f>1+$AB$7*COS(AL638)</f>
        <v>1.1668674864220085</v>
      </c>
      <c r="AJ638" s="177">
        <f>SIN(AL638+RADIANS($AB$9))</f>
        <v>-0.26541318430942951</v>
      </c>
      <c r="AK638" s="177">
        <f>$AB$7*SIN(AL638)</f>
        <v>-9.893955486314937E-2</v>
      </c>
      <c r="AL638" s="177">
        <f>2*ATAN(AM638)</f>
        <v>-0.53519950336971311</v>
      </c>
      <c r="AM638" s="177">
        <f>SQRT((1+$AB$7)/(1-$AB$7))*TAN(AN638/2)</f>
        <v>-0.27417575087112334</v>
      </c>
      <c r="AN638" s="177">
        <f>$AU638+$AB$7*SIN(AO638)</f>
        <v>24.689604706438391</v>
      </c>
      <c r="AO638" s="177">
        <f>$AU638+$AB$7*SIN(AP638)</f>
        <v>24.68960673979938</v>
      </c>
      <c r="AP638" s="177">
        <f>$AU638+$AB$7*SIN(AQ638)</f>
        <v>24.689618341946833</v>
      </c>
      <c r="AQ638" s="177">
        <f>$AU638+$AB$7*SIN(AR638)</f>
        <v>24.689684541377783</v>
      </c>
      <c r="AR638" s="177">
        <f>$AU638+$AB$7*SIN(AS638)</f>
        <v>24.690062221741751</v>
      </c>
      <c r="AS638" s="177">
        <f>$AU638+$AB$7*SIN(AT638)</f>
        <v>24.692215669699564</v>
      </c>
      <c r="AT638" s="177">
        <f>$AU638+$AB$7*SIN(AU638)</f>
        <v>24.704452908715673</v>
      </c>
      <c r="AU638" s="177">
        <f>RADIANS($AB$9)+$AB$18*(F638-AB$15)</f>
        <v>24.77278428867502</v>
      </c>
    </row>
    <row r="639" spans="1:47" s="177" customFormat="1" ht="12.95" customHeight="1" x14ac:dyDescent="0.2">
      <c r="A639" s="172" t="s">
        <v>275</v>
      </c>
      <c r="B639" s="173" t="s">
        <v>95</v>
      </c>
      <c r="C639" s="174">
        <v>58516.661399999997</v>
      </c>
      <c r="D639" s="149">
        <v>1E-4</v>
      </c>
      <c r="E639" s="105">
        <f>(C639-C$7)/C$8</f>
        <v>2598.961797119226</v>
      </c>
      <c r="F639" s="199">
        <f>ROUND(2*E639,0)/2</f>
        <v>2599</v>
      </c>
      <c r="G639" s="201">
        <f>C639-(C$7+C$8*F639)</f>
        <v>-2.6259900005243253E-2</v>
      </c>
      <c r="H639" s="199"/>
      <c r="I639" s="199"/>
      <c r="K639" s="177">
        <f>G639</f>
        <v>-2.6259900005243253E-2</v>
      </c>
      <c r="O639" s="177">
        <f ca="1">+C$11+C$12*F639</f>
        <v>-2.4699338182039704E-2</v>
      </c>
      <c r="Q639" s="198">
        <f>C639-15018.5</f>
        <v>43498.161399999997</v>
      </c>
      <c r="S639" s="178">
        <f>S$18</f>
        <v>1</v>
      </c>
      <c r="Z639" s="177">
        <f>F639</f>
        <v>2599</v>
      </c>
      <c r="AA639" s="177">
        <f>AB$3+AB$4*Z639+AB$5*Z639^2+AH639</f>
        <v>-2.1885955579694031E-2</v>
      </c>
      <c r="AB639" s="177">
        <f>IF(S639&lt;&gt;0,G639-AH639,-9999)</f>
        <v>-2.15543946350263E-2</v>
      </c>
      <c r="AC639" s="177">
        <f>+G639-P639</f>
        <v>-2.6259900005243253E-2</v>
      </c>
      <c r="AD639" s="177">
        <f>IF(S639&lt;&gt;0,G639-AA639,-9999)</f>
        <v>-4.373944425549222E-3</v>
      </c>
      <c r="AE639" s="177">
        <f>+(G639-AA639)^2*S639</f>
        <v>1.9131389837793113E-5</v>
      </c>
      <c r="AF639" s="177">
        <f>IF(S639&lt;&gt;0,G639-P639,-9999)</f>
        <v>-2.6259900005243253E-2</v>
      </c>
      <c r="AG639" s="178"/>
      <c r="AH639" s="177">
        <f>$AB$6*($AB$11/AI639*AJ639+$AB$12)</f>
        <v>-4.7055053702169539E-3</v>
      </c>
      <c r="AI639" s="177">
        <f>1+$AB$7*COS(AL639)</f>
        <v>1.1668674864220085</v>
      </c>
      <c r="AJ639" s="177">
        <f>SIN(AL639+RADIANS($AB$9))</f>
        <v>-0.26541318430942951</v>
      </c>
      <c r="AK639" s="177">
        <f>$AB$7*SIN(AL639)</f>
        <v>-9.893955486314937E-2</v>
      </c>
      <c r="AL639" s="177">
        <f>2*ATAN(AM639)</f>
        <v>-0.53519950336971311</v>
      </c>
      <c r="AM639" s="177">
        <f>SQRT((1+$AB$7)/(1-$AB$7))*TAN(AN639/2)</f>
        <v>-0.27417575087112334</v>
      </c>
      <c r="AN639" s="177">
        <f>$AU639+$AB$7*SIN(AO639)</f>
        <v>24.689604706438391</v>
      </c>
      <c r="AO639" s="177">
        <f>$AU639+$AB$7*SIN(AP639)</f>
        <v>24.68960673979938</v>
      </c>
      <c r="AP639" s="177">
        <f>$AU639+$AB$7*SIN(AQ639)</f>
        <v>24.689618341946833</v>
      </c>
      <c r="AQ639" s="177">
        <f>$AU639+$AB$7*SIN(AR639)</f>
        <v>24.689684541377783</v>
      </c>
      <c r="AR639" s="177">
        <f>$AU639+$AB$7*SIN(AS639)</f>
        <v>24.690062221741751</v>
      </c>
      <c r="AS639" s="177">
        <f>$AU639+$AB$7*SIN(AT639)</f>
        <v>24.692215669699564</v>
      </c>
      <c r="AT639" s="177">
        <f>$AU639+$AB$7*SIN(AU639)</f>
        <v>24.704452908715673</v>
      </c>
      <c r="AU639" s="177">
        <f>RADIANS($AB$9)+$AB$18*(F639-AB$15)</f>
        <v>24.77278428867502</v>
      </c>
    </row>
    <row r="640" spans="1:47" s="177" customFormat="1" ht="12.95" customHeight="1" x14ac:dyDescent="0.2">
      <c r="A640" s="172" t="s">
        <v>275</v>
      </c>
      <c r="B640" s="173" t="s">
        <v>95</v>
      </c>
      <c r="C640" s="174">
        <v>58545.529600000002</v>
      </c>
      <c r="D640" s="149">
        <v>1E-4</v>
      </c>
      <c r="E640" s="105">
        <f>(C640-C$7)/C$8</f>
        <v>2640.9592305625342</v>
      </c>
      <c r="F640" s="199">
        <f>ROUND(2*E640,0)/2</f>
        <v>2641</v>
      </c>
      <c r="G640" s="201">
        <f>C640-(C$7+C$8*F640)</f>
        <v>-2.8024100000038743E-2</v>
      </c>
      <c r="H640" s="199"/>
      <c r="I640" s="199"/>
      <c r="K640" s="177">
        <f>G640</f>
        <v>-2.8024100000038743E-2</v>
      </c>
      <c r="O640" s="177">
        <f ca="1">+C$11+C$12*F640</f>
        <v>-2.5091402270014627E-2</v>
      </c>
      <c r="Q640" s="198">
        <f>C640-15018.5</f>
        <v>43527.029600000002</v>
      </c>
      <c r="S640" s="178">
        <f>S$18</f>
        <v>1</v>
      </c>
      <c r="Z640" s="177">
        <f>F640</f>
        <v>2641</v>
      </c>
      <c r="AA640" s="177">
        <f>AB$3+AB$4*Z640+AB$5*Z640^2+AH640</f>
        <v>-2.2378867093035208E-2</v>
      </c>
      <c r="AB640" s="177">
        <f>IF(S640&lt;&gt;0,G640-AH640,-9999)</f>
        <v>-2.2998599433927389E-2</v>
      </c>
      <c r="AC640" s="177">
        <f>+G640-P640</f>
        <v>-2.8024100000038743E-2</v>
      </c>
      <c r="AD640" s="177">
        <f>IF(S640&lt;&gt;0,G640-AA640,-9999)</f>
        <v>-5.6452329070035348E-3</v>
      </c>
      <c r="AE640" s="177">
        <f>+(G640-AA640)^2*S640</f>
        <v>3.1868654574315582E-5</v>
      </c>
      <c r="AF640" s="177">
        <f>IF(S640&lt;&gt;0,G640-P640,-9999)</f>
        <v>-2.8024100000038743E-2</v>
      </c>
      <c r="AG640" s="178"/>
      <c r="AH640" s="177">
        <f>$AB$6*($AB$11/AI640*AJ640+$AB$12)</f>
        <v>-5.0255005661113544E-3</v>
      </c>
      <c r="AI640" s="177">
        <f>1+$AB$7*COS(AL640)</f>
        <v>1.169910823029582</v>
      </c>
      <c r="AJ640" s="177">
        <f>SIN(AL640+RADIANS($AB$9))</f>
        <v>-0.29574914198457708</v>
      </c>
      <c r="AK640" s="177">
        <f>$AB$7*SIN(AL640)</f>
        <v>-9.3616802758518664E-2</v>
      </c>
      <c r="AL640" s="177">
        <f>2*ATAN(AM640)</f>
        <v>-0.50359230764364527</v>
      </c>
      <c r="AM640" s="177">
        <f>SQRT((1+$AB$7)/(1-$AB$7))*TAN(AN640/2)</f>
        <v>-0.2572560633159805</v>
      </c>
      <c r="AN640" s="177">
        <f>$AU640+$AB$7*SIN(AO640)</f>
        <v>24.716142429960691</v>
      </c>
      <c r="AO640" s="177">
        <f>$AU640+$AB$7*SIN(AP640)</f>
        <v>24.716144483408272</v>
      </c>
      <c r="AP640" s="177">
        <f>$AU640+$AB$7*SIN(AQ640)</f>
        <v>24.716156058472233</v>
      </c>
      <c r="AQ640" s="177">
        <f>$AU640+$AB$7*SIN(AR640)</f>
        <v>24.716221304758555</v>
      </c>
      <c r="AR640" s="177">
        <f>$AU640+$AB$7*SIN(AS640)</f>
        <v>24.716589049617834</v>
      </c>
      <c r="AS640" s="177">
        <f>$AU640+$AB$7*SIN(AT640)</f>
        <v>24.71866063892849</v>
      </c>
      <c r="AT640" s="177">
        <f>$AU640+$AB$7*SIN(AU640)</f>
        <v>24.730295561250728</v>
      </c>
      <c r="AU640" s="177">
        <f>RADIANS($AB$9)+$AB$18*(F640-AB$15)</f>
        <v>24.794642349733952</v>
      </c>
    </row>
    <row r="641" spans="1:47" s="177" customFormat="1" ht="12.95" customHeight="1" x14ac:dyDescent="0.2">
      <c r="A641" s="165" t="s">
        <v>276</v>
      </c>
      <c r="B641" s="166" t="s">
        <v>95</v>
      </c>
      <c r="C641" s="167">
        <v>58828.723599999998</v>
      </c>
      <c r="D641" s="149">
        <v>1E-4</v>
      </c>
      <c r="E641" s="105">
        <f>(C641-C$7)/C$8</f>
        <v>3052.9496271422372</v>
      </c>
      <c r="F641" s="199">
        <f>ROUND(2*E641,0)/2</f>
        <v>3053</v>
      </c>
      <c r="G641" s="201">
        <f>C641-(C$7+C$8*F641)</f>
        <v>-3.4625300002517179E-2</v>
      </c>
      <c r="H641" s="199"/>
      <c r="I641" s="199"/>
      <c r="K641" s="177">
        <f>G641</f>
        <v>-3.4625300002517179E-2</v>
      </c>
      <c r="O641" s="177">
        <f ca="1">+C$11+C$12*F641</f>
        <v>-2.8937364275863894E-2</v>
      </c>
      <c r="Q641" s="198">
        <f>C641-15018.5</f>
        <v>43810.223599999998</v>
      </c>
      <c r="S641" s="178">
        <f>S$18</f>
        <v>1</v>
      </c>
      <c r="Z641" s="177">
        <f>F641</f>
        <v>3053</v>
      </c>
      <c r="AA641" s="177">
        <f>AB$3+AB$4*Z641+AB$5*Z641^2+AH641</f>
        <v>-2.7019201476304468E-2</v>
      </c>
      <c r="AB641" s="177">
        <f>IF(S641&lt;&gt;0,G641-AH641,-9999)</f>
        <v>-2.6651706588909002E-2</v>
      </c>
      <c r="AC641" s="177">
        <f>+G641-P641</f>
        <v>-3.4625300002517179E-2</v>
      </c>
      <c r="AD641" s="177">
        <f>IF(S641&lt;&gt;0,G641-AA641,-9999)</f>
        <v>-7.6060985262127109E-3</v>
      </c>
      <c r="AE641" s="177">
        <f>+(G641-AA641)^2*S641</f>
        <v>5.7852734790455174E-5</v>
      </c>
      <c r="AF641" s="177">
        <f>IF(S641&lt;&gt;0,G641-P641,-9999)</f>
        <v>-3.4625300002517179E-2</v>
      </c>
      <c r="AG641" s="178"/>
      <c r="AH641" s="177">
        <f>$AB$6*($AB$11/AI641*AJ641+$AB$12)</f>
        <v>-7.9735934136081765E-3</v>
      </c>
      <c r="AI641" s="177">
        <f>1+$AB$7*COS(AL641)</f>
        <v>1.1906333498601709</v>
      </c>
      <c r="AJ641" s="177">
        <f>SIN(AL641+RADIANS($AB$9))</f>
        <v>-0.57893074914749876</v>
      </c>
      <c r="AK641" s="177">
        <f>$AB$7*SIN(AL641)</f>
        <v>-3.5954408108144764E-2</v>
      </c>
      <c r="AL641" s="177">
        <f>2*ATAN(AM641)</f>
        <v>-0.18641523380246258</v>
      </c>
      <c r="AM641" s="177">
        <f>SQRT((1+$AB$7)/(1-$AB$7))*TAN(AN641/2)</f>
        <v>-9.3478476886258655E-2</v>
      </c>
      <c r="AN641" s="177">
        <f>$AU641+$AB$7*SIN(AO641)</f>
        <v>24.979435708878672</v>
      </c>
      <c r="AO641" s="177">
        <f>$AU641+$AB$7*SIN(AP641)</f>
        <v>24.979436901115665</v>
      </c>
      <c r="AP641" s="177">
        <f>$AU641+$AB$7*SIN(AQ641)</f>
        <v>24.979443119777539</v>
      </c>
      <c r="AQ641" s="177">
        <f>$AU641+$AB$7*SIN(AR641)</f>
        <v>24.97947555597959</v>
      </c>
      <c r="AR641" s="177">
        <f>$AU641+$AB$7*SIN(AS641)</f>
        <v>24.979644738811224</v>
      </c>
      <c r="AS641" s="177">
        <f>$AU641+$AB$7*SIN(AT641)</f>
        <v>24.980527102044448</v>
      </c>
      <c r="AT641" s="177">
        <f>$AU641+$AB$7*SIN(AU641)</f>
        <v>24.985127097450839</v>
      </c>
      <c r="AU641" s="177">
        <f>RADIANS($AB$9)+$AB$18*(F641-AB$15)</f>
        <v>25.009059520121582</v>
      </c>
    </row>
    <row r="642" spans="1:47" s="177" customFormat="1" ht="12.95" customHeight="1" x14ac:dyDescent="0.2">
      <c r="A642" s="165" t="s">
        <v>277</v>
      </c>
      <c r="B642" s="166" t="s">
        <v>95</v>
      </c>
      <c r="C642" s="167">
        <v>58971.696199999998</v>
      </c>
      <c r="D642" s="149">
        <v>1E-4</v>
      </c>
      <c r="E642" s="105">
        <f>(C642-C$7)/C$8</f>
        <v>3260.9460471724374</v>
      </c>
      <c r="F642" s="199">
        <f>ROUND(2*E642,0)/2</f>
        <v>3261</v>
      </c>
      <c r="G642" s="201">
        <f>C642-(C$7+C$8*F642)</f>
        <v>-3.7086100004671607E-2</v>
      </c>
      <c r="H642" s="199"/>
      <c r="I642" s="199"/>
      <c r="K642" s="177">
        <f>G642</f>
        <v>-3.7086100004671607E-2</v>
      </c>
      <c r="O642" s="177">
        <f ca="1">+C$11+C$12*F642</f>
        <v>-3.0879014997263518E-2</v>
      </c>
      <c r="Q642" s="198">
        <f>C642-15018.5</f>
        <v>43953.196199999998</v>
      </c>
      <c r="S642" s="178">
        <f>S$18</f>
        <v>1</v>
      </c>
      <c r="Z642" s="177">
        <f>F642</f>
        <v>3261</v>
      </c>
      <c r="AA642" s="177">
        <f>AB$3+AB$4*Z642+AB$5*Z642^2+AH642</f>
        <v>-2.917304146955494E-2</v>
      </c>
      <c r="AB642" s="177">
        <f>IF(S642&lt;&gt;0,G642-AH642,-9999)</f>
        <v>-2.7810254541363481E-2</v>
      </c>
      <c r="AC642" s="177">
        <f>+G642-P642</f>
        <v>-3.7086100004671607E-2</v>
      </c>
      <c r="AD642" s="177">
        <f>IF(S642&lt;&gt;0,G642-AA642,-9999)</f>
        <v>-7.9130585351166668E-3</v>
      </c>
      <c r="AE642" s="177">
        <f>+(G642-AA642)^2*S642</f>
        <v>6.2616495380182728E-5</v>
      </c>
      <c r="AF642" s="177">
        <f>IF(S642&lt;&gt;0,G642-P642,-9999)</f>
        <v>-3.7086100004671607E-2</v>
      </c>
      <c r="AG642" s="178"/>
      <c r="AH642" s="177">
        <f>$AB$6*($AB$11/AI642*AJ642+$AB$12)</f>
        <v>-9.2758454633081258E-3</v>
      </c>
      <c r="AI642" s="177">
        <f>1+$AB$7*COS(AL642)</f>
        <v>1.1939416436598871</v>
      </c>
      <c r="AJ642" s="177">
        <f>SIN(AL642+RADIANS($AB$9))</f>
        <v>-0.70365543375758877</v>
      </c>
      <c r="AK642" s="177">
        <f>$AB$7*SIN(AL642)</f>
        <v>-4.5202207710203319E-3</v>
      </c>
      <c r="AL642" s="177">
        <f>2*ATAN(AM642)</f>
        <v>-2.3302899049053076E-2</v>
      </c>
      <c r="AM642" s="177">
        <f>SQRT((1+$AB$7)/(1-$AB$7))*TAN(AN642/2)</f>
        <v>-1.165197680562515E-2</v>
      </c>
      <c r="AN642" s="177">
        <f>$AU642+$AB$7*SIN(AO642)</f>
        <v>25.113594954984645</v>
      </c>
      <c r="AO642" s="177">
        <f>$AU642+$AB$7*SIN(AP642)</f>
        <v>25.113595114381351</v>
      </c>
      <c r="AP642" s="177">
        <f>$AU642+$AB$7*SIN(AQ642)</f>
        <v>25.113595936188542</v>
      </c>
      <c r="AQ642" s="177">
        <f>$AU642+$AB$7*SIN(AR642)</f>
        <v>25.113600173208603</v>
      </c>
      <c r="AR642" s="177">
        <f>$AU642+$AB$7*SIN(AS642)</f>
        <v>25.113622018155517</v>
      </c>
      <c r="AS642" s="177">
        <f>$AU642+$AB$7*SIN(AT642)</f>
        <v>25.113734644738894</v>
      </c>
      <c r="AT642" s="177">
        <f>$AU642+$AB$7*SIN(AU642)</f>
        <v>25.114315312864861</v>
      </c>
      <c r="AU642" s="177">
        <f>RADIANS($AB$9)+$AB$18*(F642-AB$15)</f>
        <v>25.117308965365822</v>
      </c>
    </row>
    <row r="643" spans="1:47" s="177" customFormat="1" ht="12.95" customHeight="1" x14ac:dyDescent="0.2">
      <c r="A643" s="114" t="s">
        <v>1782</v>
      </c>
      <c r="B643" s="113" t="s">
        <v>95</v>
      </c>
      <c r="C643" s="203">
        <v>58971.696199999998</v>
      </c>
      <c r="D643" s="115">
        <v>4.0000000000000002E-4</v>
      </c>
      <c r="E643" s="105">
        <f>(C643-C$7)/C$8</f>
        <v>3260.9460471724374</v>
      </c>
      <c r="F643" s="199">
        <f>ROUND(2*E643,0)/2</f>
        <v>3261</v>
      </c>
      <c r="G643" s="201">
        <f>C643-(C$7+C$8*F643)</f>
        <v>-3.7086100004671607E-2</v>
      </c>
      <c r="H643" s="199"/>
      <c r="I643" s="199"/>
      <c r="K643" s="177">
        <f>G643</f>
        <v>-3.7086100004671607E-2</v>
      </c>
      <c r="O643" s="177">
        <f ca="1">+C$11+C$12*F643</f>
        <v>-3.0879014997263518E-2</v>
      </c>
      <c r="Q643" s="198">
        <f>C643-15018.5</f>
        <v>43953.196199999998</v>
      </c>
      <c r="S643" s="178">
        <f>S$18</f>
        <v>1</v>
      </c>
      <c r="Z643" s="177">
        <f>F643</f>
        <v>3261</v>
      </c>
      <c r="AA643" s="177">
        <f>AB$3+AB$4*Z643+AB$5*Z643^2+AH643</f>
        <v>-2.917304146955494E-2</v>
      </c>
      <c r="AB643" s="177">
        <f>IF(S643&lt;&gt;0,G643-AH643,-9999)</f>
        <v>-2.7810254541363481E-2</v>
      </c>
      <c r="AC643" s="177">
        <f>+G643-P643</f>
        <v>-3.7086100004671607E-2</v>
      </c>
      <c r="AD643" s="177">
        <f>IF(S643&lt;&gt;0,G643-AA643,-9999)</f>
        <v>-7.9130585351166668E-3</v>
      </c>
      <c r="AE643" s="177">
        <f>+(G643-AA643)^2*S643</f>
        <v>6.2616495380182728E-5</v>
      </c>
      <c r="AF643" s="177">
        <f>IF(S643&lt;&gt;0,G643-P643,-9999)</f>
        <v>-3.7086100004671607E-2</v>
      </c>
      <c r="AG643" s="178"/>
      <c r="AH643" s="177">
        <f>$AB$6*($AB$11/AI643*AJ643+$AB$12)</f>
        <v>-9.2758454633081258E-3</v>
      </c>
      <c r="AI643" s="177">
        <f>1+$AB$7*COS(AL643)</f>
        <v>1.1939416436598871</v>
      </c>
      <c r="AJ643" s="177">
        <f>SIN(AL643+RADIANS($AB$9))</f>
        <v>-0.70365543375758877</v>
      </c>
      <c r="AK643" s="177">
        <f>$AB$7*SIN(AL643)</f>
        <v>-4.5202207710203319E-3</v>
      </c>
      <c r="AL643" s="177">
        <f>2*ATAN(AM643)</f>
        <v>-2.3302899049053076E-2</v>
      </c>
      <c r="AM643" s="177">
        <f>SQRT((1+$AB$7)/(1-$AB$7))*TAN(AN643/2)</f>
        <v>-1.165197680562515E-2</v>
      </c>
      <c r="AN643" s="177">
        <f>$AU643+$AB$7*SIN(AO643)</f>
        <v>25.113594954984645</v>
      </c>
      <c r="AO643" s="177">
        <f>$AU643+$AB$7*SIN(AP643)</f>
        <v>25.113595114381351</v>
      </c>
      <c r="AP643" s="177">
        <f>$AU643+$AB$7*SIN(AQ643)</f>
        <v>25.113595936188542</v>
      </c>
      <c r="AQ643" s="177">
        <f>$AU643+$AB$7*SIN(AR643)</f>
        <v>25.113600173208603</v>
      </c>
      <c r="AR643" s="177">
        <f>$AU643+$AB$7*SIN(AS643)</f>
        <v>25.113622018155517</v>
      </c>
      <c r="AS643" s="177">
        <f>$AU643+$AB$7*SIN(AT643)</f>
        <v>25.113734644738894</v>
      </c>
      <c r="AT643" s="177">
        <f>$AU643+$AB$7*SIN(AU643)</f>
        <v>25.114315312864861</v>
      </c>
      <c r="AU643" s="177">
        <f>RADIANS($AB$9)+$AB$18*(F643-AB$15)</f>
        <v>25.117308965365822</v>
      </c>
    </row>
    <row r="644" spans="1:47" s="177" customFormat="1" ht="12.95" customHeight="1" x14ac:dyDescent="0.2">
      <c r="A644" s="114" t="s">
        <v>1783</v>
      </c>
      <c r="B644" s="113" t="s">
        <v>95</v>
      </c>
      <c r="C644" s="203">
        <v>59271.390299999999</v>
      </c>
      <c r="D644" s="115">
        <v>2.9999999999999997E-4</v>
      </c>
      <c r="E644" s="105">
        <f>(C644-C$7)/C$8</f>
        <v>3696.9407755621601</v>
      </c>
      <c r="F644" s="199">
        <f>ROUND(2*E644,0)/2</f>
        <v>3697</v>
      </c>
      <c r="G644" s="201">
        <f>C644-(C$7+C$8*F644)</f>
        <v>-4.070970000611851E-2</v>
      </c>
      <c r="H644" s="199"/>
      <c r="I644" s="199"/>
      <c r="K644" s="177">
        <f>G644</f>
        <v>-4.070970000611851E-2</v>
      </c>
      <c r="O644" s="177">
        <f ca="1">+C$11+C$12*F644</f>
        <v>-3.4949013624812744E-2</v>
      </c>
      <c r="Q644" s="198">
        <f>C644-15018.5</f>
        <v>44252.890299999999</v>
      </c>
      <c r="S644" s="178">
        <f>S$18</f>
        <v>1</v>
      </c>
      <c r="Z644" s="177">
        <f>F644</f>
        <v>3697</v>
      </c>
      <c r="AA644" s="177">
        <f>AB$3+AB$4*Z644+AB$5*Z644^2+AH644</f>
        <v>-3.3114222090479054E-2</v>
      </c>
      <c r="AB644" s="177">
        <f>IF(S644&lt;&gt;0,G644-AH644,-9999)</f>
        <v>-2.9271750952364381E-2</v>
      </c>
      <c r="AC644" s="177">
        <f>+G644-P644</f>
        <v>-4.070970000611851E-2</v>
      </c>
      <c r="AD644" s="177">
        <f>IF(S644&lt;&gt;0,G644-AA644,-9999)</f>
        <v>-7.5954779156394564E-3</v>
      </c>
      <c r="AE644" s="177">
        <f>+(G644-AA644)^2*S644</f>
        <v>5.7691284766966701E-5</v>
      </c>
      <c r="AF644" s="177">
        <f>IF(S644&lt;&gt;0,G644-P644,-9999)</f>
        <v>-4.070970000611851E-2</v>
      </c>
      <c r="AG644" s="178"/>
      <c r="AH644" s="177">
        <f>$AB$6*($AB$11/AI644*AJ644+$AB$12)</f>
        <v>-1.1437949053754127E-2</v>
      </c>
      <c r="AI644" s="177">
        <f>1+$AB$7*COS(AL644)</f>
        <v>1.1842921667121071</v>
      </c>
      <c r="AJ644" s="177">
        <f>SIN(AL644+RADIANS($AB$9))</f>
        <v>-0.90072363818662748</v>
      </c>
      <c r="AK644" s="177">
        <f>$AB$7*SIN(AL644)</f>
        <v>6.0582099913045986E-2</v>
      </c>
      <c r="AL644" s="177">
        <f>2*ATAN(AM644)</f>
        <v>0.3176005557539317</v>
      </c>
      <c r="AM644" s="177">
        <f>SQRT((1+$AB$7)/(1-$AB$7))*TAN(AN644/2)</f>
        <v>0.1601487315442307</v>
      </c>
      <c r="AN644" s="177">
        <f>$AU644+$AB$7*SIN(AO644)</f>
        <v>25.394399010547623</v>
      </c>
      <c r="AO644" s="177">
        <f>$AU644+$AB$7*SIN(AP644)</f>
        <v>25.394397230916816</v>
      </c>
      <c r="AP644" s="177">
        <f>$AU644+$AB$7*SIN(AQ644)</f>
        <v>25.394387734059663</v>
      </c>
      <c r="AQ644" s="177">
        <f>$AU644+$AB$7*SIN(AR644)</f>
        <v>25.394337055251093</v>
      </c>
      <c r="AR644" s="177">
        <f>$AU644+$AB$7*SIN(AS644)</f>
        <v>25.394066625652037</v>
      </c>
      <c r="AS644" s="177">
        <f>$AU644+$AB$7*SIN(AT644)</f>
        <v>25.392623903448868</v>
      </c>
      <c r="AT644" s="177">
        <f>$AU644+$AB$7*SIN(AU644)</f>
        <v>25.384936345879069</v>
      </c>
      <c r="AU644" s="177">
        <f>RADIANS($AB$9)+$AB$18*(F644-AB$15)</f>
        <v>25.344216456358556</v>
      </c>
    </row>
    <row r="645" spans="1:47" s="177" customFormat="1" ht="12.95" customHeight="1" x14ac:dyDescent="0.2">
      <c r="A645" s="172" t="s">
        <v>1781</v>
      </c>
      <c r="B645" s="173" t="s">
        <v>95</v>
      </c>
      <c r="C645" s="174">
        <v>59334.628700000001</v>
      </c>
      <c r="D645" s="174">
        <v>1E-4</v>
      </c>
      <c r="E645" s="105">
        <f>(C645-C$7)/C$8</f>
        <v>3788.9399474904749</v>
      </c>
      <c r="F645" s="199">
        <f>ROUND(2*E645,0)/2</f>
        <v>3789</v>
      </c>
      <c r="G645" s="201">
        <f>C645-(C$7+C$8*F645)</f>
        <v>-4.1278900003817398E-2</v>
      </c>
      <c r="H645" s="199"/>
      <c r="I645" s="199"/>
      <c r="K645" s="177">
        <f>G645</f>
        <v>-4.1278900003817398E-2</v>
      </c>
      <c r="O645" s="177">
        <f ca="1">+C$11+C$12*F645</f>
        <v>-3.580782067466258E-2</v>
      </c>
      <c r="Q645" s="198">
        <f>C645-15018.5</f>
        <v>44316.128700000001</v>
      </c>
      <c r="S645" s="178">
        <f>S$18</f>
        <v>1</v>
      </c>
      <c r="Z645" s="177">
        <f>F645</f>
        <v>3789</v>
      </c>
      <c r="AA645" s="177">
        <f>AB$3+AB$4*Z645+AB$5*Z645^2+AH645</f>
        <v>-3.3832339709752961E-2</v>
      </c>
      <c r="AB645" s="177">
        <f>IF(S645&lt;&gt;0,G645-AH645,-9999)</f>
        <v>-2.9497199958084447E-2</v>
      </c>
      <c r="AC645" s="177">
        <f>+G645-P645</f>
        <v>-4.1278900003817398E-2</v>
      </c>
      <c r="AD645" s="177">
        <f>IF(S645&lt;&gt;0,G645-AA645,-9999)</f>
        <v>-7.4465602940644374E-3</v>
      </c>
      <c r="AE645" s="177">
        <f>+(G645-AA645)^2*S645</f>
        <v>5.5451260213137043E-5</v>
      </c>
      <c r="AF645" s="177">
        <f>IF(S645&lt;&gt;0,G645-P645,-9999)</f>
        <v>-4.1278900003817398E-2</v>
      </c>
      <c r="AG645" s="178"/>
      <c r="AH645" s="177">
        <f>$AB$6*($AB$11/AI645*AJ645+$AB$12)</f>
        <v>-1.1781700045732953E-2</v>
      </c>
      <c r="AI645" s="177">
        <f>1+$AB$7*COS(AL645)</f>
        <v>1.1795408333728714</v>
      </c>
      <c r="AJ645" s="177">
        <f>SIN(AL645+RADIANS($AB$9))</f>
        <v>-0.92921651203429079</v>
      </c>
      <c r="AK645" s="177">
        <f>$AB$7*SIN(AL645)</f>
        <v>7.3477089579625038E-2</v>
      </c>
      <c r="AL645" s="177">
        <f>2*ATAN(AM645)</f>
        <v>0.38845501056126258</v>
      </c>
      <c r="AM645" s="177">
        <f>SQRT((1+$AB$7)/(1-$AB$7))*TAN(AN645/2)</f>
        <v>0.19670729852375524</v>
      </c>
      <c r="AN645" s="177">
        <f>$AU645+$AB$7*SIN(AO645)</f>
        <v>25.453205215592781</v>
      </c>
      <c r="AO645" s="177">
        <f>$AU645+$AB$7*SIN(AP645)</f>
        <v>25.45320325033498</v>
      </c>
      <c r="AP645" s="177">
        <f>$AU645+$AB$7*SIN(AQ645)</f>
        <v>25.453192576453606</v>
      </c>
      <c r="AQ645" s="177">
        <f>$AU645+$AB$7*SIN(AR645)</f>
        <v>25.453134604188683</v>
      </c>
      <c r="AR645" s="177">
        <f>$AU645+$AB$7*SIN(AS645)</f>
        <v>25.452819763170087</v>
      </c>
      <c r="AS645" s="177">
        <f>$AU645+$AB$7*SIN(AT645)</f>
        <v>25.451110468750258</v>
      </c>
      <c r="AT645" s="177">
        <f>$AU645+$AB$7*SIN(AU645)</f>
        <v>25.441847213188407</v>
      </c>
      <c r="AU645" s="177">
        <f>RADIANS($AB$9)+$AB$18*(F645-AB$15)</f>
        <v>25.392096018678124</v>
      </c>
    </row>
    <row r="646" spans="1:47" s="177" customFormat="1" ht="12.95" customHeight="1" x14ac:dyDescent="0.2">
      <c r="A646" s="114" t="s">
        <v>1784</v>
      </c>
      <c r="B646" s="113" t="s">
        <v>95</v>
      </c>
      <c r="C646" s="203">
        <v>59666.631300000001</v>
      </c>
      <c r="D646" s="115">
        <v>1E-4</v>
      </c>
      <c r="E646" s="105">
        <f>(C646-C$7)/C$8</f>
        <v>4271.9370549132818</v>
      </c>
      <c r="F646" s="199">
        <f>ROUND(2*E646,0)/2</f>
        <v>4272</v>
      </c>
      <c r="G646" s="201">
        <f>C646-(C$7+C$8*F646)</f>
        <v>-4.3267200002446771E-2</v>
      </c>
      <c r="H646" s="199"/>
      <c r="I646" s="199"/>
      <c r="K646" s="177">
        <f>G646</f>
        <v>-4.3267200002446771E-2</v>
      </c>
      <c r="O646" s="177">
        <f ca="1">+C$11+C$12*F646</f>
        <v>-4.031655768637421E-2</v>
      </c>
      <c r="Q646" s="198">
        <f>C646-15018.5</f>
        <v>44648.131300000001</v>
      </c>
      <c r="S646" s="178">
        <f>S$18</f>
        <v>1</v>
      </c>
      <c r="Z646" s="177">
        <f>F646</f>
        <v>4272</v>
      </c>
      <c r="AA646" s="177">
        <f>AB$3+AB$4*Z646+AB$5*Z646^2+AH646</f>
        <v>-3.6898027933849095E-2</v>
      </c>
      <c r="AB646" s="177">
        <f>IF(S646&lt;&gt;0,G646-AH646,-9999)</f>
        <v>-3.0379319387461926E-2</v>
      </c>
      <c r="AC646" s="177">
        <f>+G646-P646</f>
        <v>-4.3267200002446771E-2</v>
      </c>
      <c r="AD646" s="177">
        <f>IF(S646&lt;&gt;0,G646-AA646,-9999)</f>
        <v>-6.3691720685976755E-3</v>
      </c>
      <c r="AE646" s="177">
        <f>+(G646-AA646)^2*S646</f>
        <v>4.0566352839404793E-5</v>
      </c>
      <c r="AF646" s="177">
        <f>IF(S646&lt;&gt;0,G646-P646,-9999)</f>
        <v>-4.3267200002446771E-2</v>
      </c>
      <c r="AG646" s="178"/>
      <c r="AH646" s="177">
        <f>$AB$6*($AB$11/AI646*AJ646+$AB$12)</f>
        <v>-1.2887880614984843E-2</v>
      </c>
      <c r="AI646" s="177">
        <f>1+$AB$7*COS(AL646)</f>
        <v>1.1421743605726535</v>
      </c>
      <c r="AJ646" s="177">
        <f>SIN(AL646+RADIANS($AB$9))</f>
        <v>-0.99982493536016104</v>
      </c>
      <c r="AK646" s="177">
        <f>$AB$7*SIN(AL646)</f>
        <v>0.13198577475271514</v>
      </c>
      <c r="AL646" s="177">
        <f>2*ATAN(AM646)</f>
        <v>0.74825235709928051</v>
      </c>
      <c r="AM646" s="177">
        <f>SQRT((1+$AB$7)/(1-$AB$7))*TAN(AN646/2)</f>
        <v>0.39261770968804866</v>
      </c>
      <c r="AN646" s="177">
        <f>$AU646+$AB$7*SIN(AO646)</f>
        <v>25.756824803090034</v>
      </c>
      <c r="AO646" s="177">
        <f>$AU646+$AB$7*SIN(AP646)</f>
        <v>25.756823281128913</v>
      </c>
      <c r="AP646" s="177">
        <f>$AU646+$AB$7*SIN(AQ646)</f>
        <v>25.756813613397092</v>
      </c>
      <c r="AQ646" s="177">
        <f>$AU646+$AB$7*SIN(AR646)</f>
        <v>25.75675220404462</v>
      </c>
      <c r="AR646" s="177">
        <f>$AU646+$AB$7*SIN(AS646)</f>
        <v>25.756362195716807</v>
      </c>
      <c r="AS646" s="177">
        <f>$AU646+$AB$7*SIN(AT646)</f>
        <v>25.753887815773702</v>
      </c>
      <c r="AT646" s="177">
        <f>$AU646+$AB$7*SIN(AU646)</f>
        <v>25.738289629157709</v>
      </c>
      <c r="AU646" s="177">
        <f>RADIANS($AB$9)+$AB$18*(F646-AB$15)</f>
        <v>25.643463720855856</v>
      </c>
    </row>
    <row r="647" spans="1:47" s="177" customFormat="1" ht="12.95" customHeight="1" x14ac:dyDescent="0.2">
      <c r="A647" s="114" t="s">
        <v>1784</v>
      </c>
      <c r="B647" s="113" t="s">
        <v>95</v>
      </c>
      <c r="C647" s="203">
        <v>59704.436500000003</v>
      </c>
      <c r="D647" s="115">
        <v>1E-4</v>
      </c>
      <c r="E647" s="105">
        <f>(C647-C$7)/C$8</f>
        <v>4326.9360285524699</v>
      </c>
      <c r="F647" s="199">
        <f>ROUND(2*E647,0)/2</f>
        <v>4327</v>
      </c>
      <c r="G647" s="201">
        <f>C647-(C$7+C$8*F647)</f>
        <v>-4.3972699997539166E-2</v>
      </c>
      <c r="H647" s="199"/>
      <c r="I647" s="199"/>
      <c r="K647" s="177">
        <f>G647</f>
        <v>-4.3972699997539166E-2</v>
      </c>
      <c r="O647" s="177">
        <f ca="1">+C$11+C$12*F647</f>
        <v>-4.0829974944436617E-2</v>
      </c>
      <c r="Q647" s="198">
        <f>C647-15018.5</f>
        <v>44685.936500000003</v>
      </c>
      <c r="S647" s="178">
        <f>S$18</f>
        <v>1</v>
      </c>
      <c r="Z647" s="177">
        <f>F647</f>
        <v>4327</v>
      </c>
      <c r="AA647" s="177">
        <f>AB$3+AB$4*Z647+AB$5*Z647^2+AH647</f>
        <v>-3.7171691774326457E-2</v>
      </c>
      <c r="AB647" s="177">
        <f>IF(S647&lt;&gt;0,G647-AH647,-9999)</f>
        <v>-3.1033657446686083E-2</v>
      </c>
      <c r="AC647" s="177">
        <f>+G647-P647</f>
        <v>-4.3972699997539166E-2</v>
      </c>
      <c r="AD647" s="177">
        <f>IF(S647&lt;&gt;0,G647-AA647,-9999)</f>
        <v>-6.8010082232127095E-3</v>
      </c>
      <c r="AE647" s="177">
        <f>+(G647-AA647)^2*S647</f>
        <v>4.6253712852206896E-5</v>
      </c>
      <c r="AF647" s="177">
        <f>IF(S647&lt;&gt;0,G647-P647,-9999)</f>
        <v>-4.3972699997539166E-2</v>
      </c>
      <c r="AG647" s="178"/>
      <c r="AH647" s="177">
        <f>$AB$6*($AB$11/AI647*AJ647+$AB$12)</f>
        <v>-1.2939042550853085E-2</v>
      </c>
      <c r="AI647" s="177">
        <f>1+$AB$7*COS(AL647)</f>
        <v>1.1368691758573362</v>
      </c>
      <c r="AJ647" s="177">
        <f>SIN(AL647+RADIANS($AB$9))</f>
        <v>-0.9997866199387857</v>
      </c>
      <c r="AK647" s="177">
        <f>$AB$7*SIN(AL647)</f>
        <v>0.13747953390032636</v>
      </c>
      <c r="AL647" s="177">
        <f>2*ATAN(AM647)</f>
        <v>0.78762291246420468</v>
      </c>
      <c r="AM647" s="177">
        <f>SQRT((1+$AB$7)/(1-$AB$7))*TAN(AN647/2)</f>
        <v>0.41551739149441214</v>
      </c>
      <c r="AN647" s="177">
        <f>$AU647+$AB$7*SIN(AO647)</f>
        <v>25.790718037262913</v>
      </c>
      <c r="AO647" s="177">
        <f>$AU647+$AB$7*SIN(AP647)</f>
        <v>25.790716655023537</v>
      </c>
      <c r="AP647" s="177">
        <f>$AU647+$AB$7*SIN(AQ647)</f>
        <v>25.790707649914925</v>
      </c>
      <c r="AQ647" s="177">
        <f>$AU647+$AB$7*SIN(AR647)</f>
        <v>25.790648984345022</v>
      </c>
      <c r="AR647" s="177">
        <f>$AU647+$AB$7*SIN(AS647)</f>
        <v>25.790266860902136</v>
      </c>
      <c r="AS647" s="177">
        <f>$AU647+$AB$7*SIN(AT647)</f>
        <v>25.787780616813617</v>
      </c>
      <c r="AT647" s="177">
        <f>$AU647+$AB$7*SIN(AU647)</f>
        <v>25.771718013929412</v>
      </c>
      <c r="AU647" s="177">
        <f>RADIANS($AB$9)+$AB$18*(F647-AB$15)</f>
        <v>25.672087372242554</v>
      </c>
    </row>
    <row r="648" spans="1:47" s="177" customFormat="1" ht="12.95" customHeight="1" x14ac:dyDescent="0.2">
      <c r="A648" s="204" t="s">
        <v>1797</v>
      </c>
      <c r="B648" s="176" t="s">
        <v>94</v>
      </c>
      <c r="C648" s="205">
        <v>60043.658900000002</v>
      </c>
      <c r="D648" s="205">
        <v>2.9999999999999997E-4</v>
      </c>
      <c r="E648" s="105">
        <f>(C648-C$7)/C$8</f>
        <v>4820.4364950338222</v>
      </c>
      <c r="F648" s="199">
        <f>ROUND(2*E648,0)/2</f>
        <v>4820.5</v>
      </c>
      <c r="G648" s="201">
        <f>C648-(C$7+C$8*F648)</f>
        <v>-4.3652050000673626E-2</v>
      </c>
      <c r="H648" s="199"/>
      <c r="I648" s="199"/>
      <c r="K648" s="177">
        <f>G648</f>
        <v>-4.3652050000673626E-2</v>
      </c>
      <c r="O648" s="177">
        <f ca="1">+C$11+C$12*F648</f>
        <v>-4.543672797814198E-2</v>
      </c>
      <c r="Q648" s="198">
        <f>C648-15018.5</f>
        <v>45025.158900000002</v>
      </c>
      <c r="S648" s="178">
        <f>S$18</f>
        <v>1</v>
      </c>
      <c r="Z648" s="177">
        <f>F648</f>
        <v>4820.5</v>
      </c>
      <c r="AA648" s="177">
        <f>AB$3+AB$4*Z648+AB$5*Z648^2+AH648</f>
        <v>-3.8974819872146807E-2</v>
      </c>
      <c r="AB648" s="177">
        <f>IF(S648&lt;&gt;0,G648-AH648,-9999)</f>
        <v>-3.0900561119047282E-2</v>
      </c>
      <c r="AC648" s="177">
        <f>+G648-P648</f>
        <v>-4.3652050000673626E-2</v>
      </c>
      <c r="AD648" s="177">
        <f>IF(S648&lt;&gt;0,G648-AA648,-9999)</f>
        <v>-4.6772301285268186E-3</v>
      </c>
      <c r="AE648" s="177">
        <f>+(G648-AA648)^2*S648</f>
        <v>2.1876481675199E-5</v>
      </c>
      <c r="AF648" s="177">
        <f>IF(S648&lt;&gt;0,G648-P648,-9999)</f>
        <v>-4.3652050000673626E-2</v>
      </c>
      <c r="AG648" s="178"/>
      <c r="AH648" s="177">
        <f>$AB$6*($AB$11/AI648*AJ648+$AB$12)</f>
        <v>-1.2751488881626343E-2</v>
      </c>
      <c r="AI648" s="177">
        <f>1+$AB$7*COS(AL648)</f>
        <v>1.0839106337921058</v>
      </c>
      <c r="AJ648" s="177">
        <f>SIN(AL648+RADIANS($AB$9))</f>
        <v>-0.93711637028391226</v>
      </c>
      <c r="AK648" s="177">
        <f>$AB$7*SIN(AL648)</f>
        <v>0.17490797316853368</v>
      </c>
      <c r="AL648" s="177">
        <f>2*ATAN(AM648)</f>
        <v>1.1234863723727813</v>
      </c>
      <c r="AM648" s="177">
        <f>SQRT((1+$AB$7)/(1-$AB$7))*TAN(AN648/2)</f>
        <v>0.62938056728431546</v>
      </c>
      <c r="AN648" s="177">
        <f>$AU648+$AB$7*SIN(AO648)</f>
        <v>26.087221521851923</v>
      </c>
      <c r="AO648" s="177">
        <f>$AU648+$AB$7*SIN(AP648)</f>
        <v>26.087221207592666</v>
      </c>
      <c r="AP648" s="177">
        <f>$AU648+$AB$7*SIN(AQ648)</f>
        <v>26.087218405093758</v>
      </c>
      <c r="AQ648" s="177">
        <f>$AU648+$AB$7*SIN(AR648)</f>
        <v>26.087193413479689</v>
      </c>
      <c r="AR648" s="177">
        <f>$AU648+$AB$7*SIN(AS648)</f>
        <v>26.086970586792205</v>
      </c>
      <c r="AS648" s="177">
        <f>$AU648+$AB$7*SIN(AT648)</f>
        <v>26.084986938049532</v>
      </c>
      <c r="AT648" s="177">
        <f>$AU648+$AB$7*SIN(AU648)</f>
        <v>26.067565055061333</v>
      </c>
      <c r="AU648" s="177">
        <f>RADIANS($AB$9)+$AB$18*(F648-AB$15)</f>
        <v>25.92891958968502</v>
      </c>
    </row>
    <row r="649" spans="1:47" s="177" customFormat="1" ht="12.95" customHeight="1" x14ac:dyDescent="0.2">
      <c r="A649" s="175" t="s">
        <v>1785</v>
      </c>
      <c r="B649" s="176" t="s">
        <v>95</v>
      </c>
      <c r="C649" s="115">
        <v>60053.625699999997</v>
      </c>
      <c r="D649" s="115">
        <v>1E-4</v>
      </c>
      <c r="E649" s="105">
        <f>(C649-C$7)/C$8</f>
        <v>4834.9361874165297</v>
      </c>
      <c r="F649" s="199">
        <f>ROUND(2*E649,0)/2</f>
        <v>4835</v>
      </c>
      <c r="G649" s="201">
        <f>C649-(C$7+C$8*F649)</f>
        <v>-4.3863500010047574E-2</v>
      </c>
      <c r="H649" s="199"/>
      <c r="I649" s="199"/>
      <c r="K649" s="177">
        <f>G649</f>
        <v>-4.3863500010047574E-2</v>
      </c>
      <c r="O649" s="177">
        <f ca="1">+C$11+C$12*F649</f>
        <v>-4.5572083437085707E-2</v>
      </c>
      <c r="Q649" s="198">
        <f>C649-15018.5</f>
        <v>45035.125699999997</v>
      </c>
      <c r="S649" s="178">
        <f>S$18</f>
        <v>1</v>
      </c>
      <c r="Z649" s="177">
        <f>F649</f>
        <v>4835</v>
      </c>
      <c r="AA649" s="177">
        <f>AB$3+AB$4*Z649+AB$5*Z649^2+AH649</f>
        <v>-3.901106792311089E-2</v>
      </c>
      <c r="AB649" s="177">
        <f>IF(S649&lt;&gt;0,G649-AH649,-9999)</f>
        <v>-3.1134096282432942E-2</v>
      </c>
      <c r="AC649" s="177">
        <f>+G649-P649</f>
        <v>-4.3863500010047574E-2</v>
      </c>
      <c r="AD649" s="177">
        <f>IF(S649&lt;&gt;0,G649-AA649,-9999)</f>
        <v>-4.8524320869366838E-3</v>
      </c>
      <c r="AE649" s="177">
        <f>+(G649-AA649)^2*S649</f>
        <v>2.3546097158332701E-5</v>
      </c>
      <c r="AF649" s="177">
        <f>IF(S649&lt;&gt;0,G649-P649,-9999)</f>
        <v>-4.3863500010047574E-2</v>
      </c>
      <c r="AG649" s="178"/>
      <c r="AH649" s="177">
        <f>$AB$6*($AB$11/AI649*AJ649+$AB$12)</f>
        <v>-1.2729403727614632E-2</v>
      </c>
      <c r="AI649" s="177">
        <f>1+$AB$7*COS(AL649)</f>
        <v>1.0822669159964555</v>
      </c>
      <c r="AJ649" s="177">
        <f>SIN(AL649+RADIANS($AB$9))</f>
        <v>-0.93380260680691785</v>
      </c>
      <c r="AK649" s="177">
        <f>$AB$7*SIN(AL649)</f>
        <v>0.17568707429332842</v>
      </c>
      <c r="AL649" s="177">
        <f>2*ATAN(AM649)</f>
        <v>1.1328630350741673</v>
      </c>
      <c r="AM649" s="177">
        <f>SQRT((1+$AB$7)/(1-$AB$7))*TAN(AN649/2)</f>
        <v>0.63594545939373359</v>
      </c>
      <c r="AN649" s="177">
        <f>$AU649+$AB$7*SIN(AO649)</f>
        <v>26.09571438762692</v>
      </c>
      <c r="AO649" s="177">
        <f>$AU649+$AB$7*SIN(AP649)</f>
        <v>26.095714092411395</v>
      </c>
      <c r="AP649" s="177">
        <f>$AU649+$AB$7*SIN(AQ649)</f>
        <v>26.095711427696152</v>
      </c>
      <c r="AQ649" s="177">
        <f>$AU649+$AB$7*SIN(AR649)</f>
        <v>26.095687375536372</v>
      </c>
      <c r="AR649" s="177">
        <f>$AU649+$AB$7*SIN(AS649)</f>
        <v>26.095470314382389</v>
      </c>
      <c r="AS649" s="177">
        <f>$AU649+$AB$7*SIN(AT649)</f>
        <v>26.093514476084106</v>
      </c>
      <c r="AT649" s="177">
        <f>$AU649+$AB$7*SIN(AU649)</f>
        <v>26.076131266547055</v>
      </c>
      <c r="AU649" s="177">
        <f>RADIANS($AB$9)+$AB$18*(F649-AB$15)</f>
        <v>25.936465825050604</v>
      </c>
    </row>
    <row r="650" spans="1:47" s="177" customFormat="1" ht="12.95" customHeight="1" x14ac:dyDescent="0.2">
      <c r="A650" s="204" t="s">
        <v>1797</v>
      </c>
      <c r="B650" s="176" t="s">
        <v>95</v>
      </c>
      <c r="C650" s="205">
        <v>60294.8966</v>
      </c>
      <c r="D650" s="205">
        <v>1E-4</v>
      </c>
      <c r="E650" s="105">
        <f>(C650-C$7)/C$8</f>
        <v>5185.9368928486529</v>
      </c>
      <c r="F650" s="199">
        <f>ROUND(2*E650,0)/2</f>
        <v>5186</v>
      </c>
      <c r="G650" s="201">
        <f>C650-(C$7+C$8*F650)</f>
        <v>-4.3378600006690249E-2</v>
      </c>
      <c r="H650" s="199"/>
      <c r="I650" s="199"/>
      <c r="K650" s="177">
        <f>G650</f>
        <v>-4.3378600006690249E-2</v>
      </c>
      <c r="O650" s="177">
        <f ca="1">+C$11+C$12*F650</f>
        <v>-4.8848619029447579E-2</v>
      </c>
      <c r="Q650" s="198">
        <f>C650-15018.5</f>
        <v>45276.3966</v>
      </c>
      <c r="S650" s="178">
        <f>S$18</f>
        <v>1</v>
      </c>
      <c r="Z650" s="177">
        <f>F650</f>
        <v>5186</v>
      </c>
      <c r="AA650" s="177">
        <f>AB$3+AB$4*Z650+AB$5*Z650^2+AH650</f>
        <v>-3.9630899690603127E-2</v>
      </c>
      <c r="AB650" s="177">
        <f>IF(S650&lt;&gt;0,G650-AH650,-9999)</f>
        <v>-3.1438697045087699E-2</v>
      </c>
      <c r="AC650" s="177">
        <f>+G650-P650</f>
        <v>-4.3378600006690249E-2</v>
      </c>
      <c r="AD650" s="177">
        <f>IF(S650&lt;&gt;0,G650-AA650,-9999)</f>
        <v>-3.7477003160871214E-3</v>
      </c>
      <c r="AE650" s="177">
        <f>+(G650-AA650)^2*S650</f>
        <v>1.404525765919951E-5</v>
      </c>
      <c r="AF650" s="177">
        <f>IF(S650&lt;&gt;0,G650-P650,-9999)</f>
        <v>-4.3378600006690249E-2</v>
      </c>
      <c r="AG650" s="178"/>
      <c r="AH650" s="177">
        <f>$AB$6*($AB$11/AI650*AJ650+$AB$12)</f>
        <v>-1.193990296160255E-2</v>
      </c>
      <c r="AI650" s="177">
        <f>1+$AB$7*COS(AL650)</f>
        <v>1.0422547882604096</v>
      </c>
      <c r="AJ650" s="177">
        <f>SIN(AL650+RADIANS($AB$9))</f>
        <v>-0.83412200922373569</v>
      </c>
      <c r="AK650" s="177">
        <f>$AB$7*SIN(AL650)</f>
        <v>0.18933654272322956</v>
      </c>
      <c r="AL650" s="177">
        <f>2*ATAN(AM650)</f>
        <v>1.3512216086999518</v>
      </c>
      <c r="AM650" s="177">
        <f>SQRT((1+$AB$7)/(1-$AB$7))*TAN(AN650/2)</f>
        <v>0.80142756767703949</v>
      </c>
      <c r="AN650" s="177">
        <f>$AU650+$AB$7*SIN(AO650)</f>
        <v>26.297346209101857</v>
      </c>
      <c r="AO650" s="177">
        <f>$AU650+$AB$7*SIN(AP650)</f>
        <v>26.297346168183918</v>
      </c>
      <c r="AP650" s="177">
        <f>$AU650+$AB$7*SIN(AQ650)</f>
        <v>26.297345634354361</v>
      </c>
      <c r="AQ650" s="177">
        <f>$AU650+$AB$7*SIN(AR650)</f>
        <v>26.297338669890205</v>
      </c>
      <c r="AR650" s="177">
        <f>$AU650+$AB$7*SIN(AS650)</f>
        <v>26.297247820206497</v>
      </c>
      <c r="AS650" s="177">
        <f>$AU650+$AB$7*SIN(AT650)</f>
        <v>26.296064461220421</v>
      </c>
      <c r="AT650" s="177">
        <f>$AU650+$AB$7*SIN(AU650)</f>
        <v>26.280936327665444</v>
      </c>
      <c r="AU650" s="177">
        <f>RADIANS($AB$9)+$AB$18*(F650-AB$15)</f>
        <v>26.119136763900258</v>
      </c>
    </row>
    <row r="651" spans="1:47" s="177" customFormat="1" ht="12.95" customHeight="1" x14ac:dyDescent="0.2">
      <c r="B651" s="178"/>
      <c r="C651" s="196"/>
      <c r="D651" s="196"/>
      <c r="E651" s="105"/>
      <c r="F651" s="199"/>
      <c r="G651" s="201"/>
      <c r="H651" s="199"/>
      <c r="I651" s="199"/>
      <c r="Q651" s="202"/>
      <c r="S651" s="178"/>
      <c r="AG651" s="178"/>
    </row>
    <row r="652" spans="1:47" s="177" customFormat="1" ht="12.95" customHeight="1" x14ac:dyDescent="0.2">
      <c r="B652" s="178"/>
      <c r="C652" s="196"/>
      <c r="D652" s="196"/>
      <c r="E652" s="105"/>
      <c r="F652" s="199"/>
      <c r="G652" s="201"/>
      <c r="H652" s="199"/>
      <c r="I652" s="199"/>
      <c r="Q652" s="202"/>
      <c r="S652" s="178"/>
      <c r="AG652" s="178"/>
    </row>
    <row r="653" spans="1:47" s="177" customFormat="1" ht="12.95" customHeight="1" x14ac:dyDescent="0.2">
      <c r="B653" s="178"/>
      <c r="C653" s="196"/>
      <c r="D653" s="196"/>
      <c r="E653" s="105"/>
      <c r="F653" s="199"/>
      <c r="G653" s="201"/>
      <c r="H653" s="199"/>
      <c r="I653" s="199"/>
      <c r="Q653" s="202"/>
      <c r="S653" s="178"/>
      <c r="AG653" s="178"/>
    </row>
    <row r="654" spans="1:47" s="177" customFormat="1" ht="12.95" customHeight="1" x14ac:dyDescent="0.2">
      <c r="B654" s="178"/>
      <c r="C654" s="196"/>
      <c r="D654" s="196"/>
      <c r="E654" s="105"/>
      <c r="F654" s="199"/>
      <c r="G654" s="201"/>
      <c r="H654" s="199"/>
      <c r="I654" s="199"/>
      <c r="Q654" s="202"/>
      <c r="S654" s="178"/>
      <c r="AG654" s="178"/>
    </row>
    <row r="655" spans="1:47" s="177" customFormat="1" ht="12.95" customHeight="1" x14ac:dyDescent="0.2">
      <c r="B655" s="178"/>
      <c r="C655" s="196"/>
      <c r="D655" s="196"/>
      <c r="E655" s="105"/>
      <c r="F655" s="199"/>
      <c r="G655" s="201"/>
      <c r="H655" s="199"/>
      <c r="I655" s="199"/>
      <c r="Q655" s="202"/>
      <c r="S655" s="178"/>
      <c r="AG655" s="178"/>
    </row>
    <row r="656" spans="1:47" s="177" customFormat="1" ht="12.95" customHeight="1" x14ac:dyDescent="0.2">
      <c r="B656" s="178"/>
      <c r="C656" s="196"/>
      <c r="D656" s="196"/>
      <c r="E656" s="105"/>
      <c r="F656" s="199"/>
      <c r="G656" s="201"/>
      <c r="H656" s="199"/>
      <c r="I656" s="199"/>
      <c r="Q656" s="202"/>
      <c r="S656" s="178"/>
      <c r="AG656" s="178"/>
    </row>
    <row r="657" spans="2:33" s="177" customFormat="1" ht="12.95" customHeight="1" x14ac:dyDescent="0.2">
      <c r="B657" s="178"/>
      <c r="C657" s="196"/>
      <c r="D657" s="196"/>
      <c r="E657" s="105"/>
      <c r="F657" s="199"/>
      <c r="G657" s="201"/>
      <c r="H657" s="199"/>
      <c r="I657" s="199"/>
      <c r="Q657" s="202"/>
      <c r="S657" s="178"/>
      <c r="AG657" s="178"/>
    </row>
    <row r="658" spans="2:33" s="177" customFormat="1" ht="12.95" customHeight="1" x14ac:dyDescent="0.2">
      <c r="B658" s="178"/>
      <c r="C658" s="196"/>
      <c r="D658" s="196"/>
      <c r="E658" s="105"/>
      <c r="F658" s="199"/>
      <c r="G658" s="201"/>
      <c r="H658" s="199"/>
      <c r="I658" s="199"/>
      <c r="Q658" s="202"/>
      <c r="S658" s="178"/>
      <c r="AG658" s="178"/>
    </row>
    <row r="659" spans="2:33" s="177" customFormat="1" ht="12.95" customHeight="1" x14ac:dyDescent="0.2">
      <c r="B659" s="178"/>
      <c r="C659" s="196"/>
      <c r="D659" s="196"/>
      <c r="E659" s="105"/>
      <c r="F659" s="199"/>
      <c r="G659" s="201"/>
      <c r="H659" s="199"/>
      <c r="I659" s="199"/>
      <c r="Q659" s="202"/>
      <c r="S659" s="178"/>
      <c r="AG659" s="178"/>
    </row>
    <row r="660" spans="2:33" s="177" customFormat="1" ht="12.95" customHeight="1" x14ac:dyDescent="0.2">
      <c r="B660" s="178"/>
      <c r="C660" s="196"/>
      <c r="D660" s="196"/>
      <c r="E660" s="105"/>
      <c r="F660" s="199"/>
      <c r="G660" s="201"/>
      <c r="H660" s="199"/>
      <c r="I660" s="199"/>
      <c r="Q660" s="202"/>
      <c r="S660" s="178"/>
      <c r="AG660" s="178"/>
    </row>
    <row r="661" spans="2:33" s="177" customFormat="1" ht="12.95" customHeight="1" x14ac:dyDescent="0.2">
      <c r="B661" s="178"/>
      <c r="C661" s="196"/>
      <c r="D661" s="196"/>
      <c r="E661" s="105"/>
      <c r="F661" s="199"/>
      <c r="G661" s="201"/>
      <c r="H661" s="199"/>
      <c r="I661" s="199"/>
      <c r="Q661" s="202"/>
      <c r="S661" s="178"/>
      <c r="AG661" s="178"/>
    </row>
    <row r="662" spans="2:33" s="177" customFormat="1" ht="12.95" customHeight="1" x14ac:dyDescent="0.2">
      <c r="B662" s="178"/>
      <c r="C662" s="196"/>
      <c r="D662" s="196"/>
      <c r="E662" s="105"/>
      <c r="F662" s="199"/>
      <c r="G662" s="201"/>
      <c r="H662" s="199"/>
      <c r="I662" s="199"/>
      <c r="Q662" s="202"/>
      <c r="S662" s="178"/>
      <c r="AG662" s="178"/>
    </row>
    <row r="663" spans="2:33" s="177" customFormat="1" ht="12.95" customHeight="1" x14ac:dyDescent="0.2">
      <c r="B663" s="178"/>
      <c r="C663" s="196"/>
      <c r="D663" s="196"/>
      <c r="E663" s="105"/>
      <c r="F663" s="199"/>
      <c r="G663" s="201"/>
      <c r="H663" s="199"/>
      <c r="I663" s="199"/>
      <c r="Q663" s="202"/>
      <c r="S663" s="178"/>
      <c r="AG663" s="178"/>
    </row>
    <row r="664" spans="2:33" s="177" customFormat="1" ht="12.95" customHeight="1" x14ac:dyDescent="0.2">
      <c r="B664" s="178"/>
      <c r="C664" s="196"/>
      <c r="D664" s="196"/>
      <c r="E664" s="105"/>
      <c r="F664" s="199"/>
      <c r="G664" s="201"/>
      <c r="H664" s="199"/>
      <c r="I664" s="199"/>
      <c r="Q664" s="202"/>
      <c r="S664" s="178"/>
      <c r="AG664" s="178"/>
    </row>
    <row r="665" spans="2:33" s="177" customFormat="1" ht="12.95" customHeight="1" x14ac:dyDescent="0.2">
      <c r="B665" s="178"/>
      <c r="C665" s="196"/>
      <c r="D665" s="196"/>
      <c r="E665" s="105"/>
      <c r="F665" s="199"/>
      <c r="G665" s="201"/>
      <c r="H665" s="199"/>
      <c r="I665" s="199"/>
      <c r="Q665" s="202"/>
      <c r="S665" s="178"/>
      <c r="AG665" s="178"/>
    </row>
    <row r="666" spans="2:33" s="177" customFormat="1" ht="12.95" customHeight="1" x14ac:dyDescent="0.2">
      <c r="B666" s="178"/>
      <c r="C666" s="196"/>
      <c r="D666" s="196"/>
      <c r="E666" s="105"/>
      <c r="F666" s="199"/>
      <c r="G666" s="201"/>
      <c r="H666" s="199"/>
      <c r="I666" s="199"/>
      <c r="Q666" s="202"/>
      <c r="S666" s="178"/>
      <c r="AG666" s="178"/>
    </row>
    <row r="667" spans="2:33" s="177" customFormat="1" ht="12.95" customHeight="1" x14ac:dyDescent="0.2">
      <c r="B667" s="178"/>
      <c r="C667" s="196"/>
      <c r="D667" s="196"/>
      <c r="E667" s="105"/>
      <c r="F667" s="199"/>
      <c r="G667" s="201"/>
      <c r="H667" s="199"/>
      <c r="I667" s="199"/>
      <c r="Q667" s="202"/>
      <c r="S667" s="178"/>
      <c r="AG667" s="178"/>
    </row>
    <row r="668" spans="2:33" s="177" customFormat="1" ht="12.95" customHeight="1" x14ac:dyDescent="0.2">
      <c r="B668" s="178"/>
      <c r="C668" s="196"/>
      <c r="D668" s="196"/>
      <c r="E668" s="105"/>
      <c r="F668" s="199"/>
      <c r="G668" s="201"/>
      <c r="H668" s="199"/>
      <c r="I668" s="199"/>
      <c r="Q668" s="202"/>
      <c r="S668" s="178"/>
      <c r="AG668" s="178"/>
    </row>
    <row r="669" spans="2:33" s="177" customFormat="1" ht="12.95" customHeight="1" x14ac:dyDescent="0.2">
      <c r="B669" s="178"/>
      <c r="C669" s="196"/>
      <c r="D669" s="196"/>
      <c r="E669" s="105"/>
      <c r="F669" s="199"/>
      <c r="G669" s="201"/>
      <c r="H669" s="199"/>
      <c r="I669" s="199"/>
      <c r="Q669" s="202"/>
      <c r="S669" s="178"/>
      <c r="AG669" s="178"/>
    </row>
    <row r="670" spans="2:33" s="177" customFormat="1" ht="12.95" customHeight="1" x14ac:dyDescent="0.2">
      <c r="B670" s="178"/>
      <c r="C670" s="196"/>
      <c r="D670" s="196"/>
      <c r="E670" s="105"/>
      <c r="F670" s="199"/>
      <c r="G670" s="201"/>
      <c r="H670" s="199"/>
      <c r="I670" s="199"/>
      <c r="Q670" s="202"/>
      <c r="S670" s="178"/>
      <c r="AG670" s="178"/>
    </row>
    <row r="671" spans="2:33" s="177" customFormat="1" ht="12.95" customHeight="1" x14ac:dyDescent="0.2">
      <c r="B671" s="178"/>
      <c r="C671" s="196"/>
      <c r="D671" s="196"/>
      <c r="E671" s="105"/>
      <c r="F671" s="199"/>
      <c r="G671" s="201"/>
      <c r="H671" s="199"/>
      <c r="I671" s="199"/>
      <c r="Q671" s="202"/>
      <c r="S671" s="178"/>
      <c r="AG671" s="178"/>
    </row>
    <row r="672" spans="2:33" s="177" customFormat="1" ht="12.95" customHeight="1" x14ac:dyDescent="0.2">
      <c r="B672" s="178"/>
      <c r="C672" s="196"/>
      <c r="D672" s="196"/>
      <c r="E672" s="105"/>
      <c r="F672" s="199"/>
      <c r="G672" s="201"/>
      <c r="H672" s="199"/>
      <c r="I672" s="199"/>
      <c r="Q672" s="202"/>
      <c r="S672" s="178"/>
      <c r="AG672" s="178"/>
    </row>
    <row r="673" spans="2:33" s="177" customFormat="1" ht="12.95" customHeight="1" x14ac:dyDescent="0.2">
      <c r="B673" s="178"/>
      <c r="C673" s="196"/>
      <c r="D673" s="196"/>
      <c r="E673" s="105"/>
      <c r="F673" s="199"/>
      <c r="G673" s="201"/>
      <c r="H673" s="199"/>
      <c r="I673" s="199"/>
      <c r="Q673" s="202"/>
      <c r="S673" s="178"/>
      <c r="AG673" s="178"/>
    </row>
    <row r="674" spans="2:33" s="177" customFormat="1" ht="12.95" customHeight="1" x14ac:dyDescent="0.2">
      <c r="B674" s="178"/>
      <c r="C674" s="196"/>
      <c r="D674" s="196"/>
      <c r="E674" s="105"/>
      <c r="F674" s="199"/>
      <c r="G674" s="201"/>
      <c r="H674" s="199"/>
      <c r="I674" s="199"/>
      <c r="Q674" s="202"/>
      <c r="S674" s="178"/>
      <c r="AG674" s="178"/>
    </row>
    <row r="675" spans="2:33" s="177" customFormat="1" ht="12.95" customHeight="1" x14ac:dyDescent="0.2">
      <c r="B675" s="178"/>
      <c r="C675" s="196"/>
      <c r="D675" s="196"/>
      <c r="E675" s="105"/>
      <c r="F675" s="199"/>
      <c r="G675" s="201"/>
      <c r="H675" s="199"/>
      <c r="I675" s="199"/>
      <c r="Q675" s="202"/>
      <c r="S675" s="178"/>
      <c r="AG675" s="178"/>
    </row>
    <row r="676" spans="2:33" s="177" customFormat="1" ht="12.95" customHeight="1" x14ac:dyDescent="0.2">
      <c r="B676" s="178"/>
      <c r="C676" s="196"/>
      <c r="D676" s="196"/>
      <c r="E676" s="105"/>
      <c r="F676" s="199"/>
      <c r="G676" s="201"/>
      <c r="H676" s="199"/>
      <c r="I676" s="199"/>
      <c r="Q676" s="202"/>
      <c r="S676" s="178"/>
      <c r="AG676" s="178"/>
    </row>
    <row r="677" spans="2:33" s="177" customFormat="1" ht="12.95" customHeight="1" x14ac:dyDescent="0.2">
      <c r="B677" s="178"/>
      <c r="C677" s="196"/>
      <c r="D677" s="196"/>
      <c r="E677" s="105"/>
      <c r="F677" s="199"/>
      <c r="G677" s="201"/>
      <c r="H677" s="199"/>
      <c r="I677" s="199"/>
      <c r="Q677" s="202"/>
      <c r="S677" s="178"/>
      <c r="AG677" s="178"/>
    </row>
    <row r="678" spans="2:33" s="177" customFormat="1" ht="12.95" customHeight="1" x14ac:dyDescent="0.2">
      <c r="B678" s="178"/>
      <c r="C678" s="196"/>
      <c r="D678" s="196"/>
      <c r="E678" s="105"/>
      <c r="F678" s="199"/>
      <c r="G678" s="201"/>
      <c r="H678" s="199"/>
      <c r="I678" s="199"/>
      <c r="Q678" s="202"/>
      <c r="S678" s="178"/>
      <c r="AG678" s="178"/>
    </row>
    <row r="679" spans="2:33" s="177" customFormat="1" ht="12.95" customHeight="1" x14ac:dyDescent="0.2">
      <c r="B679" s="178"/>
      <c r="C679" s="196"/>
      <c r="D679" s="196"/>
      <c r="E679" s="105"/>
      <c r="F679" s="199"/>
      <c r="G679" s="201"/>
      <c r="H679" s="199"/>
      <c r="I679" s="199"/>
      <c r="Q679" s="202"/>
      <c r="S679" s="178"/>
      <c r="AG679" s="178"/>
    </row>
    <row r="680" spans="2:33" s="177" customFormat="1" ht="12.95" customHeight="1" x14ac:dyDescent="0.2">
      <c r="B680" s="178"/>
      <c r="C680" s="196"/>
      <c r="D680" s="196"/>
      <c r="E680" s="105"/>
      <c r="F680" s="199"/>
      <c r="G680" s="201"/>
      <c r="H680" s="199"/>
      <c r="I680" s="199"/>
      <c r="Q680" s="202"/>
      <c r="S680" s="178"/>
      <c r="AG680" s="178"/>
    </row>
    <row r="681" spans="2:33" s="177" customFormat="1" ht="12.95" customHeight="1" x14ac:dyDescent="0.2">
      <c r="B681" s="178"/>
      <c r="C681" s="196"/>
      <c r="D681" s="196"/>
      <c r="E681" s="105"/>
      <c r="F681" s="199"/>
      <c r="G681" s="201"/>
      <c r="H681" s="199"/>
      <c r="I681" s="199"/>
      <c r="Q681" s="202"/>
      <c r="S681" s="178"/>
      <c r="AG681" s="178"/>
    </row>
    <row r="682" spans="2:33" s="177" customFormat="1" ht="12.95" customHeight="1" x14ac:dyDescent="0.2">
      <c r="B682" s="178"/>
      <c r="C682" s="196"/>
      <c r="D682" s="196"/>
      <c r="E682" s="105"/>
      <c r="F682" s="199"/>
      <c r="G682" s="201"/>
      <c r="H682" s="199"/>
      <c r="I682" s="199"/>
      <c r="Q682" s="202"/>
      <c r="S682" s="178"/>
      <c r="AG682" s="178"/>
    </row>
    <row r="683" spans="2:33" s="177" customFormat="1" ht="12.95" customHeight="1" x14ac:dyDescent="0.2">
      <c r="B683" s="178"/>
      <c r="C683" s="196"/>
      <c r="D683" s="196"/>
      <c r="E683" s="105"/>
      <c r="F683" s="199"/>
      <c r="G683" s="201"/>
      <c r="H683" s="199"/>
      <c r="I683" s="199"/>
      <c r="Q683" s="202"/>
      <c r="S683" s="178"/>
      <c r="AG683" s="178"/>
    </row>
    <row r="684" spans="2:33" s="177" customFormat="1" ht="12.95" customHeight="1" x14ac:dyDescent="0.2">
      <c r="B684" s="178"/>
      <c r="C684" s="196"/>
      <c r="D684" s="196"/>
      <c r="E684" s="105"/>
      <c r="F684" s="199"/>
      <c r="G684" s="201"/>
      <c r="H684" s="199"/>
      <c r="I684" s="199"/>
      <c r="Q684" s="202"/>
      <c r="S684" s="178"/>
      <c r="AG684" s="178"/>
    </row>
    <row r="685" spans="2:33" s="177" customFormat="1" ht="12.95" customHeight="1" x14ac:dyDescent="0.2">
      <c r="B685" s="178"/>
      <c r="C685" s="196"/>
      <c r="D685" s="196"/>
      <c r="E685" s="105"/>
      <c r="F685" s="199"/>
      <c r="G685" s="201"/>
      <c r="H685" s="199"/>
      <c r="I685" s="199"/>
      <c r="Q685" s="202"/>
      <c r="S685" s="178"/>
      <c r="AG685" s="178"/>
    </row>
    <row r="686" spans="2:33" s="177" customFormat="1" ht="12.95" customHeight="1" x14ac:dyDescent="0.2">
      <c r="B686" s="178"/>
      <c r="C686" s="196"/>
      <c r="D686" s="196"/>
      <c r="E686" s="105"/>
      <c r="F686" s="199"/>
      <c r="G686" s="201"/>
      <c r="H686" s="199"/>
      <c r="I686" s="199"/>
      <c r="Q686" s="202"/>
      <c r="S686" s="178"/>
      <c r="AG686" s="178"/>
    </row>
    <row r="687" spans="2:33" s="177" customFormat="1" ht="12.95" customHeight="1" x14ac:dyDescent="0.2">
      <c r="B687" s="178"/>
      <c r="C687" s="196"/>
      <c r="D687" s="196"/>
      <c r="E687" s="105"/>
      <c r="F687" s="199"/>
      <c r="G687" s="201"/>
      <c r="H687" s="199"/>
      <c r="I687" s="199"/>
      <c r="Q687" s="202"/>
      <c r="S687" s="178"/>
      <c r="AG687" s="178"/>
    </row>
    <row r="688" spans="2:33" s="177" customFormat="1" ht="12.95" customHeight="1" x14ac:dyDescent="0.2">
      <c r="B688" s="178"/>
      <c r="C688" s="196"/>
      <c r="D688" s="196"/>
      <c r="E688" s="105"/>
      <c r="F688" s="199"/>
      <c r="G688" s="201"/>
      <c r="H688" s="199"/>
      <c r="I688" s="199"/>
      <c r="Q688" s="202"/>
      <c r="S688" s="178"/>
      <c r="AG688" s="178"/>
    </row>
    <row r="689" spans="2:33" s="177" customFormat="1" ht="12.95" customHeight="1" x14ac:dyDescent="0.2">
      <c r="B689" s="178"/>
      <c r="C689" s="196"/>
      <c r="D689" s="196"/>
      <c r="E689" s="105"/>
      <c r="F689" s="199"/>
      <c r="G689" s="201"/>
      <c r="H689" s="199"/>
      <c r="I689" s="199"/>
      <c r="Q689" s="202"/>
      <c r="S689" s="178"/>
      <c r="AG689" s="178"/>
    </row>
    <row r="690" spans="2:33" s="177" customFormat="1" ht="12.95" customHeight="1" x14ac:dyDescent="0.2">
      <c r="B690" s="178"/>
      <c r="C690" s="196"/>
      <c r="D690" s="196"/>
      <c r="E690" s="105"/>
      <c r="F690" s="199"/>
      <c r="G690" s="201"/>
      <c r="H690" s="199"/>
      <c r="I690" s="199"/>
      <c r="Q690" s="202"/>
      <c r="S690" s="178"/>
      <c r="AG690" s="178"/>
    </row>
    <row r="691" spans="2:33" s="177" customFormat="1" ht="12.95" customHeight="1" x14ac:dyDescent="0.2">
      <c r="B691" s="178"/>
      <c r="C691" s="196"/>
      <c r="D691" s="196"/>
      <c r="E691" s="105"/>
      <c r="F691" s="199"/>
      <c r="G691" s="201"/>
      <c r="H691" s="199"/>
      <c r="I691" s="199"/>
      <c r="Q691" s="202"/>
      <c r="S691" s="178"/>
      <c r="AG691" s="178"/>
    </row>
    <row r="692" spans="2:33" s="177" customFormat="1" ht="12.95" customHeight="1" x14ac:dyDescent="0.2">
      <c r="B692" s="178"/>
      <c r="C692" s="196"/>
      <c r="D692" s="196"/>
      <c r="E692" s="105"/>
      <c r="F692" s="199"/>
      <c r="G692" s="201"/>
      <c r="H692" s="199"/>
      <c r="I692" s="199"/>
      <c r="Q692" s="202"/>
      <c r="S692" s="178"/>
      <c r="AG692" s="178"/>
    </row>
    <row r="693" spans="2:33" s="177" customFormat="1" ht="12.95" customHeight="1" x14ac:dyDescent="0.2">
      <c r="B693" s="178"/>
      <c r="C693" s="196"/>
      <c r="D693" s="196"/>
      <c r="E693" s="105"/>
      <c r="F693" s="199"/>
      <c r="G693" s="201"/>
      <c r="H693" s="199"/>
      <c r="I693" s="199"/>
      <c r="Q693" s="202"/>
      <c r="S693" s="178"/>
      <c r="AG693" s="178"/>
    </row>
    <row r="694" spans="2:33" s="177" customFormat="1" ht="12.95" customHeight="1" x14ac:dyDescent="0.2">
      <c r="B694" s="178"/>
      <c r="C694" s="196"/>
      <c r="D694" s="196"/>
      <c r="E694" s="105"/>
      <c r="F694" s="199"/>
      <c r="G694" s="201"/>
      <c r="H694" s="199"/>
      <c r="I694" s="199"/>
      <c r="Q694" s="202"/>
      <c r="S694" s="178"/>
      <c r="AG694" s="178"/>
    </row>
    <row r="695" spans="2:33" s="177" customFormat="1" ht="12.95" customHeight="1" x14ac:dyDescent="0.2">
      <c r="B695" s="178"/>
      <c r="C695" s="196"/>
      <c r="D695" s="196"/>
      <c r="E695" s="105"/>
      <c r="F695" s="199"/>
      <c r="G695" s="201"/>
      <c r="H695" s="199"/>
      <c r="I695" s="199"/>
      <c r="Q695" s="202"/>
      <c r="S695" s="178"/>
      <c r="AG695" s="178"/>
    </row>
    <row r="696" spans="2:33" s="177" customFormat="1" ht="12.95" customHeight="1" x14ac:dyDescent="0.2">
      <c r="B696" s="178"/>
      <c r="C696" s="196"/>
      <c r="D696" s="196"/>
      <c r="E696" s="105"/>
      <c r="F696" s="199"/>
      <c r="G696" s="201"/>
      <c r="H696" s="199"/>
      <c r="I696" s="199"/>
      <c r="Q696" s="202"/>
      <c r="S696" s="178"/>
      <c r="AG696" s="178"/>
    </row>
    <row r="697" spans="2:33" s="177" customFormat="1" ht="12.95" customHeight="1" x14ac:dyDescent="0.2">
      <c r="B697" s="178"/>
      <c r="C697" s="196"/>
      <c r="D697" s="196"/>
      <c r="E697" s="105"/>
      <c r="F697" s="199"/>
      <c r="G697" s="201"/>
      <c r="H697" s="199"/>
      <c r="I697" s="199"/>
      <c r="Q697" s="202"/>
      <c r="S697" s="178"/>
      <c r="AG697" s="178"/>
    </row>
    <row r="698" spans="2:33" s="177" customFormat="1" ht="12.95" customHeight="1" x14ac:dyDescent="0.2">
      <c r="C698" s="196"/>
      <c r="D698" s="196"/>
      <c r="S698" s="178"/>
    </row>
    <row r="699" spans="2:33" s="177" customFormat="1" ht="12.95" customHeight="1" x14ac:dyDescent="0.2">
      <c r="C699" s="196"/>
      <c r="D699" s="196"/>
      <c r="S699" s="178"/>
    </row>
    <row r="700" spans="2:33" s="177" customFormat="1" ht="12.95" customHeight="1" x14ac:dyDescent="0.2">
      <c r="C700" s="196"/>
      <c r="D700" s="196"/>
      <c r="S700" s="178"/>
    </row>
    <row r="701" spans="2:33" s="177" customFormat="1" ht="12.95" customHeight="1" x14ac:dyDescent="0.2">
      <c r="C701" s="196"/>
      <c r="D701" s="196"/>
      <c r="S701" s="178"/>
    </row>
    <row r="702" spans="2:33" s="177" customFormat="1" ht="12.95" customHeight="1" x14ac:dyDescent="0.2">
      <c r="C702" s="196"/>
      <c r="D702" s="196"/>
      <c r="S702" s="178"/>
    </row>
    <row r="703" spans="2:33" s="177" customFormat="1" ht="12.95" customHeight="1" x14ac:dyDescent="0.2">
      <c r="C703" s="196"/>
      <c r="D703" s="196"/>
      <c r="S703" s="178"/>
    </row>
    <row r="704" spans="2:33" s="177" customFormat="1" ht="12.95" customHeight="1" x14ac:dyDescent="0.2">
      <c r="C704" s="196"/>
      <c r="D704" s="196"/>
      <c r="S704" s="178"/>
    </row>
    <row r="705" spans="3:19" s="177" customFormat="1" ht="12.95" customHeight="1" x14ac:dyDescent="0.2">
      <c r="C705" s="196"/>
      <c r="D705" s="196"/>
      <c r="S705" s="178"/>
    </row>
    <row r="706" spans="3:19" s="177" customFormat="1" ht="12.95" customHeight="1" x14ac:dyDescent="0.2">
      <c r="C706" s="196"/>
      <c r="D706" s="196"/>
      <c r="S706" s="178"/>
    </row>
    <row r="707" spans="3:19" s="177" customFormat="1" ht="12.95" customHeight="1" x14ac:dyDescent="0.2">
      <c r="C707" s="196"/>
      <c r="D707" s="196"/>
      <c r="S707" s="178"/>
    </row>
    <row r="708" spans="3:19" s="177" customFormat="1" ht="12.95" customHeight="1" x14ac:dyDescent="0.2">
      <c r="C708" s="196"/>
      <c r="D708" s="196"/>
      <c r="S708" s="178"/>
    </row>
    <row r="709" spans="3:19" s="177" customFormat="1" ht="12.95" customHeight="1" x14ac:dyDescent="0.2">
      <c r="C709" s="196"/>
      <c r="D709" s="196"/>
      <c r="S709" s="178"/>
    </row>
    <row r="710" spans="3:19" s="177" customFormat="1" ht="12.95" customHeight="1" x14ac:dyDescent="0.2">
      <c r="C710" s="196"/>
      <c r="D710" s="196"/>
      <c r="S710" s="178"/>
    </row>
    <row r="711" spans="3:19" s="177" customFormat="1" ht="12.95" customHeight="1" x14ac:dyDescent="0.2">
      <c r="C711" s="196"/>
      <c r="D711" s="196"/>
      <c r="S711" s="178"/>
    </row>
    <row r="712" spans="3:19" s="177" customFormat="1" ht="12.95" customHeight="1" x14ac:dyDescent="0.2">
      <c r="C712" s="196"/>
      <c r="D712" s="196"/>
      <c r="S712" s="178"/>
    </row>
    <row r="713" spans="3:19" s="177" customFormat="1" ht="12.95" customHeight="1" x14ac:dyDescent="0.2">
      <c r="C713" s="196"/>
      <c r="D713" s="196"/>
      <c r="S713" s="178"/>
    </row>
    <row r="714" spans="3:19" s="177" customFormat="1" ht="12.95" customHeight="1" x14ac:dyDescent="0.2">
      <c r="C714" s="196"/>
      <c r="D714" s="196"/>
      <c r="S714" s="178"/>
    </row>
    <row r="715" spans="3:19" s="177" customFormat="1" ht="12.95" customHeight="1" x14ac:dyDescent="0.2">
      <c r="C715" s="196"/>
      <c r="D715" s="196"/>
      <c r="S715" s="178"/>
    </row>
    <row r="716" spans="3:19" s="177" customFormat="1" ht="12.95" customHeight="1" x14ac:dyDescent="0.2">
      <c r="C716" s="196"/>
      <c r="D716" s="196"/>
      <c r="S716" s="178"/>
    </row>
    <row r="717" spans="3:19" s="177" customFormat="1" ht="12.95" customHeight="1" x14ac:dyDescent="0.2">
      <c r="C717" s="196"/>
      <c r="D717" s="196"/>
      <c r="S717" s="178"/>
    </row>
    <row r="718" spans="3:19" s="177" customFormat="1" ht="12.95" customHeight="1" x14ac:dyDescent="0.2">
      <c r="C718" s="196"/>
      <c r="D718" s="196"/>
      <c r="S718" s="178"/>
    </row>
    <row r="719" spans="3:19" s="177" customFormat="1" ht="12.95" customHeight="1" x14ac:dyDescent="0.2">
      <c r="C719" s="196"/>
      <c r="D719" s="196"/>
      <c r="S719" s="178"/>
    </row>
    <row r="720" spans="3:19" s="177" customFormat="1" ht="12.95" customHeight="1" x14ac:dyDescent="0.2">
      <c r="C720" s="196"/>
      <c r="D720" s="196"/>
      <c r="S720" s="178"/>
    </row>
    <row r="721" spans="3:19" s="177" customFormat="1" ht="12.95" customHeight="1" x14ac:dyDescent="0.2">
      <c r="C721" s="196"/>
      <c r="D721" s="196"/>
      <c r="S721" s="178"/>
    </row>
    <row r="722" spans="3:19" s="177" customFormat="1" ht="12.95" customHeight="1" x14ac:dyDescent="0.2">
      <c r="C722" s="196"/>
      <c r="D722" s="196"/>
      <c r="S722" s="178"/>
    </row>
    <row r="723" spans="3:19" s="177" customFormat="1" ht="12.95" customHeight="1" x14ac:dyDescent="0.2">
      <c r="C723" s="196"/>
      <c r="D723" s="196"/>
      <c r="S723" s="178"/>
    </row>
    <row r="724" spans="3:19" s="177" customFormat="1" ht="12.95" customHeight="1" x14ac:dyDescent="0.2">
      <c r="C724" s="196"/>
      <c r="D724" s="196"/>
      <c r="S724" s="178"/>
    </row>
    <row r="725" spans="3:19" s="177" customFormat="1" ht="12.95" customHeight="1" x14ac:dyDescent="0.2">
      <c r="C725" s="196"/>
      <c r="D725" s="196"/>
      <c r="S725" s="178"/>
    </row>
    <row r="726" spans="3:19" s="177" customFormat="1" ht="12.95" customHeight="1" x14ac:dyDescent="0.2">
      <c r="C726" s="196"/>
      <c r="D726" s="196"/>
      <c r="S726" s="178"/>
    </row>
    <row r="727" spans="3:19" s="177" customFormat="1" ht="12.95" customHeight="1" x14ac:dyDescent="0.2">
      <c r="C727" s="196"/>
      <c r="D727" s="196"/>
      <c r="S727" s="178"/>
    </row>
    <row r="728" spans="3:19" s="177" customFormat="1" ht="12.95" customHeight="1" x14ac:dyDescent="0.2">
      <c r="C728" s="196"/>
      <c r="D728" s="196"/>
      <c r="S728" s="178"/>
    </row>
    <row r="729" spans="3:19" s="177" customFormat="1" ht="12.95" customHeight="1" x14ac:dyDescent="0.2">
      <c r="C729" s="196"/>
      <c r="D729" s="196"/>
      <c r="S729" s="178"/>
    </row>
    <row r="730" spans="3:19" s="177" customFormat="1" ht="12.95" customHeight="1" x14ac:dyDescent="0.2">
      <c r="C730" s="196"/>
      <c r="D730" s="196"/>
      <c r="S730" s="178"/>
    </row>
    <row r="731" spans="3:19" s="177" customFormat="1" ht="12.95" customHeight="1" x14ac:dyDescent="0.2">
      <c r="C731" s="196"/>
      <c r="D731" s="196"/>
      <c r="S731" s="178"/>
    </row>
    <row r="732" spans="3:19" s="177" customFormat="1" ht="12.95" customHeight="1" x14ac:dyDescent="0.2">
      <c r="C732" s="196"/>
      <c r="D732" s="196"/>
      <c r="S732" s="178"/>
    </row>
    <row r="733" spans="3:19" s="177" customFormat="1" ht="12.95" customHeight="1" x14ac:dyDescent="0.2">
      <c r="C733" s="196"/>
      <c r="D733" s="196"/>
      <c r="S733" s="178"/>
    </row>
    <row r="734" spans="3:19" s="177" customFormat="1" ht="12.95" customHeight="1" x14ac:dyDescent="0.2">
      <c r="C734" s="196"/>
      <c r="D734" s="196"/>
      <c r="S734" s="178"/>
    </row>
    <row r="735" spans="3:19" s="177" customFormat="1" ht="12.95" customHeight="1" x14ac:dyDescent="0.2">
      <c r="C735" s="196"/>
      <c r="D735" s="196"/>
      <c r="S735" s="178"/>
    </row>
    <row r="736" spans="3:19" s="177" customFormat="1" ht="12.95" customHeight="1" x14ac:dyDescent="0.2">
      <c r="C736" s="196"/>
      <c r="D736" s="196"/>
      <c r="S736" s="178"/>
    </row>
    <row r="737" spans="3:19" s="177" customFormat="1" ht="12.95" customHeight="1" x14ac:dyDescent="0.2">
      <c r="C737" s="196"/>
      <c r="D737" s="196"/>
      <c r="S737" s="178"/>
    </row>
    <row r="738" spans="3:19" s="177" customFormat="1" ht="12.95" customHeight="1" x14ac:dyDescent="0.2">
      <c r="C738" s="196"/>
      <c r="D738" s="196"/>
      <c r="S738" s="178"/>
    </row>
    <row r="739" spans="3:19" s="177" customFormat="1" ht="12.95" customHeight="1" x14ac:dyDescent="0.2">
      <c r="C739" s="196"/>
      <c r="D739" s="196"/>
      <c r="S739" s="178"/>
    </row>
    <row r="740" spans="3:19" s="177" customFormat="1" ht="12.95" customHeight="1" x14ac:dyDescent="0.2">
      <c r="C740" s="196"/>
      <c r="D740" s="196"/>
      <c r="S740" s="178"/>
    </row>
    <row r="741" spans="3:19" s="177" customFormat="1" ht="12.95" customHeight="1" x14ac:dyDescent="0.2">
      <c r="C741" s="196"/>
      <c r="D741" s="196"/>
      <c r="S741" s="178"/>
    </row>
    <row r="742" spans="3:19" s="177" customFormat="1" ht="12.95" customHeight="1" x14ac:dyDescent="0.2">
      <c r="C742" s="196"/>
      <c r="D742" s="196"/>
      <c r="S742" s="178"/>
    </row>
    <row r="743" spans="3:19" s="177" customFormat="1" ht="12.95" customHeight="1" x14ac:dyDescent="0.2">
      <c r="C743" s="196"/>
      <c r="D743" s="196"/>
      <c r="S743" s="178"/>
    </row>
    <row r="744" spans="3:19" s="177" customFormat="1" ht="12.95" customHeight="1" x14ac:dyDescent="0.2">
      <c r="C744" s="196"/>
      <c r="D744" s="196"/>
      <c r="S744" s="178"/>
    </row>
    <row r="745" spans="3:19" s="177" customFormat="1" ht="12.95" customHeight="1" x14ac:dyDescent="0.2">
      <c r="C745" s="196"/>
      <c r="D745" s="196"/>
      <c r="S745" s="178"/>
    </row>
    <row r="746" spans="3:19" s="177" customFormat="1" ht="12.95" customHeight="1" x14ac:dyDescent="0.2">
      <c r="C746" s="196"/>
      <c r="D746" s="196"/>
      <c r="S746" s="178"/>
    </row>
    <row r="747" spans="3:19" s="177" customFormat="1" ht="12.95" customHeight="1" x14ac:dyDescent="0.2">
      <c r="C747" s="196"/>
      <c r="D747" s="196"/>
      <c r="S747" s="178"/>
    </row>
    <row r="748" spans="3:19" s="177" customFormat="1" ht="12.95" customHeight="1" x14ac:dyDescent="0.2">
      <c r="C748" s="196"/>
      <c r="D748" s="196"/>
      <c r="S748" s="178"/>
    </row>
    <row r="749" spans="3:19" s="177" customFormat="1" ht="12.95" customHeight="1" x14ac:dyDescent="0.2">
      <c r="C749" s="196"/>
      <c r="D749" s="196"/>
      <c r="S749" s="178"/>
    </row>
    <row r="750" spans="3:19" s="177" customFormat="1" ht="12.95" customHeight="1" x14ac:dyDescent="0.2">
      <c r="C750" s="196"/>
      <c r="D750" s="196"/>
      <c r="S750" s="178"/>
    </row>
    <row r="751" spans="3:19" s="177" customFormat="1" ht="12.95" customHeight="1" x14ac:dyDescent="0.2">
      <c r="C751" s="196"/>
      <c r="D751" s="196"/>
      <c r="S751" s="178"/>
    </row>
    <row r="752" spans="3:19" s="177" customFormat="1" ht="12.95" customHeight="1" x14ac:dyDescent="0.2">
      <c r="C752" s="196"/>
      <c r="D752" s="196"/>
      <c r="S752" s="178"/>
    </row>
    <row r="753" spans="3:19" s="177" customFormat="1" ht="12.95" customHeight="1" x14ac:dyDescent="0.2">
      <c r="C753" s="196"/>
      <c r="D753" s="196"/>
      <c r="S753" s="178"/>
    </row>
    <row r="754" spans="3:19" s="177" customFormat="1" ht="12.95" customHeight="1" x14ac:dyDescent="0.2">
      <c r="C754" s="196"/>
      <c r="D754" s="196"/>
      <c r="S754" s="178"/>
    </row>
    <row r="755" spans="3:19" s="177" customFormat="1" ht="12.95" customHeight="1" x14ac:dyDescent="0.2">
      <c r="C755" s="196"/>
      <c r="D755" s="196"/>
      <c r="S755" s="178"/>
    </row>
    <row r="756" spans="3:19" s="177" customFormat="1" ht="12.95" customHeight="1" x14ac:dyDescent="0.2">
      <c r="C756" s="196"/>
      <c r="D756" s="196"/>
      <c r="S756" s="178"/>
    </row>
    <row r="757" spans="3:19" s="177" customFormat="1" ht="12.95" customHeight="1" x14ac:dyDescent="0.2">
      <c r="C757" s="196"/>
      <c r="D757" s="196"/>
      <c r="S757" s="178"/>
    </row>
    <row r="758" spans="3:19" s="177" customFormat="1" ht="12.95" customHeight="1" x14ac:dyDescent="0.2">
      <c r="C758" s="196"/>
      <c r="D758" s="196"/>
      <c r="S758" s="178"/>
    </row>
    <row r="759" spans="3:19" s="177" customFormat="1" ht="12.95" customHeight="1" x14ac:dyDescent="0.2">
      <c r="C759" s="196"/>
      <c r="D759" s="196"/>
      <c r="S759" s="178"/>
    </row>
    <row r="760" spans="3:19" s="177" customFormat="1" ht="12.95" customHeight="1" x14ac:dyDescent="0.2">
      <c r="C760" s="196"/>
      <c r="D760" s="196"/>
      <c r="S760" s="178"/>
    </row>
    <row r="761" spans="3:19" s="177" customFormat="1" ht="12.95" customHeight="1" x14ac:dyDescent="0.2">
      <c r="C761" s="196"/>
      <c r="D761" s="196"/>
      <c r="S761" s="178"/>
    </row>
    <row r="762" spans="3:19" s="177" customFormat="1" ht="12.95" customHeight="1" x14ac:dyDescent="0.2">
      <c r="C762" s="196"/>
      <c r="D762" s="196"/>
      <c r="S762" s="178"/>
    </row>
    <row r="763" spans="3:19" s="177" customFormat="1" ht="12.95" customHeight="1" x14ac:dyDescent="0.2">
      <c r="C763" s="196"/>
      <c r="D763" s="196"/>
      <c r="S763" s="178"/>
    </row>
    <row r="764" spans="3:19" s="177" customFormat="1" ht="12.95" customHeight="1" x14ac:dyDescent="0.2">
      <c r="C764" s="196"/>
      <c r="D764" s="196"/>
      <c r="S764" s="178"/>
    </row>
    <row r="765" spans="3:19" s="177" customFormat="1" ht="12.95" customHeight="1" x14ac:dyDescent="0.2">
      <c r="C765" s="196"/>
      <c r="D765" s="196"/>
      <c r="S765" s="178"/>
    </row>
    <row r="766" spans="3:19" s="177" customFormat="1" ht="12.95" customHeight="1" x14ac:dyDescent="0.2">
      <c r="S766" s="178"/>
    </row>
    <row r="767" spans="3:19" s="177" customFormat="1" ht="12.95" customHeight="1" x14ac:dyDescent="0.2">
      <c r="S767" s="178"/>
    </row>
    <row r="768" spans="3:19" s="177" customFormat="1" ht="12.95" customHeight="1" x14ac:dyDescent="0.2">
      <c r="S768" s="178"/>
    </row>
    <row r="769" spans="19:19" s="177" customFormat="1" ht="12.95" customHeight="1" x14ac:dyDescent="0.2">
      <c r="S769" s="178"/>
    </row>
    <row r="770" spans="19:19" s="177" customFormat="1" ht="12.95" customHeight="1" x14ac:dyDescent="0.2">
      <c r="S770" s="178"/>
    </row>
    <row r="771" spans="19:19" s="177" customFormat="1" ht="12.95" customHeight="1" x14ac:dyDescent="0.2">
      <c r="S771" s="178"/>
    </row>
    <row r="772" spans="19:19" s="177" customFormat="1" ht="12.95" customHeight="1" x14ac:dyDescent="0.2">
      <c r="S772" s="178"/>
    </row>
    <row r="773" spans="19:19" s="177" customFormat="1" ht="12.95" customHeight="1" x14ac:dyDescent="0.2">
      <c r="S773" s="178"/>
    </row>
    <row r="774" spans="19:19" s="177" customFormat="1" ht="12.95" customHeight="1" x14ac:dyDescent="0.2">
      <c r="S774" s="178"/>
    </row>
    <row r="775" spans="19:19" s="177" customFormat="1" ht="12.95" customHeight="1" x14ac:dyDescent="0.2">
      <c r="S775" s="178"/>
    </row>
    <row r="776" spans="19:19" s="177" customFormat="1" ht="12.95" customHeight="1" x14ac:dyDescent="0.2">
      <c r="S776" s="178"/>
    </row>
    <row r="777" spans="19:19" s="177" customFormat="1" ht="12.95" customHeight="1" x14ac:dyDescent="0.2">
      <c r="S777" s="178"/>
    </row>
    <row r="778" spans="19:19" s="177" customFormat="1" ht="12.95" customHeight="1" x14ac:dyDescent="0.2">
      <c r="S778" s="178"/>
    </row>
    <row r="779" spans="19:19" s="177" customFormat="1" ht="12.95" customHeight="1" x14ac:dyDescent="0.2">
      <c r="S779" s="178"/>
    </row>
    <row r="780" spans="19:19" s="177" customFormat="1" ht="12.95" customHeight="1" x14ac:dyDescent="0.2">
      <c r="S780" s="178"/>
    </row>
    <row r="781" spans="19:19" s="177" customFormat="1" ht="12.95" customHeight="1" x14ac:dyDescent="0.2">
      <c r="S781" s="178"/>
    </row>
    <row r="782" spans="19:19" s="177" customFormat="1" ht="12.95" customHeight="1" x14ac:dyDescent="0.2">
      <c r="S782" s="178"/>
    </row>
    <row r="783" spans="19:19" s="177" customFormat="1" ht="12.95" customHeight="1" x14ac:dyDescent="0.2">
      <c r="S783" s="178"/>
    </row>
    <row r="784" spans="19:19" s="177" customFormat="1" ht="12.95" customHeight="1" x14ac:dyDescent="0.2">
      <c r="S784" s="178"/>
    </row>
    <row r="785" spans="19:19" s="177" customFormat="1" ht="12.95" customHeight="1" x14ac:dyDescent="0.2">
      <c r="S785" s="178"/>
    </row>
    <row r="786" spans="19:19" s="177" customFormat="1" ht="12.95" customHeight="1" x14ac:dyDescent="0.2">
      <c r="S786" s="178"/>
    </row>
    <row r="787" spans="19:19" s="177" customFormat="1" ht="12.95" customHeight="1" x14ac:dyDescent="0.2">
      <c r="S787" s="178"/>
    </row>
    <row r="788" spans="19:19" s="177" customFormat="1" ht="12.95" customHeight="1" x14ac:dyDescent="0.2">
      <c r="S788" s="178"/>
    </row>
    <row r="789" spans="19:19" s="177" customFormat="1" ht="12.95" customHeight="1" x14ac:dyDescent="0.2">
      <c r="S789" s="178"/>
    </row>
    <row r="790" spans="19:19" s="177" customFormat="1" ht="12.95" customHeight="1" x14ac:dyDescent="0.2">
      <c r="S790" s="178"/>
    </row>
    <row r="791" spans="19:19" s="177" customFormat="1" ht="12.95" customHeight="1" x14ac:dyDescent="0.2">
      <c r="S791" s="178"/>
    </row>
    <row r="792" spans="19:19" s="177" customFormat="1" ht="12.95" customHeight="1" x14ac:dyDescent="0.2">
      <c r="S792" s="178"/>
    </row>
    <row r="793" spans="19:19" s="177" customFormat="1" ht="12.95" customHeight="1" x14ac:dyDescent="0.2">
      <c r="S793" s="178"/>
    </row>
    <row r="794" spans="19:19" s="177" customFormat="1" ht="12.95" customHeight="1" x14ac:dyDescent="0.2">
      <c r="S794" s="178"/>
    </row>
    <row r="795" spans="19:19" s="177" customFormat="1" ht="12.95" customHeight="1" x14ac:dyDescent="0.2">
      <c r="S795" s="178"/>
    </row>
    <row r="796" spans="19:19" s="177" customFormat="1" ht="12.95" customHeight="1" x14ac:dyDescent="0.2">
      <c r="S796" s="178"/>
    </row>
    <row r="797" spans="19:19" s="177" customFormat="1" ht="12.95" customHeight="1" x14ac:dyDescent="0.2">
      <c r="S797" s="178"/>
    </row>
    <row r="798" spans="19:19" s="177" customFormat="1" ht="12.95" customHeight="1" x14ac:dyDescent="0.2">
      <c r="S798" s="178"/>
    </row>
    <row r="799" spans="19:19" s="177" customFormat="1" ht="12.95" customHeight="1" x14ac:dyDescent="0.2">
      <c r="S799" s="178"/>
    </row>
    <row r="800" spans="19:19" s="177" customFormat="1" ht="12.95" customHeight="1" x14ac:dyDescent="0.2">
      <c r="S800" s="178"/>
    </row>
    <row r="801" spans="19:19" s="177" customFormat="1" ht="12.95" customHeight="1" x14ac:dyDescent="0.2">
      <c r="S801" s="178"/>
    </row>
    <row r="802" spans="19:19" s="177" customFormat="1" ht="12.95" customHeight="1" x14ac:dyDescent="0.2">
      <c r="S802" s="178"/>
    </row>
    <row r="803" spans="19:19" s="177" customFormat="1" ht="12.95" customHeight="1" x14ac:dyDescent="0.2">
      <c r="S803" s="178"/>
    </row>
    <row r="804" spans="19:19" s="177" customFormat="1" ht="12.95" customHeight="1" x14ac:dyDescent="0.2">
      <c r="S804" s="178"/>
    </row>
    <row r="805" spans="19:19" s="177" customFormat="1" ht="12.95" customHeight="1" x14ac:dyDescent="0.2">
      <c r="S805" s="178"/>
    </row>
    <row r="806" spans="19:19" s="177" customFormat="1" ht="12.95" customHeight="1" x14ac:dyDescent="0.2">
      <c r="S806" s="178"/>
    </row>
    <row r="807" spans="19:19" s="177" customFormat="1" ht="12.95" customHeight="1" x14ac:dyDescent="0.2">
      <c r="S807" s="178"/>
    </row>
    <row r="808" spans="19:19" s="177" customFormat="1" ht="12.95" customHeight="1" x14ac:dyDescent="0.2">
      <c r="S808" s="178"/>
    </row>
    <row r="809" spans="19:19" s="177" customFormat="1" ht="12.95" customHeight="1" x14ac:dyDescent="0.2">
      <c r="S809" s="178"/>
    </row>
    <row r="810" spans="19:19" s="177" customFormat="1" ht="12.95" customHeight="1" x14ac:dyDescent="0.2">
      <c r="S810" s="178"/>
    </row>
    <row r="811" spans="19:19" s="177" customFormat="1" ht="12.95" customHeight="1" x14ac:dyDescent="0.2">
      <c r="S811" s="178"/>
    </row>
    <row r="812" spans="19:19" s="177" customFormat="1" ht="12.95" customHeight="1" x14ac:dyDescent="0.2">
      <c r="S812" s="178"/>
    </row>
    <row r="813" spans="19:19" s="177" customFormat="1" ht="12.95" customHeight="1" x14ac:dyDescent="0.2">
      <c r="S813" s="178"/>
    </row>
    <row r="814" spans="19:19" s="177" customFormat="1" ht="12.95" customHeight="1" x14ac:dyDescent="0.2">
      <c r="S814" s="178"/>
    </row>
    <row r="815" spans="19:19" s="177" customFormat="1" ht="12.95" customHeight="1" x14ac:dyDescent="0.2">
      <c r="S815" s="178"/>
    </row>
    <row r="816" spans="19:19" s="177" customFormat="1" ht="12.95" customHeight="1" x14ac:dyDescent="0.2">
      <c r="S816" s="178"/>
    </row>
    <row r="817" spans="19:19" s="177" customFormat="1" ht="12.95" customHeight="1" x14ac:dyDescent="0.2">
      <c r="S817" s="178"/>
    </row>
    <row r="818" spans="19:19" s="177" customFormat="1" ht="12.95" customHeight="1" x14ac:dyDescent="0.2">
      <c r="S818" s="178"/>
    </row>
    <row r="819" spans="19:19" s="177" customFormat="1" ht="12.95" customHeight="1" x14ac:dyDescent="0.2">
      <c r="S819" s="178"/>
    </row>
    <row r="820" spans="19:19" s="177" customFormat="1" ht="12.95" customHeight="1" x14ac:dyDescent="0.2">
      <c r="S820" s="178"/>
    </row>
    <row r="821" spans="19:19" s="177" customFormat="1" ht="12.95" customHeight="1" x14ac:dyDescent="0.2">
      <c r="S821" s="178"/>
    </row>
    <row r="822" spans="19:19" s="177" customFormat="1" ht="12.95" customHeight="1" x14ac:dyDescent="0.2">
      <c r="S822" s="178"/>
    </row>
    <row r="823" spans="19:19" s="177" customFormat="1" ht="12.95" customHeight="1" x14ac:dyDescent="0.2">
      <c r="S823" s="178"/>
    </row>
    <row r="824" spans="19:19" s="177" customFormat="1" ht="12.95" customHeight="1" x14ac:dyDescent="0.2">
      <c r="S824" s="178"/>
    </row>
    <row r="825" spans="19:19" s="177" customFormat="1" ht="12.95" customHeight="1" x14ac:dyDescent="0.2">
      <c r="S825" s="178"/>
    </row>
    <row r="826" spans="19:19" s="177" customFormat="1" ht="12.95" customHeight="1" x14ac:dyDescent="0.2">
      <c r="S826" s="178"/>
    </row>
    <row r="827" spans="19:19" s="177" customFormat="1" ht="12.95" customHeight="1" x14ac:dyDescent="0.2">
      <c r="S827" s="178"/>
    </row>
    <row r="828" spans="19:19" s="177" customFormat="1" ht="12.95" customHeight="1" x14ac:dyDescent="0.2">
      <c r="S828" s="178"/>
    </row>
    <row r="829" spans="19:19" s="177" customFormat="1" ht="12.95" customHeight="1" x14ac:dyDescent="0.2">
      <c r="S829" s="178"/>
    </row>
    <row r="830" spans="19:19" s="177" customFormat="1" ht="12.95" customHeight="1" x14ac:dyDescent="0.2">
      <c r="S830" s="178"/>
    </row>
    <row r="831" spans="19:19" s="177" customFormat="1" ht="12.95" customHeight="1" x14ac:dyDescent="0.2">
      <c r="S831" s="178"/>
    </row>
    <row r="832" spans="19:19" s="177" customFormat="1" ht="12.95" customHeight="1" x14ac:dyDescent="0.2">
      <c r="S832" s="178"/>
    </row>
    <row r="833" spans="19:19" s="177" customFormat="1" ht="12.95" customHeight="1" x14ac:dyDescent="0.2">
      <c r="S833" s="178"/>
    </row>
    <row r="834" spans="19:19" s="177" customFormat="1" ht="12.95" customHeight="1" x14ac:dyDescent="0.2">
      <c r="S834" s="178"/>
    </row>
    <row r="835" spans="19:19" s="177" customFormat="1" ht="12.95" customHeight="1" x14ac:dyDescent="0.2">
      <c r="S835" s="178"/>
    </row>
    <row r="836" spans="19:19" s="177" customFormat="1" ht="12.95" customHeight="1" x14ac:dyDescent="0.2">
      <c r="S836" s="178"/>
    </row>
    <row r="837" spans="19:19" s="177" customFormat="1" ht="12.95" customHeight="1" x14ac:dyDescent="0.2">
      <c r="S837" s="178"/>
    </row>
    <row r="838" spans="19:19" s="177" customFormat="1" ht="12.95" customHeight="1" x14ac:dyDescent="0.2">
      <c r="S838" s="178"/>
    </row>
    <row r="839" spans="19:19" s="177" customFormat="1" ht="12.95" customHeight="1" x14ac:dyDescent="0.2">
      <c r="S839" s="178"/>
    </row>
    <row r="840" spans="19:19" s="177" customFormat="1" ht="12.95" customHeight="1" x14ac:dyDescent="0.2">
      <c r="S840" s="178"/>
    </row>
    <row r="841" spans="19:19" s="177" customFormat="1" ht="12.95" customHeight="1" x14ac:dyDescent="0.2">
      <c r="S841" s="178"/>
    </row>
    <row r="842" spans="19:19" s="177" customFormat="1" ht="12.95" customHeight="1" x14ac:dyDescent="0.2">
      <c r="S842" s="178"/>
    </row>
    <row r="843" spans="19:19" s="177" customFormat="1" ht="12.95" customHeight="1" x14ac:dyDescent="0.2">
      <c r="S843" s="178"/>
    </row>
    <row r="844" spans="19:19" s="177" customFormat="1" ht="12.95" customHeight="1" x14ac:dyDescent="0.2">
      <c r="S844" s="178"/>
    </row>
    <row r="845" spans="19:19" s="177" customFormat="1" ht="12.95" customHeight="1" x14ac:dyDescent="0.2">
      <c r="S845" s="178"/>
    </row>
    <row r="846" spans="19:19" s="177" customFormat="1" ht="12.95" customHeight="1" x14ac:dyDescent="0.2">
      <c r="S846" s="178"/>
    </row>
    <row r="847" spans="19:19" s="177" customFormat="1" ht="12.95" customHeight="1" x14ac:dyDescent="0.2">
      <c r="S847" s="178"/>
    </row>
    <row r="848" spans="19:19" s="177" customFormat="1" ht="12.95" customHeight="1" x14ac:dyDescent="0.2">
      <c r="S848" s="178"/>
    </row>
    <row r="849" spans="19:19" s="177" customFormat="1" ht="12.95" customHeight="1" x14ac:dyDescent="0.2">
      <c r="S849" s="178"/>
    </row>
    <row r="850" spans="19:19" s="177" customFormat="1" ht="12.95" customHeight="1" x14ac:dyDescent="0.2">
      <c r="S850" s="178"/>
    </row>
    <row r="851" spans="19:19" s="177" customFormat="1" ht="12.95" customHeight="1" x14ac:dyDescent="0.2">
      <c r="S851" s="178"/>
    </row>
    <row r="852" spans="19:19" s="177" customFormat="1" ht="12.95" customHeight="1" x14ac:dyDescent="0.2">
      <c r="S852" s="178"/>
    </row>
    <row r="853" spans="19:19" s="177" customFormat="1" ht="12.95" customHeight="1" x14ac:dyDescent="0.2">
      <c r="S853" s="178"/>
    </row>
    <row r="854" spans="19:19" s="177" customFormat="1" ht="12.95" customHeight="1" x14ac:dyDescent="0.2">
      <c r="S854" s="178"/>
    </row>
    <row r="855" spans="19:19" s="177" customFormat="1" ht="12.95" customHeight="1" x14ac:dyDescent="0.2">
      <c r="S855" s="178"/>
    </row>
    <row r="856" spans="19:19" s="177" customFormat="1" ht="12.95" customHeight="1" x14ac:dyDescent="0.2">
      <c r="S856" s="178"/>
    </row>
    <row r="857" spans="19:19" s="177" customFormat="1" ht="12.95" customHeight="1" x14ac:dyDescent="0.2">
      <c r="S857" s="178"/>
    </row>
    <row r="858" spans="19:19" s="177" customFormat="1" ht="12.95" customHeight="1" x14ac:dyDescent="0.2">
      <c r="S858" s="178"/>
    </row>
    <row r="859" spans="19:19" s="177" customFormat="1" ht="12.95" customHeight="1" x14ac:dyDescent="0.2">
      <c r="S859" s="178"/>
    </row>
    <row r="860" spans="19:19" s="177" customFormat="1" ht="12.95" customHeight="1" x14ac:dyDescent="0.2">
      <c r="S860" s="178"/>
    </row>
    <row r="861" spans="19:19" s="177" customFormat="1" ht="12.95" customHeight="1" x14ac:dyDescent="0.2">
      <c r="S861" s="178"/>
    </row>
    <row r="862" spans="19:19" s="177" customFormat="1" ht="12.95" customHeight="1" x14ac:dyDescent="0.2">
      <c r="S862" s="178"/>
    </row>
    <row r="863" spans="19:19" s="177" customFormat="1" ht="12.95" customHeight="1" x14ac:dyDescent="0.2">
      <c r="S863" s="178"/>
    </row>
    <row r="864" spans="19:19" s="177" customFormat="1" ht="12.95" customHeight="1" x14ac:dyDescent="0.2">
      <c r="S864" s="178"/>
    </row>
    <row r="865" spans="19:19" s="177" customFormat="1" ht="12.95" customHeight="1" x14ac:dyDescent="0.2">
      <c r="S865" s="178"/>
    </row>
    <row r="866" spans="19:19" s="177" customFormat="1" ht="12.95" customHeight="1" x14ac:dyDescent="0.2">
      <c r="S866" s="178"/>
    </row>
    <row r="867" spans="19:19" s="177" customFormat="1" ht="12.95" customHeight="1" x14ac:dyDescent="0.2">
      <c r="S867" s="178"/>
    </row>
    <row r="868" spans="19:19" s="177" customFormat="1" ht="12.95" customHeight="1" x14ac:dyDescent="0.2">
      <c r="S868" s="178"/>
    </row>
    <row r="869" spans="19:19" s="177" customFormat="1" ht="12.95" customHeight="1" x14ac:dyDescent="0.2">
      <c r="S869" s="178"/>
    </row>
    <row r="870" spans="19:19" s="177" customFormat="1" ht="12.95" customHeight="1" x14ac:dyDescent="0.2">
      <c r="S870" s="178"/>
    </row>
    <row r="871" spans="19:19" s="177" customFormat="1" ht="12.95" customHeight="1" x14ac:dyDescent="0.2">
      <c r="S871" s="178"/>
    </row>
    <row r="872" spans="19:19" s="177" customFormat="1" ht="12.95" customHeight="1" x14ac:dyDescent="0.2">
      <c r="S872" s="178"/>
    </row>
    <row r="873" spans="19:19" s="177" customFormat="1" ht="12.95" customHeight="1" x14ac:dyDescent="0.2">
      <c r="S873" s="178"/>
    </row>
    <row r="874" spans="19:19" s="177" customFormat="1" ht="12.95" customHeight="1" x14ac:dyDescent="0.2">
      <c r="S874" s="178"/>
    </row>
    <row r="875" spans="19:19" s="177" customFormat="1" ht="12.95" customHeight="1" x14ac:dyDescent="0.2">
      <c r="S875" s="178"/>
    </row>
    <row r="876" spans="19:19" s="177" customFormat="1" ht="12.95" customHeight="1" x14ac:dyDescent="0.2">
      <c r="S876" s="178"/>
    </row>
    <row r="877" spans="19:19" s="177" customFormat="1" ht="12.95" customHeight="1" x14ac:dyDescent="0.2">
      <c r="S877" s="178"/>
    </row>
    <row r="878" spans="19:19" s="177" customFormat="1" ht="12.95" customHeight="1" x14ac:dyDescent="0.2">
      <c r="S878" s="178"/>
    </row>
    <row r="879" spans="19:19" s="177" customFormat="1" ht="12.95" customHeight="1" x14ac:dyDescent="0.2">
      <c r="S879" s="178"/>
    </row>
    <row r="880" spans="19:19" s="177" customFormat="1" ht="12.95" customHeight="1" x14ac:dyDescent="0.2">
      <c r="S880" s="178"/>
    </row>
    <row r="881" spans="19:19" s="177" customFormat="1" ht="12.95" customHeight="1" x14ac:dyDescent="0.2">
      <c r="S881" s="178"/>
    </row>
    <row r="882" spans="19:19" s="177" customFormat="1" ht="12.95" customHeight="1" x14ac:dyDescent="0.2">
      <c r="S882" s="178"/>
    </row>
    <row r="883" spans="19:19" s="177" customFormat="1" ht="12.95" customHeight="1" x14ac:dyDescent="0.2">
      <c r="S883" s="178"/>
    </row>
    <row r="884" spans="19:19" s="177" customFormat="1" ht="12.95" customHeight="1" x14ac:dyDescent="0.2">
      <c r="S884" s="178"/>
    </row>
    <row r="885" spans="19:19" s="177" customFormat="1" ht="12.95" customHeight="1" x14ac:dyDescent="0.2">
      <c r="S885" s="178"/>
    </row>
    <row r="886" spans="19:19" s="177" customFormat="1" ht="12.95" customHeight="1" x14ac:dyDescent="0.2">
      <c r="S886" s="178"/>
    </row>
    <row r="887" spans="19:19" s="177" customFormat="1" ht="12.95" customHeight="1" x14ac:dyDescent="0.2">
      <c r="S887" s="178"/>
    </row>
    <row r="888" spans="19:19" s="177" customFormat="1" ht="12.95" customHeight="1" x14ac:dyDescent="0.2">
      <c r="S888" s="178"/>
    </row>
    <row r="889" spans="19:19" s="177" customFormat="1" ht="12.95" customHeight="1" x14ac:dyDescent="0.2">
      <c r="S889" s="178"/>
    </row>
    <row r="890" spans="19:19" s="177" customFormat="1" ht="12.95" customHeight="1" x14ac:dyDescent="0.2">
      <c r="S890" s="178"/>
    </row>
    <row r="891" spans="19:19" s="177" customFormat="1" ht="12.95" customHeight="1" x14ac:dyDescent="0.2">
      <c r="S891" s="178"/>
    </row>
    <row r="892" spans="19:19" s="177" customFormat="1" ht="12.95" customHeight="1" x14ac:dyDescent="0.2">
      <c r="S892" s="178"/>
    </row>
    <row r="893" spans="19:19" s="177" customFormat="1" ht="12.95" customHeight="1" x14ac:dyDescent="0.2">
      <c r="S893" s="178"/>
    </row>
    <row r="894" spans="19:19" s="177" customFormat="1" ht="12.95" customHeight="1" x14ac:dyDescent="0.2">
      <c r="S894" s="178"/>
    </row>
    <row r="895" spans="19:19" s="177" customFormat="1" ht="12.95" customHeight="1" x14ac:dyDescent="0.2">
      <c r="S895" s="178"/>
    </row>
    <row r="896" spans="19:19" s="177" customFormat="1" ht="12.95" customHeight="1" x14ac:dyDescent="0.2">
      <c r="S896" s="178"/>
    </row>
    <row r="897" spans="19:19" s="177" customFormat="1" ht="12.95" customHeight="1" x14ac:dyDescent="0.2">
      <c r="S897" s="178"/>
    </row>
    <row r="898" spans="19:19" s="177" customFormat="1" ht="12.95" customHeight="1" x14ac:dyDescent="0.2">
      <c r="S898" s="178"/>
    </row>
    <row r="899" spans="19:19" s="177" customFormat="1" ht="12.95" customHeight="1" x14ac:dyDescent="0.2">
      <c r="S899" s="178"/>
    </row>
    <row r="900" spans="19:19" s="177" customFormat="1" ht="12.95" customHeight="1" x14ac:dyDescent="0.2">
      <c r="S900" s="178"/>
    </row>
    <row r="901" spans="19:19" s="177" customFormat="1" ht="12.95" customHeight="1" x14ac:dyDescent="0.2">
      <c r="S901" s="178"/>
    </row>
    <row r="902" spans="19:19" s="177" customFormat="1" ht="12.95" customHeight="1" x14ac:dyDescent="0.2">
      <c r="S902" s="178"/>
    </row>
    <row r="903" spans="19:19" s="177" customFormat="1" ht="12.95" customHeight="1" x14ac:dyDescent="0.2">
      <c r="S903" s="178"/>
    </row>
    <row r="904" spans="19:19" s="177" customFormat="1" ht="12.95" customHeight="1" x14ac:dyDescent="0.2">
      <c r="S904" s="178"/>
    </row>
    <row r="905" spans="19:19" s="177" customFormat="1" ht="12.95" customHeight="1" x14ac:dyDescent="0.2">
      <c r="S905" s="178"/>
    </row>
    <row r="906" spans="19:19" s="177" customFormat="1" ht="12.95" customHeight="1" x14ac:dyDescent="0.2">
      <c r="S906" s="178"/>
    </row>
    <row r="907" spans="19:19" s="177" customFormat="1" ht="12.95" customHeight="1" x14ac:dyDescent="0.2">
      <c r="S907" s="178"/>
    </row>
    <row r="908" spans="19:19" s="177" customFormat="1" ht="12.95" customHeight="1" x14ac:dyDescent="0.2">
      <c r="S908" s="178"/>
    </row>
    <row r="909" spans="19:19" s="177" customFormat="1" ht="12.95" customHeight="1" x14ac:dyDescent="0.2">
      <c r="S909" s="178"/>
    </row>
    <row r="910" spans="19:19" s="177" customFormat="1" ht="12.95" customHeight="1" x14ac:dyDescent="0.2">
      <c r="S910" s="178"/>
    </row>
    <row r="911" spans="19:19" s="177" customFormat="1" ht="12.95" customHeight="1" x14ac:dyDescent="0.2">
      <c r="S911" s="178"/>
    </row>
    <row r="912" spans="19:19" s="177" customFormat="1" ht="12.95" customHeight="1" x14ac:dyDescent="0.2">
      <c r="S912" s="178"/>
    </row>
    <row r="913" spans="19:19" s="177" customFormat="1" ht="12.95" customHeight="1" x14ac:dyDescent="0.2">
      <c r="S913" s="178"/>
    </row>
    <row r="914" spans="19:19" s="177" customFormat="1" ht="12.95" customHeight="1" x14ac:dyDescent="0.2">
      <c r="S914" s="178"/>
    </row>
    <row r="915" spans="19:19" s="177" customFormat="1" ht="12.95" customHeight="1" x14ac:dyDescent="0.2">
      <c r="S915" s="178"/>
    </row>
    <row r="916" spans="19:19" s="177" customFormat="1" ht="12.95" customHeight="1" x14ac:dyDescent="0.2">
      <c r="S916" s="178"/>
    </row>
    <row r="917" spans="19:19" s="177" customFormat="1" ht="12.95" customHeight="1" x14ac:dyDescent="0.2">
      <c r="S917" s="178"/>
    </row>
    <row r="918" spans="19:19" s="177" customFormat="1" ht="12.95" customHeight="1" x14ac:dyDescent="0.2">
      <c r="S918" s="178"/>
    </row>
    <row r="919" spans="19:19" s="177" customFormat="1" ht="12.95" customHeight="1" x14ac:dyDescent="0.2">
      <c r="S919" s="178"/>
    </row>
    <row r="920" spans="19:19" s="177" customFormat="1" ht="12.95" customHeight="1" x14ac:dyDescent="0.2">
      <c r="S920" s="178"/>
    </row>
    <row r="921" spans="19:19" s="177" customFormat="1" ht="12.95" customHeight="1" x14ac:dyDescent="0.2">
      <c r="S921" s="178"/>
    </row>
    <row r="922" spans="19:19" s="177" customFormat="1" ht="12.95" customHeight="1" x14ac:dyDescent="0.2">
      <c r="S922" s="178"/>
    </row>
    <row r="923" spans="19:19" s="177" customFormat="1" ht="12.95" customHeight="1" x14ac:dyDescent="0.2">
      <c r="S923" s="178"/>
    </row>
    <row r="924" spans="19:19" s="177" customFormat="1" ht="12.95" customHeight="1" x14ac:dyDescent="0.2">
      <c r="S924" s="178"/>
    </row>
    <row r="925" spans="19:19" s="177" customFormat="1" ht="12.95" customHeight="1" x14ac:dyDescent="0.2">
      <c r="S925" s="178"/>
    </row>
    <row r="926" spans="19:19" s="177" customFormat="1" ht="12.95" customHeight="1" x14ac:dyDescent="0.2">
      <c r="S926" s="178"/>
    </row>
    <row r="927" spans="19:19" s="177" customFormat="1" ht="12.95" customHeight="1" x14ac:dyDescent="0.2">
      <c r="S927" s="178"/>
    </row>
    <row r="928" spans="19:19" s="177" customFormat="1" ht="12.95" customHeight="1" x14ac:dyDescent="0.2">
      <c r="S928" s="178"/>
    </row>
    <row r="929" spans="19:19" s="177" customFormat="1" ht="12.95" customHeight="1" x14ac:dyDescent="0.2">
      <c r="S929" s="178"/>
    </row>
    <row r="930" spans="19:19" s="177" customFormat="1" ht="12.95" customHeight="1" x14ac:dyDescent="0.2">
      <c r="S930" s="178"/>
    </row>
    <row r="931" spans="19:19" s="177" customFormat="1" ht="12.95" customHeight="1" x14ac:dyDescent="0.2">
      <c r="S931" s="178"/>
    </row>
    <row r="932" spans="19:19" s="177" customFormat="1" ht="12.95" customHeight="1" x14ac:dyDescent="0.2">
      <c r="S932" s="178"/>
    </row>
    <row r="933" spans="19:19" s="177" customFormat="1" ht="12.95" customHeight="1" x14ac:dyDescent="0.2">
      <c r="S933" s="178"/>
    </row>
    <row r="934" spans="19:19" s="177" customFormat="1" ht="12.95" customHeight="1" x14ac:dyDescent="0.2">
      <c r="S934" s="178"/>
    </row>
    <row r="935" spans="19:19" s="177" customFormat="1" ht="12.95" customHeight="1" x14ac:dyDescent="0.2">
      <c r="S935" s="178"/>
    </row>
    <row r="936" spans="19:19" s="177" customFormat="1" ht="12.95" customHeight="1" x14ac:dyDescent="0.2">
      <c r="S936" s="178"/>
    </row>
    <row r="937" spans="19:19" s="177" customFormat="1" ht="12.95" customHeight="1" x14ac:dyDescent="0.2">
      <c r="S937" s="178"/>
    </row>
    <row r="938" spans="19:19" s="177" customFormat="1" ht="12.95" customHeight="1" x14ac:dyDescent="0.2">
      <c r="S938" s="178"/>
    </row>
    <row r="939" spans="19:19" s="177" customFormat="1" ht="12.95" customHeight="1" x14ac:dyDescent="0.2">
      <c r="S939" s="178"/>
    </row>
    <row r="940" spans="19:19" s="177" customFormat="1" ht="12.95" customHeight="1" x14ac:dyDescent="0.2">
      <c r="S940" s="178"/>
    </row>
    <row r="941" spans="19:19" s="177" customFormat="1" ht="12.95" customHeight="1" x14ac:dyDescent="0.2">
      <c r="S941" s="178"/>
    </row>
  </sheetData>
  <sheetProtection selectLockedCells="1" selectUnlockedCells="1"/>
  <sortState xmlns:xlrd2="http://schemas.microsoft.com/office/spreadsheetml/2017/richdata2" ref="A21:AV654">
    <sortCondition ref="C21:C65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6829-F0BB-43F0-9F0E-FE55CF2C414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6"/>
  <sheetViews>
    <sheetView topLeftCell="A450" workbookViewId="0">
      <selection activeCell="A308" sqref="A308"/>
    </sheetView>
  </sheetViews>
  <sheetFormatPr defaultRowHeight="12.75" x14ac:dyDescent="0.2"/>
  <cols>
    <col min="1" max="1" width="19.7109375" style="54" customWidth="1"/>
    <col min="2" max="2" width="4.42578125" customWidth="1"/>
    <col min="3" max="3" width="12.7109375" style="54" customWidth="1"/>
    <col min="4" max="4" width="5.42578125" customWidth="1"/>
    <col min="5" max="5" width="14.85546875" customWidth="1"/>
    <col min="7" max="7" width="12" customWidth="1"/>
    <col min="8" max="8" width="14.140625" style="5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87" t="s">
        <v>279</v>
      </c>
      <c r="I1" s="88" t="s">
        <v>280</v>
      </c>
      <c r="J1" s="89" t="s">
        <v>70</v>
      </c>
    </row>
    <row r="2" spans="1:16" x14ac:dyDescent="0.2">
      <c r="I2" s="90" t="s">
        <v>281</v>
      </c>
      <c r="J2" s="91" t="s">
        <v>67</v>
      </c>
    </row>
    <row r="3" spans="1:16" x14ac:dyDescent="0.2">
      <c r="A3" s="92" t="s">
        <v>282</v>
      </c>
      <c r="I3" s="90" t="s">
        <v>283</v>
      </c>
      <c r="J3" s="91" t="s">
        <v>59</v>
      </c>
    </row>
    <row r="4" spans="1:16" x14ac:dyDescent="0.2">
      <c r="I4" s="90" t="s">
        <v>284</v>
      </c>
      <c r="J4" s="91" t="s">
        <v>59</v>
      </c>
    </row>
    <row r="5" spans="1:16" x14ac:dyDescent="0.2">
      <c r="I5" s="93" t="s">
        <v>285</v>
      </c>
      <c r="J5" s="94" t="s">
        <v>64</v>
      </c>
    </row>
    <row r="11" spans="1:16" ht="12.75" customHeight="1" x14ac:dyDescent="0.2">
      <c r="A11" s="54" t="str">
        <f t="shared" ref="A11:A74" si="0">P11</f>
        <v> BRNO 12 </v>
      </c>
      <c r="B11" s="2" t="str">
        <f t="shared" ref="B11:B74" si="1">IF(H11=INT(H11),"I","II")</f>
        <v>I</v>
      </c>
      <c r="C11" s="54">
        <f t="shared" ref="C11:C74" si="2">1*G11</f>
        <v>40751.436000000002</v>
      </c>
      <c r="D11" t="str">
        <f t="shared" ref="D11:D74" si="3">VLOOKUP(F11,I$1:J$5,2,FALSE)</f>
        <v>vis</v>
      </c>
      <c r="E11">
        <f>VLOOKUP(C11,'Active 1'!C$21:E$947,3,FALSE)</f>
        <v>-23245.873396684019</v>
      </c>
      <c r="F11" s="2" t="s">
        <v>285</v>
      </c>
      <c r="G11" t="str">
        <f t="shared" ref="G11:G74" si="4">MID(I11,3,LEN(I11)-3)</f>
        <v>40751.436</v>
      </c>
      <c r="H11" s="54">
        <f t="shared" ref="H11:H74" si="5">1*K11</f>
        <v>-7367</v>
      </c>
      <c r="I11" s="95" t="s">
        <v>286</v>
      </c>
      <c r="J11" s="96" t="s">
        <v>287</v>
      </c>
      <c r="K11" s="95">
        <v>-7367</v>
      </c>
      <c r="L11" s="95" t="s">
        <v>288</v>
      </c>
      <c r="M11" s="96" t="s">
        <v>289</v>
      </c>
      <c r="N11" s="96"/>
      <c r="O11" s="97" t="s">
        <v>290</v>
      </c>
      <c r="P11" s="97" t="s">
        <v>104</v>
      </c>
    </row>
    <row r="12" spans="1:16" ht="12.75" customHeight="1" x14ac:dyDescent="0.2">
      <c r="A12" s="54" t="str">
        <f t="shared" si="0"/>
        <v> BRNO 12 </v>
      </c>
      <c r="B12" s="2" t="str">
        <f t="shared" si="1"/>
        <v>I</v>
      </c>
      <c r="C12" s="54">
        <f t="shared" si="2"/>
        <v>40751.442999999999</v>
      </c>
      <c r="D12" t="str">
        <f t="shared" si="3"/>
        <v>vis</v>
      </c>
      <c r="E12">
        <f>VLOOKUP(C12,'Active 1'!C$21:E$947,3,FALSE)</f>
        <v>-23245.863213089822</v>
      </c>
      <c r="F12" s="2" t="s">
        <v>285</v>
      </c>
      <c r="G12" t="str">
        <f t="shared" si="4"/>
        <v>40751.443</v>
      </c>
      <c r="H12" s="54">
        <f t="shared" si="5"/>
        <v>-7367</v>
      </c>
      <c r="I12" s="95" t="s">
        <v>291</v>
      </c>
      <c r="J12" s="96" t="s">
        <v>292</v>
      </c>
      <c r="K12" s="95">
        <v>-7367</v>
      </c>
      <c r="L12" s="95" t="s">
        <v>293</v>
      </c>
      <c r="M12" s="96" t="s">
        <v>289</v>
      </c>
      <c r="N12" s="96"/>
      <c r="O12" s="97" t="s">
        <v>294</v>
      </c>
      <c r="P12" s="97" t="s">
        <v>104</v>
      </c>
    </row>
    <row r="13" spans="1:16" ht="12.75" customHeight="1" x14ac:dyDescent="0.2">
      <c r="A13" s="54" t="str">
        <f t="shared" si="0"/>
        <v> BRNO 12 </v>
      </c>
      <c r="B13" s="2" t="str">
        <f t="shared" si="1"/>
        <v>I</v>
      </c>
      <c r="C13" s="54">
        <f t="shared" si="2"/>
        <v>40751.445</v>
      </c>
      <c r="D13" t="str">
        <f t="shared" si="3"/>
        <v>vis</v>
      </c>
      <c r="E13">
        <f>VLOOKUP(C13,'Active 1'!C$21:E$947,3,FALSE)</f>
        <v>-23245.860303491478</v>
      </c>
      <c r="F13" s="2" t="s">
        <v>285</v>
      </c>
      <c r="G13" t="str">
        <f t="shared" si="4"/>
        <v>40751.445</v>
      </c>
      <c r="H13" s="54">
        <f t="shared" si="5"/>
        <v>-7367</v>
      </c>
      <c r="I13" s="95" t="s">
        <v>295</v>
      </c>
      <c r="J13" s="96" t="s">
        <v>296</v>
      </c>
      <c r="K13" s="95">
        <v>-7367</v>
      </c>
      <c r="L13" s="95" t="s">
        <v>297</v>
      </c>
      <c r="M13" s="96" t="s">
        <v>289</v>
      </c>
      <c r="N13" s="96"/>
      <c r="O13" s="97" t="s">
        <v>298</v>
      </c>
      <c r="P13" s="97" t="s">
        <v>104</v>
      </c>
    </row>
    <row r="14" spans="1:16" ht="12.75" customHeight="1" x14ac:dyDescent="0.2">
      <c r="A14" s="54" t="str">
        <f t="shared" si="0"/>
        <v> BRNO 14 </v>
      </c>
      <c r="B14" s="2" t="str">
        <f t="shared" si="1"/>
        <v>I</v>
      </c>
      <c r="C14" s="54">
        <f t="shared" si="2"/>
        <v>41042.203999999998</v>
      </c>
      <c r="D14" t="str">
        <f t="shared" si="3"/>
        <v>vis</v>
      </c>
      <c r="E14">
        <f>VLOOKUP(C14,'Active 1'!C$21:E$947,3,FALSE)</f>
        <v>-22822.864351179214</v>
      </c>
      <c r="F14" s="2" t="s">
        <v>285</v>
      </c>
      <c r="G14" t="str">
        <f t="shared" si="4"/>
        <v>41042.204</v>
      </c>
      <c r="H14" s="54">
        <f t="shared" si="5"/>
        <v>-6944</v>
      </c>
      <c r="I14" s="95" t="s">
        <v>299</v>
      </c>
      <c r="J14" s="96" t="s">
        <v>300</v>
      </c>
      <c r="K14" s="95">
        <v>-6944</v>
      </c>
      <c r="L14" s="95" t="s">
        <v>301</v>
      </c>
      <c r="M14" s="96" t="s">
        <v>289</v>
      </c>
      <c r="N14" s="96"/>
      <c r="O14" s="97" t="s">
        <v>294</v>
      </c>
      <c r="P14" s="97" t="s">
        <v>302</v>
      </c>
    </row>
    <row r="15" spans="1:16" ht="12.75" customHeight="1" x14ac:dyDescent="0.2">
      <c r="A15" s="54" t="str">
        <f t="shared" si="0"/>
        <v> BRNO 14 </v>
      </c>
      <c r="B15" s="2" t="str">
        <f t="shared" si="1"/>
        <v>I</v>
      </c>
      <c r="C15" s="54">
        <f t="shared" si="2"/>
        <v>41061.451000000001</v>
      </c>
      <c r="D15" t="str">
        <f t="shared" si="3"/>
        <v>vis</v>
      </c>
      <c r="E15">
        <f>VLOOKUP(C15,'Active 1'!C$21:E$947,3,FALSE)</f>
        <v>-22794.863831524948</v>
      </c>
      <c r="F15" s="2" t="s">
        <v>285</v>
      </c>
      <c r="G15" t="str">
        <f t="shared" si="4"/>
        <v>41061.451</v>
      </c>
      <c r="H15" s="54">
        <f t="shared" si="5"/>
        <v>-6916</v>
      </c>
      <c r="I15" s="95" t="s">
        <v>303</v>
      </c>
      <c r="J15" s="96" t="s">
        <v>304</v>
      </c>
      <c r="K15" s="95">
        <v>-6916</v>
      </c>
      <c r="L15" s="95" t="s">
        <v>293</v>
      </c>
      <c r="M15" s="96" t="s">
        <v>289</v>
      </c>
      <c r="N15" s="96"/>
      <c r="O15" s="97" t="s">
        <v>294</v>
      </c>
      <c r="P15" s="97" t="s">
        <v>302</v>
      </c>
    </row>
    <row r="16" spans="1:16" ht="12.75" customHeight="1" x14ac:dyDescent="0.2">
      <c r="A16" s="54" t="str">
        <f t="shared" si="0"/>
        <v> BRNO 14 </v>
      </c>
      <c r="B16" s="2" t="str">
        <f t="shared" si="1"/>
        <v>I</v>
      </c>
      <c r="C16" s="54">
        <f t="shared" si="2"/>
        <v>41070.381000000001</v>
      </c>
      <c r="D16" t="str">
        <f t="shared" si="3"/>
        <v>vis</v>
      </c>
      <c r="E16">
        <f>VLOOKUP(C16,'Active 1'!C$21:E$947,3,FALSE)</f>
        <v>-22781.872474923264</v>
      </c>
      <c r="F16" s="2" t="s">
        <v>285</v>
      </c>
      <c r="G16" t="str">
        <f t="shared" si="4"/>
        <v>41070.381</v>
      </c>
      <c r="H16" s="54">
        <f t="shared" si="5"/>
        <v>-6903</v>
      </c>
      <c r="I16" s="95" t="s">
        <v>305</v>
      </c>
      <c r="J16" s="96" t="s">
        <v>306</v>
      </c>
      <c r="K16" s="95">
        <v>-6903</v>
      </c>
      <c r="L16" s="95" t="s">
        <v>307</v>
      </c>
      <c r="M16" s="96" t="s">
        <v>289</v>
      </c>
      <c r="N16" s="96"/>
      <c r="O16" s="97" t="s">
        <v>294</v>
      </c>
      <c r="P16" s="97" t="s">
        <v>302</v>
      </c>
    </row>
    <row r="17" spans="1:16" ht="12.75" customHeight="1" x14ac:dyDescent="0.2">
      <c r="A17" s="54" t="str">
        <f t="shared" si="0"/>
        <v> BRNO 14 </v>
      </c>
      <c r="B17" s="2" t="str">
        <f t="shared" si="1"/>
        <v>I</v>
      </c>
      <c r="C17" s="54">
        <f t="shared" si="2"/>
        <v>41070.381999999998</v>
      </c>
      <c r="D17" t="str">
        <f t="shared" si="3"/>
        <v>vis</v>
      </c>
      <c r="E17">
        <f>VLOOKUP(C17,'Active 1'!C$21:E$947,3,FALSE)</f>
        <v>-22781.871020124097</v>
      </c>
      <c r="F17" s="2" t="s">
        <v>285</v>
      </c>
      <c r="G17" t="str">
        <f t="shared" si="4"/>
        <v>41070.382</v>
      </c>
      <c r="H17" s="54">
        <f t="shared" si="5"/>
        <v>-6903</v>
      </c>
      <c r="I17" s="95" t="s">
        <v>308</v>
      </c>
      <c r="J17" s="96" t="s">
        <v>309</v>
      </c>
      <c r="K17" s="95">
        <v>-6903</v>
      </c>
      <c r="L17" s="95" t="s">
        <v>310</v>
      </c>
      <c r="M17" s="96" t="s">
        <v>289</v>
      </c>
      <c r="N17" s="96"/>
      <c r="O17" s="97" t="s">
        <v>311</v>
      </c>
      <c r="P17" s="97" t="s">
        <v>302</v>
      </c>
    </row>
    <row r="18" spans="1:16" ht="12.75" customHeight="1" x14ac:dyDescent="0.2">
      <c r="A18" s="54" t="str">
        <f t="shared" si="0"/>
        <v>BAVM 25 </v>
      </c>
      <c r="B18" s="2" t="str">
        <f t="shared" si="1"/>
        <v>I</v>
      </c>
      <c r="C18" s="54">
        <f t="shared" si="2"/>
        <v>41074.508000000002</v>
      </c>
      <c r="D18" t="str">
        <f t="shared" si="3"/>
        <v>vis</v>
      </c>
      <c r="E18">
        <f>VLOOKUP(C18,'Active 1'!C$21:E$947,3,FALSE)</f>
        <v>-22775.868518742398</v>
      </c>
      <c r="F18" s="2" t="s">
        <v>285</v>
      </c>
      <c r="G18" t="str">
        <f t="shared" si="4"/>
        <v>41074.508</v>
      </c>
      <c r="H18" s="54">
        <f t="shared" si="5"/>
        <v>-6897</v>
      </c>
      <c r="I18" s="95" t="s">
        <v>312</v>
      </c>
      <c r="J18" s="96" t="s">
        <v>313</v>
      </c>
      <c r="K18" s="95">
        <v>-6897</v>
      </c>
      <c r="L18" s="95" t="s">
        <v>314</v>
      </c>
      <c r="M18" s="96" t="s">
        <v>289</v>
      </c>
      <c r="N18" s="96"/>
      <c r="O18" s="97" t="s">
        <v>315</v>
      </c>
      <c r="P18" s="98" t="s">
        <v>316</v>
      </c>
    </row>
    <row r="19" spans="1:16" ht="12.75" customHeight="1" x14ac:dyDescent="0.2">
      <c r="A19" s="54" t="str">
        <f t="shared" si="0"/>
        <v>BAVM 26 </v>
      </c>
      <c r="B19" s="2" t="str">
        <f t="shared" si="1"/>
        <v>I</v>
      </c>
      <c r="C19" s="54">
        <f t="shared" si="2"/>
        <v>41389.309000000001</v>
      </c>
      <c r="D19" t="str">
        <f t="shared" si="3"/>
        <v>vis</v>
      </c>
      <c r="E19">
        <f>VLOOKUP(C19,'Active 1'!C$21:E$947,3,FALSE)</f>
        <v>-22317.896284748425</v>
      </c>
      <c r="F19" s="2" t="s">
        <v>285</v>
      </c>
      <c r="G19" t="str">
        <f t="shared" si="4"/>
        <v>41389.309</v>
      </c>
      <c r="H19" s="54">
        <f t="shared" si="5"/>
        <v>-6439</v>
      </c>
      <c r="I19" s="95" t="s">
        <v>317</v>
      </c>
      <c r="J19" s="96" t="s">
        <v>318</v>
      </c>
      <c r="K19" s="95">
        <v>-6439</v>
      </c>
      <c r="L19" s="95" t="s">
        <v>319</v>
      </c>
      <c r="M19" s="96" t="s">
        <v>289</v>
      </c>
      <c r="N19" s="96"/>
      <c r="O19" s="97" t="s">
        <v>315</v>
      </c>
      <c r="P19" s="98" t="s">
        <v>320</v>
      </c>
    </row>
    <row r="20" spans="1:16" ht="12.75" customHeight="1" x14ac:dyDescent="0.2">
      <c r="A20" s="54" t="str">
        <f t="shared" si="0"/>
        <v>BAVM 26 </v>
      </c>
      <c r="B20" s="2" t="str">
        <f t="shared" si="1"/>
        <v>I</v>
      </c>
      <c r="C20" s="54">
        <f t="shared" si="2"/>
        <v>41391.392999999996</v>
      </c>
      <c r="D20" t="str">
        <f t="shared" si="3"/>
        <v>vis</v>
      </c>
      <c r="E20">
        <f>VLOOKUP(C20,'Active 1'!C$21:E$947,3,FALSE)</f>
        <v>-22314.864483274981</v>
      </c>
      <c r="F20" s="2" t="s">
        <v>285</v>
      </c>
      <c r="G20" t="str">
        <f t="shared" si="4"/>
        <v>41391.393</v>
      </c>
      <c r="H20" s="54">
        <f t="shared" si="5"/>
        <v>-6436</v>
      </c>
      <c r="I20" s="95" t="s">
        <v>321</v>
      </c>
      <c r="J20" s="96" t="s">
        <v>322</v>
      </c>
      <c r="K20" s="95">
        <v>-6436</v>
      </c>
      <c r="L20" s="95" t="s">
        <v>301</v>
      </c>
      <c r="M20" s="96" t="s">
        <v>289</v>
      </c>
      <c r="N20" s="96"/>
      <c r="O20" s="97" t="s">
        <v>315</v>
      </c>
      <c r="P20" s="98" t="s">
        <v>320</v>
      </c>
    </row>
    <row r="21" spans="1:16" ht="12.75" customHeight="1" x14ac:dyDescent="0.2">
      <c r="A21" s="54" t="str">
        <f t="shared" si="0"/>
        <v> BBS 8 </v>
      </c>
      <c r="B21" s="2" t="str">
        <f t="shared" si="1"/>
        <v>I</v>
      </c>
      <c r="C21" s="54">
        <f t="shared" si="2"/>
        <v>41766.682999999997</v>
      </c>
      <c r="D21" t="str">
        <f t="shared" si="3"/>
        <v>vis</v>
      </c>
      <c r="E21">
        <f>VLOOKUP(C21,'Active 1'!C$21:E$947,3,FALSE)</f>
        <v>-21768.892902194879</v>
      </c>
      <c r="F21" s="2" t="str">
        <f>LEFT(M21,1)</f>
        <v>V</v>
      </c>
      <c r="G21" t="str">
        <f t="shared" si="4"/>
        <v>41766.683</v>
      </c>
      <c r="H21" s="54">
        <f t="shared" si="5"/>
        <v>-5890</v>
      </c>
      <c r="I21" s="95" t="s">
        <v>323</v>
      </c>
      <c r="J21" s="96" t="s">
        <v>324</v>
      </c>
      <c r="K21" s="95">
        <v>-5890</v>
      </c>
      <c r="L21" s="95" t="s">
        <v>325</v>
      </c>
      <c r="M21" s="96" t="s">
        <v>289</v>
      </c>
      <c r="N21" s="96"/>
      <c r="O21" s="97" t="s">
        <v>326</v>
      </c>
      <c r="P21" s="97" t="s">
        <v>327</v>
      </c>
    </row>
    <row r="22" spans="1:16" ht="12.75" customHeight="1" x14ac:dyDescent="0.2">
      <c r="A22" s="54" t="str">
        <f t="shared" si="0"/>
        <v> BBS 8 </v>
      </c>
      <c r="B22" s="2" t="str">
        <f t="shared" si="1"/>
        <v>I</v>
      </c>
      <c r="C22" s="54">
        <f t="shared" si="2"/>
        <v>41768.745000000003</v>
      </c>
      <c r="D22" t="str">
        <f t="shared" si="3"/>
        <v>vis</v>
      </c>
      <c r="E22">
        <f>VLOOKUP(C22,'Active 1'!C$21:E$947,3,FALSE)</f>
        <v>-21765.893106303192</v>
      </c>
      <c r="F22" s="2" t="str">
        <f>LEFT(M22,1)</f>
        <v>V</v>
      </c>
      <c r="G22" t="str">
        <f t="shared" si="4"/>
        <v>41768.745</v>
      </c>
      <c r="H22" s="54">
        <f t="shared" si="5"/>
        <v>-5887</v>
      </c>
      <c r="I22" s="95" t="s">
        <v>328</v>
      </c>
      <c r="J22" s="96" t="s">
        <v>329</v>
      </c>
      <c r="K22" s="95">
        <v>-5887</v>
      </c>
      <c r="L22" s="95" t="s">
        <v>325</v>
      </c>
      <c r="M22" s="96" t="s">
        <v>289</v>
      </c>
      <c r="N22" s="96"/>
      <c r="O22" s="97" t="s">
        <v>326</v>
      </c>
      <c r="P22" s="97" t="s">
        <v>327</v>
      </c>
    </row>
    <row r="23" spans="1:16" ht="12.75" customHeight="1" x14ac:dyDescent="0.2">
      <c r="A23" s="54" t="str">
        <f t="shared" si="0"/>
        <v>IBVS 937 </v>
      </c>
      <c r="B23" s="2" t="str">
        <f t="shared" si="1"/>
        <v>I</v>
      </c>
      <c r="C23" s="54">
        <f t="shared" si="2"/>
        <v>41776.267</v>
      </c>
      <c r="D23" t="str">
        <f t="shared" si="3"/>
        <v>PE</v>
      </c>
      <c r="E23">
        <f>VLOOKUP(C23,'Active 1'!C$21:E$947,3,FALSE)</f>
        <v>-21754.950106935015</v>
      </c>
      <c r="F23" s="2" t="str">
        <f>LEFT(M23,1)</f>
        <v>E</v>
      </c>
      <c r="G23" t="str">
        <f t="shared" si="4"/>
        <v>41776.267</v>
      </c>
      <c r="H23" s="54">
        <f t="shared" si="5"/>
        <v>-5876</v>
      </c>
      <c r="I23" s="95" t="s">
        <v>330</v>
      </c>
      <c r="J23" s="96" t="s">
        <v>331</v>
      </c>
      <c r="K23" s="95">
        <v>-5876</v>
      </c>
      <c r="L23" s="95" t="s">
        <v>332</v>
      </c>
      <c r="M23" s="96" t="s">
        <v>333</v>
      </c>
      <c r="N23" s="96" t="s">
        <v>334</v>
      </c>
      <c r="O23" s="97" t="s">
        <v>335</v>
      </c>
      <c r="P23" s="98" t="s">
        <v>336</v>
      </c>
    </row>
    <row r="24" spans="1:16" ht="12.75" customHeight="1" x14ac:dyDescent="0.2">
      <c r="A24" s="54" t="str">
        <f t="shared" si="0"/>
        <v> BBS 9 </v>
      </c>
      <c r="B24" s="2" t="str">
        <f t="shared" si="1"/>
        <v>I</v>
      </c>
      <c r="C24" s="54">
        <f t="shared" si="2"/>
        <v>41786.618999999999</v>
      </c>
      <c r="D24" t="str">
        <f t="shared" si="3"/>
        <v>vis</v>
      </c>
      <c r="E24">
        <f>VLOOKUP(C24,'Active 1'!C$21:E$947,3,FALSE)</f>
        <v>-21739.890025911434</v>
      </c>
      <c r="F24" s="2" t="str">
        <f>LEFT(M24,1)</f>
        <v>V</v>
      </c>
      <c r="G24" t="str">
        <f t="shared" si="4"/>
        <v>41786.619</v>
      </c>
      <c r="H24" s="54">
        <f t="shared" si="5"/>
        <v>-5861</v>
      </c>
      <c r="I24" s="95" t="s">
        <v>337</v>
      </c>
      <c r="J24" s="96" t="s">
        <v>338</v>
      </c>
      <c r="K24" s="95">
        <v>-5861</v>
      </c>
      <c r="L24" s="95" t="s">
        <v>339</v>
      </c>
      <c r="M24" s="96" t="s">
        <v>289</v>
      </c>
      <c r="N24" s="96"/>
      <c r="O24" s="97" t="s">
        <v>326</v>
      </c>
      <c r="P24" s="97" t="s">
        <v>340</v>
      </c>
    </row>
    <row r="25" spans="1:16" ht="12.75" customHeight="1" x14ac:dyDescent="0.2">
      <c r="A25" s="54" t="str">
        <f t="shared" si="0"/>
        <v> BBS 11 </v>
      </c>
      <c r="B25" s="2" t="str">
        <f t="shared" si="1"/>
        <v>I</v>
      </c>
      <c r="C25" s="54">
        <f t="shared" si="2"/>
        <v>41942.642</v>
      </c>
      <c r="D25" t="str">
        <f t="shared" si="3"/>
        <v>vis</v>
      </c>
      <c r="E25">
        <f>VLOOKUP(C25,'Active 1'!C$21:E$947,3,FALSE)</f>
        <v>-21512.907894773216</v>
      </c>
      <c r="F25" s="2" t="s">
        <v>285</v>
      </c>
      <c r="G25" t="str">
        <f t="shared" si="4"/>
        <v>41942.642</v>
      </c>
      <c r="H25" s="54">
        <f t="shared" si="5"/>
        <v>-5634</v>
      </c>
      <c r="I25" s="95" t="s">
        <v>341</v>
      </c>
      <c r="J25" s="96" t="s">
        <v>342</v>
      </c>
      <c r="K25" s="95">
        <v>-5634</v>
      </c>
      <c r="L25" s="95" t="s">
        <v>343</v>
      </c>
      <c r="M25" s="96" t="s">
        <v>289</v>
      </c>
      <c r="N25" s="96"/>
      <c r="O25" s="97" t="s">
        <v>344</v>
      </c>
      <c r="P25" s="97" t="s">
        <v>345</v>
      </c>
    </row>
    <row r="26" spans="1:16" ht="12.75" customHeight="1" x14ac:dyDescent="0.2">
      <c r="A26" s="54" t="str">
        <f t="shared" si="0"/>
        <v> AVSJ 6.32 </v>
      </c>
      <c r="B26" s="2" t="str">
        <f t="shared" si="1"/>
        <v>I</v>
      </c>
      <c r="C26" s="54">
        <f t="shared" si="2"/>
        <v>42096.623</v>
      </c>
      <c r="D26" t="str">
        <f t="shared" si="3"/>
        <v>vis</v>
      </c>
      <c r="E26">
        <f>VLOOKUP(C26,'Active 1'!C$21:E$947,3,FALSE)</f>
        <v>-21288.896463543246</v>
      </c>
      <c r="F26" s="2" t="s">
        <v>285</v>
      </c>
      <c r="G26" t="str">
        <f t="shared" si="4"/>
        <v>42096.623</v>
      </c>
      <c r="H26" s="54">
        <f t="shared" si="5"/>
        <v>-5410</v>
      </c>
      <c r="I26" s="95" t="s">
        <v>346</v>
      </c>
      <c r="J26" s="96" t="s">
        <v>347</v>
      </c>
      <c r="K26" s="95">
        <v>-5410</v>
      </c>
      <c r="L26" s="95" t="s">
        <v>319</v>
      </c>
      <c r="M26" s="96" t="s">
        <v>289</v>
      </c>
      <c r="N26" s="96"/>
      <c r="O26" s="97" t="s">
        <v>348</v>
      </c>
      <c r="P26" s="97" t="s">
        <v>349</v>
      </c>
    </row>
    <row r="27" spans="1:16" ht="12.75" customHeight="1" x14ac:dyDescent="0.2">
      <c r="A27" s="54" t="str">
        <f t="shared" si="0"/>
        <v> AVSJ 6.32 </v>
      </c>
      <c r="B27" s="2" t="str">
        <f t="shared" si="1"/>
        <v>I</v>
      </c>
      <c r="C27" s="54">
        <f t="shared" si="2"/>
        <v>42105.56</v>
      </c>
      <c r="D27" t="str">
        <f t="shared" si="3"/>
        <v>vis</v>
      </c>
      <c r="E27">
        <f>VLOOKUP(C27,'Active 1'!C$21:E$947,3,FALSE)</f>
        <v>-21275.894923347365</v>
      </c>
      <c r="F27" s="2" t="s">
        <v>285</v>
      </c>
      <c r="G27" t="str">
        <f t="shared" si="4"/>
        <v>42105.560</v>
      </c>
      <c r="H27" s="54">
        <f t="shared" si="5"/>
        <v>-5397</v>
      </c>
      <c r="I27" s="95" t="s">
        <v>350</v>
      </c>
      <c r="J27" s="96" t="s">
        <v>351</v>
      </c>
      <c r="K27" s="95">
        <v>-5397</v>
      </c>
      <c r="L27" s="95" t="s">
        <v>352</v>
      </c>
      <c r="M27" s="96" t="s">
        <v>289</v>
      </c>
      <c r="N27" s="96"/>
      <c r="O27" s="97" t="s">
        <v>348</v>
      </c>
      <c r="P27" s="97" t="s">
        <v>349</v>
      </c>
    </row>
    <row r="28" spans="1:16" ht="12.75" customHeight="1" x14ac:dyDescent="0.2">
      <c r="A28" s="54" t="str">
        <f t="shared" si="0"/>
        <v> AVSJ 6.32 </v>
      </c>
      <c r="B28" s="2" t="str">
        <f t="shared" si="1"/>
        <v>I</v>
      </c>
      <c r="C28" s="54">
        <f t="shared" si="2"/>
        <v>42120.671000000002</v>
      </c>
      <c r="D28" t="str">
        <f t="shared" si="3"/>
        <v>vis</v>
      </c>
      <c r="E28">
        <f>VLOOKUP(C28,'Active 1'!C$21:E$947,3,FALSE)</f>
        <v>-21253.911453066507</v>
      </c>
      <c r="F28" s="2" t="s">
        <v>285</v>
      </c>
      <c r="G28" t="str">
        <f t="shared" si="4"/>
        <v>42120.671</v>
      </c>
      <c r="H28" s="54">
        <f t="shared" si="5"/>
        <v>-5375</v>
      </c>
      <c r="I28" s="95" t="s">
        <v>353</v>
      </c>
      <c r="J28" s="96" t="s">
        <v>354</v>
      </c>
      <c r="K28" s="95">
        <v>-5375</v>
      </c>
      <c r="L28" s="95" t="s">
        <v>355</v>
      </c>
      <c r="M28" s="96" t="s">
        <v>289</v>
      </c>
      <c r="N28" s="96"/>
      <c r="O28" s="97" t="s">
        <v>348</v>
      </c>
      <c r="P28" s="97" t="s">
        <v>349</v>
      </c>
    </row>
    <row r="29" spans="1:16" ht="12.75" customHeight="1" x14ac:dyDescent="0.2">
      <c r="A29" s="54" t="str">
        <f t="shared" si="0"/>
        <v> BBS 14 </v>
      </c>
      <c r="B29" s="2" t="str">
        <f t="shared" si="1"/>
        <v>I</v>
      </c>
      <c r="C29" s="54">
        <f t="shared" si="2"/>
        <v>42132.364000000001</v>
      </c>
      <c r="D29" t="str">
        <f t="shared" si="3"/>
        <v>vis</v>
      </c>
      <c r="E29">
        <f>VLOOKUP(C29,'Active 1'!C$21:E$947,3,FALSE)</f>
        <v>-21236.900486353912</v>
      </c>
      <c r="F29" s="2" t="s">
        <v>285</v>
      </c>
      <c r="G29" t="str">
        <f t="shared" si="4"/>
        <v>42132.364</v>
      </c>
      <c r="H29" s="54">
        <f t="shared" si="5"/>
        <v>-5358</v>
      </c>
      <c r="I29" s="95" t="s">
        <v>356</v>
      </c>
      <c r="J29" s="96" t="s">
        <v>357</v>
      </c>
      <c r="K29" s="95">
        <v>-5358</v>
      </c>
      <c r="L29" s="95" t="s">
        <v>358</v>
      </c>
      <c r="M29" s="96" t="s">
        <v>289</v>
      </c>
      <c r="N29" s="96"/>
      <c r="O29" s="97" t="s">
        <v>359</v>
      </c>
      <c r="P29" s="97" t="s">
        <v>360</v>
      </c>
    </row>
    <row r="30" spans="1:16" ht="12.75" customHeight="1" x14ac:dyDescent="0.2">
      <c r="A30" s="54" t="str">
        <f t="shared" si="0"/>
        <v> AVSJ 6.32 </v>
      </c>
      <c r="B30" s="2" t="str">
        <f t="shared" si="1"/>
        <v>I</v>
      </c>
      <c r="C30" s="54">
        <f t="shared" si="2"/>
        <v>42151.608</v>
      </c>
      <c r="D30" t="str">
        <f t="shared" si="3"/>
        <v>vis</v>
      </c>
      <c r="E30">
        <f>VLOOKUP(C30,'Active 1'!C$21:E$947,3,FALSE)</f>
        <v>-21208.904331097165</v>
      </c>
      <c r="F30" s="2" t="s">
        <v>285</v>
      </c>
      <c r="G30" t="str">
        <f t="shared" si="4"/>
        <v>42151.608</v>
      </c>
      <c r="H30" s="54">
        <f t="shared" si="5"/>
        <v>-5330</v>
      </c>
      <c r="I30" s="95" t="s">
        <v>361</v>
      </c>
      <c r="J30" s="96" t="s">
        <v>362</v>
      </c>
      <c r="K30" s="95">
        <v>-5330</v>
      </c>
      <c r="L30" s="95" t="s">
        <v>363</v>
      </c>
      <c r="M30" s="96" t="s">
        <v>289</v>
      </c>
      <c r="N30" s="96"/>
      <c r="O30" s="97" t="s">
        <v>348</v>
      </c>
      <c r="P30" s="97" t="s">
        <v>349</v>
      </c>
    </row>
    <row r="31" spans="1:16" ht="12.75" customHeight="1" x14ac:dyDescent="0.2">
      <c r="A31" s="54" t="str">
        <f t="shared" si="0"/>
        <v> BBS 16 </v>
      </c>
      <c r="B31" s="2" t="str">
        <f t="shared" si="1"/>
        <v>I</v>
      </c>
      <c r="C31" s="54">
        <f t="shared" si="2"/>
        <v>42202.483999999997</v>
      </c>
      <c r="D31" t="str">
        <f t="shared" si="3"/>
        <v>vis</v>
      </c>
      <c r="E31">
        <f>VLOOKUP(C31,'Active 1'!C$21:E$947,3,FALSE)</f>
        <v>-21134.889968446871</v>
      </c>
      <c r="F31" s="2" t="s">
        <v>285</v>
      </c>
      <c r="G31" t="str">
        <f t="shared" si="4"/>
        <v>42202.484</v>
      </c>
      <c r="H31" s="54">
        <f t="shared" si="5"/>
        <v>-5256</v>
      </c>
      <c r="I31" s="95" t="s">
        <v>364</v>
      </c>
      <c r="J31" s="96" t="s">
        <v>365</v>
      </c>
      <c r="K31" s="95">
        <v>-5256</v>
      </c>
      <c r="L31" s="95" t="s">
        <v>339</v>
      </c>
      <c r="M31" s="96" t="s">
        <v>289</v>
      </c>
      <c r="N31" s="96"/>
      <c r="O31" s="97" t="s">
        <v>344</v>
      </c>
      <c r="P31" s="97" t="s">
        <v>366</v>
      </c>
    </row>
    <row r="32" spans="1:16" ht="12.75" customHeight="1" x14ac:dyDescent="0.2">
      <c r="A32" s="54" t="str">
        <f t="shared" si="0"/>
        <v> BBS 17 </v>
      </c>
      <c r="B32" s="2" t="str">
        <f t="shared" si="1"/>
        <v>I</v>
      </c>
      <c r="C32" s="54">
        <f t="shared" si="2"/>
        <v>42277.402000000002</v>
      </c>
      <c r="D32" t="str">
        <f t="shared" si="3"/>
        <v>vis</v>
      </c>
      <c r="E32">
        <f>VLOOKUP(C32,'Active 1'!C$21:E$947,3,FALSE)</f>
        <v>-21025.899324114853</v>
      </c>
      <c r="F32" s="2" t="s">
        <v>285</v>
      </c>
      <c r="G32" t="str">
        <f t="shared" si="4"/>
        <v>42277.402</v>
      </c>
      <c r="H32" s="54">
        <f t="shared" si="5"/>
        <v>-5147</v>
      </c>
      <c r="I32" s="95" t="s">
        <v>367</v>
      </c>
      <c r="J32" s="96" t="s">
        <v>368</v>
      </c>
      <c r="K32" s="95">
        <v>-5147</v>
      </c>
      <c r="L32" s="95" t="s">
        <v>358</v>
      </c>
      <c r="M32" s="96" t="s">
        <v>289</v>
      </c>
      <c r="N32" s="96"/>
      <c r="O32" s="97" t="s">
        <v>369</v>
      </c>
      <c r="P32" s="97" t="s">
        <v>370</v>
      </c>
    </row>
    <row r="33" spans="1:16" ht="12.75" customHeight="1" x14ac:dyDescent="0.2">
      <c r="A33" s="54" t="str">
        <f t="shared" si="0"/>
        <v> BBS 18 </v>
      </c>
      <c r="B33" s="2" t="str">
        <f t="shared" si="1"/>
        <v>I</v>
      </c>
      <c r="C33" s="54">
        <f t="shared" si="2"/>
        <v>42362.635000000002</v>
      </c>
      <c r="D33" t="str">
        <f t="shared" si="3"/>
        <v>vis</v>
      </c>
      <c r="E33">
        <f>VLOOKUP(C33,'Active 1'!C$21:E$947,3,FALSE)</f>
        <v>-20901.902426328608</v>
      </c>
      <c r="F33" s="2" t="s">
        <v>285</v>
      </c>
      <c r="G33" t="str">
        <f t="shared" si="4"/>
        <v>42362.635</v>
      </c>
      <c r="H33" s="54">
        <f t="shared" si="5"/>
        <v>-5023</v>
      </c>
      <c r="I33" s="95" t="s">
        <v>371</v>
      </c>
      <c r="J33" s="96" t="s">
        <v>372</v>
      </c>
      <c r="K33" s="95">
        <v>-5023</v>
      </c>
      <c r="L33" s="95" t="s">
        <v>373</v>
      </c>
      <c r="M33" s="96" t="s">
        <v>289</v>
      </c>
      <c r="N33" s="96"/>
      <c r="O33" s="97" t="s">
        <v>344</v>
      </c>
      <c r="P33" s="97" t="s">
        <v>374</v>
      </c>
    </row>
    <row r="34" spans="1:16" ht="12.75" customHeight="1" x14ac:dyDescent="0.2">
      <c r="A34" s="54" t="str">
        <f t="shared" si="0"/>
        <v> BBS 21 </v>
      </c>
      <c r="B34" s="2" t="str">
        <f t="shared" si="1"/>
        <v>I</v>
      </c>
      <c r="C34" s="54">
        <f t="shared" si="2"/>
        <v>42453.358999999997</v>
      </c>
      <c r="D34" t="str">
        <f t="shared" si="3"/>
        <v>vis</v>
      </c>
      <c r="E34">
        <f>VLOOKUP(C34,'Active 1'!C$21:E$947,3,FALSE)</f>
        <v>-20769.917226291545</v>
      </c>
      <c r="F34" s="2" t="s">
        <v>285</v>
      </c>
      <c r="G34" t="str">
        <f t="shared" si="4"/>
        <v>42453.359</v>
      </c>
      <c r="H34" s="54">
        <f t="shared" si="5"/>
        <v>-4891</v>
      </c>
      <c r="I34" s="95" t="s">
        <v>375</v>
      </c>
      <c r="J34" s="96" t="s">
        <v>376</v>
      </c>
      <c r="K34" s="95">
        <v>-4891</v>
      </c>
      <c r="L34" s="95" t="s">
        <v>377</v>
      </c>
      <c r="M34" s="96" t="s">
        <v>289</v>
      </c>
      <c r="N34" s="96"/>
      <c r="O34" s="97" t="s">
        <v>359</v>
      </c>
      <c r="P34" s="97" t="s">
        <v>378</v>
      </c>
    </row>
    <row r="35" spans="1:16" ht="12.75" customHeight="1" x14ac:dyDescent="0.2">
      <c r="A35" s="54" t="str">
        <f t="shared" si="0"/>
        <v> BBS 21 </v>
      </c>
      <c r="B35" s="2" t="str">
        <f t="shared" si="1"/>
        <v>I</v>
      </c>
      <c r="C35" s="54">
        <f t="shared" si="2"/>
        <v>42453.362999999998</v>
      </c>
      <c r="D35" t="str">
        <f t="shared" si="3"/>
        <v>vis</v>
      </c>
      <c r="E35">
        <f>VLOOKUP(C35,'Active 1'!C$21:E$947,3,FALSE)</f>
        <v>-20769.91140709486</v>
      </c>
      <c r="F35" s="2" t="s">
        <v>285</v>
      </c>
      <c r="G35" t="str">
        <f t="shared" si="4"/>
        <v>42453.363</v>
      </c>
      <c r="H35" s="54">
        <f t="shared" si="5"/>
        <v>-4891</v>
      </c>
      <c r="I35" s="95" t="s">
        <v>379</v>
      </c>
      <c r="J35" s="96" t="s">
        <v>380</v>
      </c>
      <c r="K35" s="95">
        <v>-4891</v>
      </c>
      <c r="L35" s="95" t="s">
        <v>355</v>
      </c>
      <c r="M35" s="96" t="s">
        <v>289</v>
      </c>
      <c r="N35" s="96"/>
      <c r="O35" s="97" t="s">
        <v>344</v>
      </c>
      <c r="P35" s="97" t="s">
        <v>378</v>
      </c>
    </row>
    <row r="36" spans="1:16" ht="12.75" customHeight="1" x14ac:dyDescent="0.2">
      <c r="A36" s="54" t="str">
        <f t="shared" si="0"/>
        <v> BBS 21 </v>
      </c>
      <c r="B36" s="2" t="str">
        <f t="shared" si="1"/>
        <v>I</v>
      </c>
      <c r="C36" s="54">
        <f t="shared" si="2"/>
        <v>42464.36</v>
      </c>
      <c r="D36" t="str">
        <f t="shared" si="3"/>
        <v>vis</v>
      </c>
      <c r="E36">
        <f>VLOOKUP(C36,'Active 1'!C$21:E$947,3,FALSE)</f>
        <v>-20753.912980605637</v>
      </c>
      <c r="F36" s="2" t="s">
        <v>285</v>
      </c>
      <c r="G36" t="str">
        <f t="shared" si="4"/>
        <v>42464.360</v>
      </c>
      <c r="H36" s="54">
        <f t="shared" si="5"/>
        <v>-4875</v>
      </c>
      <c r="I36" s="95" t="s">
        <v>381</v>
      </c>
      <c r="J36" s="96" t="s">
        <v>382</v>
      </c>
      <c r="K36" s="95">
        <v>-4875</v>
      </c>
      <c r="L36" s="95" t="s">
        <v>383</v>
      </c>
      <c r="M36" s="96" t="s">
        <v>289</v>
      </c>
      <c r="N36" s="96"/>
      <c r="O36" s="97" t="s">
        <v>359</v>
      </c>
      <c r="P36" s="97" t="s">
        <v>378</v>
      </c>
    </row>
    <row r="37" spans="1:16" ht="12.75" customHeight="1" x14ac:dyDescent="0.2">
      <c r="A37" s="54" t="str">
        <f t="shared" si="0"/>
        <v>BAVM 28 </v>
      </c>
      <c r="B37" s="2" t="str">
        <f t="shared" si="1"/>
        <v>I</v>
      </c>
      <c r="C37" s="54">
        <f t="shared" si="2"/>
        <v>42521.419000000002</v>
      </c>
      <c r="D37" t="str">
        <f t="shared" si="3"/>
        <v>vis</v>
      </c>
      <c r="E37">
        <f>VLOOKUP(C37,'Active 1'!C$21:E$947,3,FALSE)</f>
        <v>-20670.903594677824</v>
      </c>
      <c r="F37" s="2" t="s">
        <v>285</v>
      </c>
      <c r="G37" t="str">
        <f t="shared" si="4"/>
        <v>42521.419</v>
      </c>
      <c r="H37" s="54">
        <f t="shared" si="5"/>
        <v>-4792</v>
      </c>
      <c r="I37" s="95" t="s">
        <v>384</v>
      </c>
      <c r="J37" s="96" t="s">
        <v>385</v>
      </c>
      <c r="K37" s="95">
        <v>-4792</v>
      </c>
      <c r="L37" s="95" t="s">
        <v>363</v>
      </c>
      <c r="M37" s="96" t="s">
        <v>289</v>
      </c>
      <c r="N37" s="96"/>
      <c r="O37" s="97" t="s">
        <v>386</v>
      </c>
      <c r="P37" s="98" t="s">
        <v>387</v>
      </c>
    </row>
    <row r="38" spans="1:16" ht="12.75" customHeight="1" x14ac:dyDescent="0.2">
      <c r="A38" s="54" t="str">
        <f t="shared" si="0"/>
        <v> BBS 22 </v>
      </c>
      <c r="B38" s="2" t="str">
        <f t="shared" si="1"/>
        <v>I</v>
      </c>
      <c r="C38" s="54">
        <f t="shared" si="2"/>
        <v>42521.421999999999</v>
      </c>
      <c r="D38" t="str">
        <f t="shared" si="3"/>
        <v>vis</v>
      </c>
      <c r="E38">
        <f>VLOOKUP(C38,'Active 1'!C$21:E$947,3,FALSE)</f>
        <v>-20670.899230280313</v>
      </c>
      <c r="F38" s="2" t="s">
        <v>285</v>
      </c>
      <c r="G38" t="str">
        <f t="shared" si="4"/>
        <v>42521.422</v>
      </c>
      <c r="H38" s="54">
        <f t="shared" si="5"/>
        <v>-4792</v>
      </c>
      <c r="I38" s="95" t="s">
        <v>388</v>
      </c>
      <c r="J38" s="96" t="s">
        <v>389</v>
      </c>
      <c r="K38" s="95">
        <v>-4792</v>
      </c>
      <c r="L38" s="95" t="s">
        <v>358</v>
      </c>
      <c r="M38" s="96" t="s">
        <v>289</v>
      </c>
      <c r="N38" s="96"/>
      <c r="O38" s="97" t="s">
        <v>390</v>
      </c>
      <c r="P38" s="97" t="s">
        <v>391</v>
      </c>
    </row>
    <row r="39" spans="1:16" ht="12.75" customHeight="1" x14ac:dyDescent="0.2">
      <c r="A39" s="54" t="str">
        <f t="shared" si="0"/>
        <v> BBS 22 </v>
      </c>
      <c r="B39" s="2" t="str">
        <f t="shared" si="1"/>
        <v>I</v>
      </c>
      <c r="C39" s="54">
        <f t="shared" si="2"/>
        <v>42530.347999999998</v>
      </c>
      <c r="D39" t="str">
        <f t="shared" si="3"/>
        <v>vis</v>
      </c>
      <c r="E39">
        <f>VLOOKUP(C39,'Active 1'!C$21:E$947,3,FALSE)</f>
        <v>-20657.913692875318</v>
      </c>
      <c r="F39" s="2" t="s">
        <v>285</v>
      </c>
      <c r="G39" t="str">
        <f t="shared" si="4"/>
        <v>42530.348</v>
      </c>
      <c r="H39" s="54">
        <f t="shared" si="5"/>
        <v>-4779</v>
      </c>
      <c r="I39" s="95" t="s">
        <v>392</v>
      </c>
      <c r="J39" s="96" t="s">
        <v>393</v>
      </c>
      <c r="K39" s="95">
        <v>-4779</v>
      </c>
      <c r="L39" s="95" t="s">
        <v>383</v>
      </c>
      <c r="M39" s="96" t="s">
        <v>289</v>
      </c>
      <c r="N39" s="96"/>
      <c r="O39" s="97" t="s">
        <v>394</v>
      </c>
      <c r="P39" s="97" t="s">
        <v>391</v>
      </c>
    </row>
    <row r="40" spans="1:16" ht="12.75" customHeight="1" x14ac:dyDescent="0.2">
      <c r="A40" s="54" t="str">
        <f t="shared" si="0"/>
        <v>BAVM 28 </v>
      </c>
      <c r="B40" s="2" t="str">
        <f t="shared" si="1"/>
        <v>I</v>
      </c>
      <c r="C40" s="54">
        <f t="shared" si="2"/>
        <v>42530.351999999999</v>
      </c>
      <c r="D40" t="str">
        <f t="shared" si="3"/>
        <v>vis</v>
      </c>
      <c r="E40">
        <f>VLOOKUP(C40,'Active 1'!C$21:E$947,3,FALSE)</f>
        <v>-20657.907873678629</v>
      </c>
      <c r="F40" s="2" t="s">
        <v>285</v>
      </c>
      <c r="G40" t="str">
        <f t="shared" si="4"/>
        <v>42530.352</v>
      </c>
      <c r="H40" s="54">
        <f t="shared" si="5"/>
        <v>-4779</v>
      </c>
      <c r="I40" s="95" t="s">
        <v>395</v>
      </c>
      <c r="J40" s="96" t="s">
        <v>396</v>
      </c>
      <c r="K40" s="95">
        <v>-4779</v>
      </c>
      <c r="L40" s="95" t="s">
        <v>397</v>
      </c>
      <c r="M40" s="96" t="s">
        <v>289</v>
      </c>
      <c r="N40" s="96"/>
      <c r="O40" s="97" t="s">
        <v>386</v>
      </c>
      <c r="P40" s="98" t="s">
        <v>387</v>
      </c>
    </row>
    <row r="41" spans="1:16" ht="12.75" customHeight="1" x14ac:dyDescent="0.2">
      <c r="A41" s="54" t="str">
        <f t="shared" si="0"/>
        <v>BAVM 28 </v>
      </c>
      <c r="B41" s="2" t="str">
        <f t="shared" si="1"/>
        <v>I</v>
      </c>
      <c r="C41" s="54">
        <f t="shared" si="2"/>
        <v>42532.409</v>
      </c>
      <c r="D41" t="str">
        <f t="shared" si="3"/>
        <v>vis</v>
      </c>
      <c r="E41">
        <f>VLOOKUP(C41,'Active 1'!C$21:E$947,3,FALSE)</f>
        <v>-20654.915351782809</v>
      </c>
      <c r="F41" s="2" t="s">
        <v>285</v>
      </c>
      <c r="G41" t="str">
        <f t="shared" si="4"/>
        <v>42532.409</v>
      </c>
      <c r="H41" s="54">
        <f t="shared" si="5"/>
        <v>-4776</v>
      </c>
      <c r="I41" s="95" t="s">
        <v>398</v>
      </c>
      <c r="J41" s="96" t="s">
        <v>399</v>
      </c>
      <c r="K41" s="95">
        <v>-4776</v>
      </c>
      <c r="L41" s="95" t="s">
        <v>400</v>
      </c>
      <c r="M41" s="96" t="s">
        <v>289</v>
      </c>
      <c r="N41" s="96"/>
      <c r="O41" s="97" t="s">
        <v>386</v>
      </c>
      <c r="P41" s="98" t="s">
        <v>387</v>
      </c>
    </row>
    <row r="42" spans="1:16" ht="12.75" customHeight="1" x14ac:dyDescent="0.2">
      <c r="A42" s="54" t="str">
        <f t="shared" si="0"/>
        <v>BAVM 29 </v>
      </c>
      <c r="B42" s="2" t="str">
        <f t="shared" si="1"/>
        <v>I</v>
      </c>
      <c r="C42" s="54">
        <f t="shared" si="2"/>
        <v>42532.413</v>
      </c>
      <c r="D42" t="str">
        <f t="shared" si="3"/>
        <v>vis</v>
      </c>
      <c r="E42">
        <f>VLOOKUP(C42,'Active 1'!C$21:E$947,3,FALSE)</f>
        <v>-20654.909532586124</v>
      </c>
      <c r="F42" s="2" t="s">
        <v>285</v>
      </c>
      <c r="G42" t="str">
        <f t="shared" si="4"/>
        <v>42532.413</v>
      </c>
      <c r="H42" s="54">
        <f t="shared" si="5"/>
        <v>-4776</v>
      </c>
      <c r="I42" s="95" t="s">
        <v>401</v>
      </c>
      <c r="J42" s="96" t="s">
        <v>402</v>
      </c>
      <c r="K42" s="95">
        <v>-4776</v>
      </c>
      <c r="L42" s="95" t="s">
        <v>403</v>
      </c>
      <c r="M42" s="96" t="s">
        <v>289</v>
      </c>
      <c r="N42" s="96"/>
      <c r="O42" s="97" t="s">
        <v>315</v>
      </c>
      <c r="P42" s="98" t="s">
        <v>404</v>
      </c>
    </row>
    <row r="43" spans="1:16" ht="12.75" customHeight="1" x14ac:dyDescent="0.2">
      <c r="A43" s="54" t="str">
        <f t="shared" si="0"/>
        <v> BRNO 20 </v>
      </c>
      <c r="B43" s="2" t="str">
        <f t="shared" si="1"/>
        <v>I</v>
      </c>
      <c r="C43" s="54">
        <f t="shared" si="2"/>
        <v>42532.413999999997</v>
      </c>
      <c r="D43" t="str">
        <f t="shared" si="3"/>
        <v>vis</v>
      </c>
      <c r="E43">
        <f>VLOOKUP(C43,'Active 1'!C$21:E$947,3,FALSE)</f>
        <v>-20654.908077786957</v>
      </c>
      <c r="F43" s="2" t="s">
        <v>285</v>
      </c>
      <c r="G43" t="str">
        <f t="shared" si="4"/>
        <v>42532.414</v>
      </c>
      <c r="H43" s="54">
        <f t="shared" si="5"/>
        <v>-4776</v>
      </c>
      <c r="I43" s="95" t="s">
        <v>405</v>
      </c>
      <c r="J43" s="96" t="s">
        <v>406</v>
      </c>
      <c r="K43" s="95">
        <v>-4776</v>
      </c>
      <c r="L43" s="95" t="s">
        <v>343</v>
      </c>
      <c r="M43" s="96" t="s">
        <v>289</v>
      </c>
      <c r="N43" s="96"/>
      <c r="O43" s="97" t="s">
        <v>407</v>
      </c>
      <c r="P43" s="97" t="s">
        <v>408</v>
      </c>
    </row>
    <row r="44" spans="1:16" ht="12.75" customHeight="1" x14ac:dyDescent="0.2">
      <c r="A44" s="54" t="str">
        <f t="shared" si="0"/>
        <v> BRNO 20 </v>
      </c>
      <c r="B44" s="2" t="str">
        <f t="shared" si="1"/>
        <v>I</v>
      </c>
      <c r="C44" s="54">
        <f t="shared" si="2"/>
        <v>42532.415000000001</v>
      </c>
      <c r="D44" t="str">
        <f t="shared" si="3"/>
        <v>vis</v>
      </c>
      <c r="E44">
        <f>VLOOKUP(C44,'Active 1'!C$21:E$947,3,FALSE)</f>
        <v>-20654.906622987779</v>
      </c>
      <c r="F44" s="2" t="s">
        <v>285</v>
      </c>
      <c r="G44" t="str">
        <f t="shared" si="4"/>
        <v>42532.415</v>
      </c>
      <c r="H44" s="54">
        <f t="shared" si="5"/>
        <v>-4776</v>
      </c>
      <c r="I44" s="95" t="s">
        <v>409</v>
      </c>
      <c r="J44" s="96" t="s">
        <v>410</v>
      </c>
      <c r="K44" s="95">
        <v>-4776</v>
      </c>
      <c r="L44" s="95" t="s">
        <v>397</v>
      </c>
      <c r="M44" s="96" t="s">
        <v>289</v>
      </c>
      <c r="N44" s="96"/>
      <c r="O44" s="97" t="s">
        <v>411</v>
      </c>
      <c r="P44" s="97" t="s">
        <v>408</v>
      </c>
    </row>
    <row r="45" spans="1:16" ht="12.75" customHeight="1" x14ac:dyDescent="0.2">
      <c r="A45" s="54" t="str">
        <f t="shared" si="0"/>
        <v> BBS 22 </v>
      </c>
      <c r="B45" s="2" t="str">
        <f t="shared" si="1"/>
        <v>I</v>
      </c>
      <c r="C45" s="54">
        <f t="shared" si="2"/>
        <v>42532.417999999998</v>
      </c>
      <c r="D45" t="str">
        <f t="shared" si="3"/>
        <v>vis</v>
      </c>
      <c r="E45">
        <f>VLOOKUP(C45,'Active 1'!C$21:E$947,3,FALSE)</f>
        <v>-20654.902258590268</v>
      </c>
      <c r="F45" s="2" t="s">
        <v>285</v>
      </c>
      <c r="G45" t="str">
        <f t="shared" si="4"/>
        <v>42532.418</v>
      </c>
      <c r="H45" s="54">
        <f t="shared" si="5"/>
        <v>-4776</v>
      </c>
      <c r="I45" s="95" t="s">
        <v>412</v>
      </c>
      <c r="J45" s="96" t="s">
        <v>413</v>
      </c>
      <c r="K45" s="95">
        <v>-4776</v>
      </c>
      <c r="L45" s="95" t="s">
        <v>373</v>
      </c>
      <c r="M45" s="96" t="s">
        <v>289</v>
      </c>
      <c r="N45" s="96"/>
      <c r="O45" s="97" t="s">
        <v>394</v>
      </c>
      <c r="P45" s="97" t="s">
        <v>391</v>
      </c>
    </row>
    <row r="46" spans="1:16" ht="12.75" customHeight="1" x14ac:dyDescent="0.2">
      <c r="A46" s="54" t="str">
        <f t="shared" si="0"/>
        <v>IBVS 1030 </v>
      </c>
      <c r="B46" s="2" t="str">
        <f t="shared" si="1"/>
        <v>I</v>
      </c>
      <c r="C46" s="54">
        <f t="shared" si="2"/>
        <v>42534.472999999998</v>
      </c>
      <c r="D46" t="str">
        <f t="shared" si="3"/>
        <v>vis</v>
      </c>
      <c r="E46">
        <f>VLOOKUP(C46,'Active 1'!C$21:E$947,3,FALSE)</f>
        <v>-20651.912646292792</v>
      </c>
      <c r="F46" s="2" t="s">
        <v>285</v>
      </c>
      <c r="G46" t="str">
        <f t="shared" si="4"/>
        <v>42534.473</v>
      </c>
      <c r="H46" s="54">
        <f t="shared" si="5"/>
        <v>-4773</v>
      </c>
      <c r="I46" s="95" t="s">
        <v>414</v>
      </c>
      <c r="J46" s="96" t="s">
        <v>415</v>
      </c>
      <c r="K46" s="95">
        <v>-4773</v>
      </c>
      <c r="L46" s="95" t="s">
        <v>383</v>
      </c>
      <c r="M46" s="96" t="s">
        <v>416</v>
      </c>
      <c r="N46" s="96"/>
      <c r="O46" s="97" t="s">
        <v>417</v>
      </c>
      <c r="P46" s="98" t="s">
        <v>418</v>
      </c>
    </row>
    <row r="47" spans="1:16" ht="12.75" customHeight="1" x14ac:dyDescent="0.2">
      <c r="A47" s="54" t="str">
        <f t="shared" si="0"/>
        <v> BBS 22 </v>
      </c>
      <c r="B47" s="2" t="str">
        <f t="shared" si="1"/>
        <v>I</v>
      </c>
      <c r="C47" s="54">
        <f t="shared" si="2"/>
        <v>42543.409</v>
      </c>
      <c r="D47" t="str">
        <f t="shared" si="3"/>
        <v>vis</v>
      </c>
      <c r="E47">
        <f>VLOOKUP(C47,'Active 1'!C$21:E$947,3,FALSE)</f>
        <v>-20638.912560896079</v>
      </c>
      <c r="F47" s="2" t="s">
        <v>285</v>
      </c>
      <c r="G47" t="str">
        <f t="shared" si="4"/>
        <v>42543.409</v>
      </c>
      <c r="H47" s="54">
        <f t="shared" si="5"/>
        <v>-4760</v>
      </c>
      <c r="I47" s="95" t="s">
        <v>419</v>
      </c>
      <c r="J47" s="96" t="s">
        <v>420</v>
      </c>
      <c r="K47" s="95">
        <v>-4760</v>
      </c>
      <c r="L47" s="95" t="s">
        <v>383</v>
      </c>
      <c r="M47" s="96" t="s">
        <v>289</v>
      </c>
      <c r="N47" s="96"/>
      <c r="O47" s="97" t="s">
        <v>394</v>
      </c>
      <c r="P47" s="97" t="s">
        <v>391</v>
      </c>
    </row>
    <row r="48" spans="1:16" ht="12.75" customHeight="1" x14ac:dyDescent="0.2">
      <c r="A48" s="54" t="str">
        <f t="shared" si="0"/>
        <v> BBS 23 </v>
      </c>
      <c r="B48" s="2" t="str">
        <f t="shared" si="1"/>
        <v>I</v>
      </c>
      <c r="C48" s="54">
        <f t="shared" si="2"/>
        <v>42578.468000000001</v>
      </c>
      <c r="D48" t="str">
        <f t="shared" si="3"/>
        <v>vis</v>
      </c>
      <c r="E48">
        <f>VLOOKUP(C48,'Active 1'!C$21:E$947,3,FALSE)</f>
        <v>-20587.908756741723</v>
      </c>
      <c r="F48" s="2" t="s">
        <v>285</v>
      </c>
      <c r="G48" t="str">
        <f t="shared" si="4"/>
        <v>42578.468</v>
      </c>
      <c r="H48" s="54">
        <f t="shared" si="5"/>
        <v>-4709</v>
      </c>
      <c r="I48" s="95" t="s">
        <v>421</v>
      </c>
      <c r="J48" s="96" t="s">
        <v>422</v>
      </c>
      <c r="K48" s="95">
        <v>-4709</v>
      </c>
      <c r="L48" s="95" t="s">
        <v>343</v>
      </c>
      <c r="M48" s="96" t="s">
        <v>289</v>
      </c>
      <c r="N48" s="96"/>
      <c r="O48" s="97" t="s">
        <v>394</v>
      </c>
      <c r="P48" s="97" t="s">
        <v>423</v>
      </c>
    </row>
    <row r="49" spans="1:16" ht="12.75" customHeight="1" x14ac:dyDescent="0.2">
      <c r="A49" s="54" t="str">
        <f t="shared" si="0"/>
        <v> BBS 25 </v>
      </c>
      <c r="B49" s="2" t="str">
        <f t="shared" si="1"/>
        <v>I</v>
      </c>
      <c r="C49" s="54">
        <f t="shared" si="2"/>
        <v>42770.269</v>
      </c>
      <c r="D49" t="str">
        <f t="shared" si="3"/>
        <v>vis</v>
      </c>
      <c r="E49">
        <f>VLOOKUP(C49,'Active 1'!C$21:E$947,3,FALSE)</f>
        <v>-20308.876820844831</v>
      </c>
      <c r="F49" s="2" t="s">
        <v>285</v>
      </c>
      <c r="G49" t="str">
        <f t="shared" si="4"/>
        <v>42770.269</v>
      </c>
      <c r="H49" s="54">
        <f t="shared" si="5"/>
        <v>-4430</v>
      </c>
      <c r="I49" s="95" t="s">
        <v>424</v>
      </c>
      <c r="J49" s="96" t="s">
        <v>425</v>
      </c>
      <c r="K49" s="95">
        <v>-4430</v>
      </c>
      <c r="L49" s="95" t="s">
        <v>426</v>
      </c>
      <c r="M49" s="96" t="s">
        <v>289</v>
      </c>
      <c r="N49" s="96"/>
      <c r="O49" s="97" t="s">
        <v>344</v>
      </c>
      <c r="P49" s="97" t="s">
        <v>427</v>
      </c>
    </row>
    <row r="50" spans="1:16" ht="12.75" customHeight="1" x14ac:dyDescent="0.2">
      <c r="A50" s="54" t="str">
        <f t="shared" si="0"/>
        <v>IBVS 1751 </v>
      </c>
      <c r="B50" s="2" t="str">
        <f t="shared" si="1"/>
        <v>I</v>
      </c>
      <c r="C50" s="54">
        <f t="shared" si="2"/>
        <v>42811.487099999998</v>
      </c>
      <c r="D50" t="str">
        <f t="shared" si="3"/>
        <v>vis</v>
      </c>
      <c r="E50">
        <f>VLOOKUP(C50,'Active 1'!C$21:E$947,3,FALSE)</f>
        <v>-20248.912763113167</v>
      </c>
      <c r="F50" s="2" t="s">
        <v>285</v>
      </c>
      <c r="G50" t="str">
        <f t="shared" si="4"/>
        <v>42811.4871</v>
      </c>
      <c r="H50" s="54">
        <f t="shared" si="5"/>
        <v>-4370</v>
      </c>
      <c r="I50" s="95" t="s">
        <v>428</v>
      </c>
      <c r="J50" s="96" t="s">
        <v>429</v>
      </c>
      <c r="K50" s="95">
        <v>-4370</v>
      </c>
      <c r="L50" s="95" t="s">
        <v>430</v>
      </c>
      <c r="M50" s="96" t="s">
        <v>333</v>
      </c>
      <c r="N50" s="96" t="s">
        <v>334</v>
      </c>
      <c r="O50" s="97" t="s">
        <v>431</v>
      </c>
      <c r="P50" s="98" t="s">
        <v>432</v>
      </c>
    </row>
    <row r="51" spans="1:16" ht="12.75" customHeight="1" x14ac:dyDescent="0.2">
      <c r="A51" s="54" t="str">
        <f t="shared" si="0"/>
        <v>IBVS 1200 </v>
      </c>
      <c r="B51" s="2" t="str">
        <f t="shared" si="1"/>
        <v>I</v>
      </c>
      <c r="C51" s="54">
        <f t="shared" si="2"/>
        <v>42815.610699999997</v>
      </c>
      <c r="D51" t="str">
        <f t="shared" si="3"/>
        <v>vis</v>
      </c>
      <c r="E51">
        <f>VLOOKUP(C51,'Active 1'!C$21:E$947,3,FALSE)</f>
        <v>-20242.913753249482</v>
      </c>
      <c r="F51" s="2" t="s">
        <v>285</v>
      </c>
      <c r="G51" t="str">
        <f t="shared" si="4"/>
        <v>42815.6107</v>
      </c>
      <c r="H51" s="54">
        <f t="shared" si="5"/>
        <v>-4364</v>
      </c>
      <c r="I51" s="95" t="s">
        <v>433</v>
      </c>
      <c r="J51" s="96" t="s">
        <v>434</v>
      </c>
      <c r="K51" s="95">
        <v>-4364</v>
      </c>
      <c r="L51" s="95" t="s">
        <v>435</v>
      </c>
      <c r="M51" s="96" t="s">
        <v>333</v>
      </c>
      <c r="N51" s="96" t="s">
        <v>334</v>
      </c>
      <c r="O51" s="97" t="s">
        <v>431</v>
      </c>
      <c r="P51" s="98" t="s">
        <v>436</v>
      </c>
    </row>
    <row r="52" spans="1:16" ht="12.75" customHeight="1" x14ac:dyDescent="0.2">
      <c r="A52" s="54" t="str">
        <f t="shared" si="0"/>
        <v>IBVS 1200 </v>
      </c>
      <c r="B52" s="2" t="str">
        <f t="shared" si="1"/>
        <v>I</v>
      </c>
      <c r="C52" s="54">
        <f t="shared" si="2"/>
        <v>42831.419099999999</v>
      </c>
      <c r="D52" t="str">
        <f t="shared" si="3"/>
        <v>vis</v>
      </c>
      <c r="E52">
        <f>VLOOKUP(C52,'Active 1'!C$21:E$947,3,FALSE)</f>
        <v>-20219.915706026408</v>
      </c>
      <c r="F52" s="2" t="s">
        <v>285</v>
      </c>
      <c r="G52" t="str">
        <f t="shared" si="4"/>
        <v>42831.4191</v>
      </c>
      <c r="H52" s="54">
        <f t="shared" si="5"/>
        <v>-4341</v>
      </c>
      <c r="I52" s="95" t="s">
        <v>437</v>
      </c>
      <c r="J52" s="96" t="s">
        <v>438</v>
      </c>
      <c r="K52" s="95">
        <v>-4341</v>
      </c>
      <c r="L52" s="95" t="s">
        <v>439</v>
      </c>
      <c r="M52" s="96" t="s">
        <v>333</v>
      </c>
      <c r="N52" s="96" t="s">
        <v>334</v>
      </c>
      <c r="O52" s="97" t="s">
        <v>431</v>
      </c>
      <c r="P52" s="98" t="s">
        <v>436</v>
      </c>
    </row>
    <row r="53" spans="1:16" ht="12.75" customHeight="1" x14ac:dyDescent="0.2">
      <c r="A53" s="54" t="str">
        <f t="shared" si="0"/>
        <v> AOEB 1 </v>
      </c>
      <c r="B53" s="2" t="str">
        <f t="shared" si="1"/>
        <v>I</v>
      </c>
      <c r="C53" s="54">
        <f t="shared" si="2"/>
        <v>42832.792000000001</v>
      </c>
      <c r="D53" t="str">
        <f t="shared" si="3"/>
        <v>vis</v>
      </c>
      <c r="E53">
        <f>VLOOKUP(C53,'Active 1'!C$21:E$947,3,FALSE)</f>
        <v>-20217.918412243824</v>
      </c>
      <c r="F53" s="2" t="s">
        <v>285</v>
      </c>
      <c r="G53" t="str">
        <f t="shared" si="4"/>
        <v>42832.792</v>
      </c>
      <c r="H53" s="54">
        <f t="shared" si="5"/>
        <v>-4339</v>
      </c>
      <c r="I53" s="95" t="s">
        <v>440</v>
      </c>
      <c r="J53" s="96" t="s">
        <v>441</v>
      </c>
      <c r="K53" s="95">
        <v>-4339</v>
      </c>
      <c r="L53" s="95" t="s">
        <v>442</v>
      </c>
      <c r="M53" s="96" t="s">
        <v>289</v>
      </c>
      <c r="N53" s="96"/>
      <c r="O53" s="97" t="s">
        <v>443</v>
      </c>
      <c r="P53" s="97" t="s">
        <v>133</v>
      </c>
    </row>
    <row r="54" spans="1:16" ht="12.75" customHeight="1" x14ac:dyDescent="0.2">
      <c r="A54" s="54" t="str">
        <f t="shared" si="0"/>
        <v> BBS 26 </v>
      </c>
      <c r="B54" s="2" t="str">
        <f t="shared" si="1"/>
        <v>I</v>
      </c>
      <c r="C54" s="54">
        <f t="shared" si="2"/>
        <v>42838.296999999999</v>
      </c>
      <c r="D54" t="str">
        <f t="shared" si="3"/>
        <v>vis</v>
      </c>
      <c r="E54">
        <f>VLOOKUP(C54,'Active 1'!C$21:E$947,3,FALSE)</f>
        <v>-20209.909742804604</v>
      </c>
      <c r="F54" s="2" t="s">
        <v>285</v>
      </c>
      <c r="G54" t="str">
        <f t="shared" si="4"/>
        <v>42838.297</v>
      </c>
      <c r="H54" s="54">
        <f t="shared" si="5"/>
        <v>-4331</v>
      </c>
      <c r="I54" s="95" t="s">
        <v>444</v>
      </c>
      <c r="J54" s="96" t="s">
        <v>445</v>
      </c>
      <c r="K54" s="95">
        <v>-4331</v>
      </c>
      <c r="L54" s="95" t="s">
        <v>403</v>
      </c>
      <c r="M54" s="96" t="s">
        <v>289</v>
      </c>
      <c r="N54" s="96"/>
      <c r="O54" s="97" t="s">
        <v>390</v>
      </c>
      <c r="P54" s="97" t="s">
        <v>446</v>
      </c>
    </row>
    <row r="55" spans="1:16" ht="12.75" customHeight="1" x14ac:dyDescent="0.2">
      <c r="A55" s="54" t="str">
        <f t="shared" si="0"/>
        <v>BAVM 29 </v>
      </c>
      <c r="B55" s="2" t="str">
        <f t="shared" si="1"/>
        <v>I</v>
      </c>
      <c r="C55" s="54">
        <f t="shared" si="2"/>
        <v>42840.341</v>
      </c>
      <c r="D55" t="str">
        <f t="shared" si="3"/>
        <v>vis</v>
      </c>
      <c r="E55">
        <f>VLOOKUP(C55,'Active 1'!C$21:E$947,3,FALSE)</f>
        <v>-20206.936133298015</v>
      </c>
      <c r="F55" s="2" t="s">
        <v>285</v>
      </c>
      <c r="G55" t="str">
        <f t="shared" si="4"/>
        <v>42840.341</v>
      </c>
      <c r="H55" s="54">
        <f t="shared" si="5"/>
        <v>-4328</v>
      </c>
      <c r="I55" s="95" t="s">
        <v>447</v>
      </c>
      <c r="J55" s="96" t="s">
        <v>448</v>
      </c>
      <c r="K55" s="95">
        <v>-4328</v>
      </c>
      <c r="L55" s="95" t="s">
        <v>449</v>
      </c>
      <c r="M55" s="96" t="s">
        <v>289</v>
      </c>
      <c r="N55" s="96"/>
      <c r="O55" s="97" t="s">
        <v>315</v>
      </c>
      <c r="P55" s="98" t="s">
        <v>404</v>
      </c>
    </row>
    <row r="56" spans="1:16" ht="12.75" customHeight="1" x14ac:dyDescent="0.2">
      <c r="A56" s="54" t="str">
        <f t="shared" si="0"/>
        <v>IBVS 1200 </v>
      </c>
      <c r="B56" s="2" t="str">
        <f t="shared" si="1"/>
        <v>I</v>
      </c>
      <c r="C56" s="54">
        <f t="shared" si="2"/>
        <v>42840.356200000002</v>
      </c>
      <c r="D56" t="str">
        <f t="shared" si="3"/>
        <v>vis</v>
      </c>
      <c r="E56">
        <f>VLOOKUP(C56,'Active 1'!C$21:E$947,3,FALSE)</f>
        <v>-20206.914020350603</v>
      </c>
      <c r="F56" s="2" t="s">
        <v>285</v>
      </c>
      <c r="G56" t="str">
        <f t="shared" si="4"/>
        <v>42840.3562</v>
      </c>
      <c r="H56" s="54">
        <f t="shared" si="5"/>
        <v>-4328</v>
      </c>
      <c r="I56" s="95" t="s">
        <v>450</v>
      </c>
      <c r="J56" s="96" t="s">
        <v>451</v>
      </c>
      <c r="K56" s="95">
        <v>-4328</v>
      </c>
      <c r="L56" s="95" t="s">
        <v>452</v>
      </c>
      <c r="M56" s="96" t="s">
        <v>333</v>
      </c>
      <c r="N56" s="96" t="s">
        <v>334</v>
      </c>
      <c r="O56" s="97" t="s">
        <v>431</v>
      </c>
      <c r="P56" s="98" t="s">
        <v>436</v>
      </c>
    </row>
    <row r="57" spans="1:16" ht="12.75" customHeight="1" x14ac:dyDescent="0.2">
      <c r="A57" s="54" t="str">
        <f t="shared" si="0"/>
        <v> BBS 27 </v>
      </c>
      <c r="B57" s="2" t="str">
        <f t="shared" si="1"/>
        <v>I</v>
      </c>
      <c r="C57" s="54">
        <f t="shared" si="2"/>
        <v>42840.381000000001</v>
      </c>
      <c r="D57" t="str">
        <f t="shared" si="3"/>
        <v>vis</v>
      </c>
      <c r="E57">
        <f>VLOOKUP(C57,'Active 1'!C$21:E$947,3,FALSE)</f>
        <v>-20206.877941331153</v>
      </c>
      <c r="F57" s="2" t="s">
        <v>285</v>
      </c>
      <c r="G57" t="str">
        <f t="shared" si="4"/>
        <v>42840.381</v>
      </c>
      <c r="H57" s="54">
        <f t="shared" si="5"/>
        <v>-4328</v>
      </c>
      <c r="I57" s="95" t="s">
        <v>453</v>
      </c>
      <c r="J57" s="96" t="s">
        <v>454</v>
      </c>
      <c r="K57" s="95">
        <v>-4328</v>
      </c>
      <c r="L57" s="95" t="s">
        <v>455</v>
      </c>
      <c r="M57" s="96" t="s">
        <v>289</v>
      </c>
      <c r="N57" s="96"/>
      <c r="O57" s="97" t="s">
        <v>390</v>
      </c>
      <c r="P57" s="97" t="s">
        <v>456</v>
      </c>
    </row>
    <row r="58" spans="1:16" ht="12.75" customHeight="1" x14ac:dyDescent="0.2">
      <c r="A58" s="54" t="str">
        <f t="shared" si="0"/>
        <v> BBS 27 </v>
      </c>
      <c r="B58" s="2" t="str">
        <f t="shared" si="1"/>
        <v>I</v>
      </c>
      <c r="C58" s="54">
        <f t="shared" si="2"/>
        <v>42842.419000000002</v>
      </c>
      <c r="D58" t="str">
        <f t="shared" si="3"/>
        <v>vis</v>
      </c>
      <c r="E58">
        <f>VLOOKUP(C58,'Active 1'!C$21:E$947,3,FALSE)</f>
        <v>-20203.91306061959</v>
      </c>
      <c r="F58" s="2" t="s">
        <v>285</v>
      </c>
      <c r="G58" t="str">
        <f t="shared" si="4"/>
        <v>42842.419</v>
      </c>
      <c r="H58" s="54">
        <f t="shared" si="5"/>
        <v>-4325</v>
      </c>
      <c r="I58" s="95" t="s">
        <v>457</v>
      </c>
      <c r="J58" s="96" t="s">
        <v>458</v>
      </c>
      <c r="K58" s="95">
        <v>-4325</v>
      </c>
      <c r="L58" s="95" t="s">
        <v>383</v>
      </c>
      <c r="M58" s="96" t="s">
        <v>289</v>
      </c>
      <c r="N58" s="96"/>
      <c r="O58" s="97" t="s">
        <v>394</v>
      </c>
      <c r="P58" s="97" t="s">
        <v>456</v>
      </c>
    </row>
    <row r="59" spans="1:16" ht="12.75" customHeight="1" x14ac:dyDescent="0.2">
      <c r="A59" s="54" t="str">
        <f t="shared" si="0"/>
        <v>IBVS 1358 </v>
      </c>
      <c r="B59" s="2" t="str">
        <f t="shared" si="1"/>
        <v>I</v>
      </c>
      <c r="C59" s="54">
        <f t="shared" si="2"/>
        <v>42842.427000000003</v>
      </c>
      <c r="D59" t="str">
        <f t="shared" si="3"/>
        <v>vis</v>
      </c>
      <c r="E59">
        <f>VLOOKUP(C59,'Active 1'!C$21:E$947,3,FALSE)</f>
        <v>-20203.901422226216</v>
      </c>
      <c r="F59" s="2" t="s">
        <v>285</v>
      </c>
      <c r="G59" t="str">
        <f t="shared" si="4"/>
        <v>42842.427</v>
      </c>
      <c r="H59" s="54">
        <f t="shared" si="5"/>
        <v>-4325</v>
      </c>
      <c r="I59" s="95" t="s">
        <v>459</v>
      </c>
      <c r="J59" s="96" t="s">
        <v>460</v>
      </c>
      <c r="K59" s="95">
        <v>-4325</v>
      </c>
      <c r="L59" s="95" t="s">
        <v>461</v>
      </c>
      <c r="M59" s="96" t="s">
        <v>333</v>
      </c>
      <c r="N59" s="96" t="s">
        <v>334</v>
      </c>
      <c r="O59" s="97" t="s">
        <v>462</v>
      </c>
      <c r="P59" s="98" t="s">
        <v>463</v>
      </c>
    </row>
    <row r="60" spans="1:16" ht="12.75" customHeight="1" x14ac:dyDescent="0.2">
      <c r="A60" s="54" t="str">
        <f t="shared" si="0"/>
        <v> AOEB 1 </v>
      </c>
      <c r="B60" s="2" t="str">
        <f t="shared" si="1"/>
        <v>I</v>
      </c>
      <c r="C60" s="54">
        <f t="shared" si="2"/>
        <v>42859.620999999999</v>
      </c>
      <c r="D60" t="str">
        <f t="shared" si="3"/>
        <v>vis</v>
      </c>
      <c r="E60">
        <f>VLOOKUP(C60,'Active 1'!C$21:E$947,3,FALSE)</f>
        <v>-20178.887605271091</v>
      </c>
      <c r="F60" s="2" t="s">
        <v>285</v>
      </c>
      <c r="G60" t="str">
        <f t="shared" si="4"/>
        <v>42859.621</v>
      </c>
      <c r="H60" s="54">
        <f t="shared" si="5"/>
        <v>-4300</v>
      </c>
      <c r="I60" s="95" t="s">
        <v>464</v>
      </c>
      <c r="J60" s="96" t="s">
        <v>465</v>
      </c>
      <c r="K60" s="95">
        <v>-4300</v>
      </c>
      <c r="L60" s="95" t="s">
        <v>466</v>
      </c>
      <c r="M60" s="96" t="s">
        <v>289</v>
      </c>
      <c r="N60" s="96"/>
      <c r="O60" s="97" t="s">
        <v>467</v>
      </c>
      <c r="P60" s="97" t="s">
        <v>133</v>
      </c>
    </row>
    <row r="61" spans="1:16" ht="12.75" customHeight="1" x14ac:dyDescent="0.2">
      <c r="A61" s="54" t="str">
        <f t="shared" si="0"/>
        <v> AOEB 1 </v>
      </c>
      <c r="B61" s="2" t="str">
        <f t="shared" si="1"/>
        <v>I</v>
      </c>
      <c r="C61" s="54">
        <f t="shared" si="2"/>
        <v>42861.659</v>
      </c>
      <c r="D61" t="str">
        <f t="shared" si="3"/>
        <v>vis</v>
      </c>
      <c r="E61">
        <f>VLOOKUP(C61,'Active 1'!C$21:E$947,3,FALSE)</f>
        <v>-20175.922724559532</v>
      </c>
      <c r="F61" s="2" t="s">
        <v>285</v>
      </c>
      <c r="G61" t="str">
        <f t="shared" si="4"/>
        <v>42861.659</v>
      </c>
      <c r="H61" s="54">
        <f t="shared" si="5"/>
        <v>-4297</v>
      </c>
      <c r="I61" s="95" t="s">
        <v>468</v>
      </c>
      <c r="J61" s="96" t="s">
        <v>469</v>
      </c>
      <c r="K61" s="95">
        <v>-4297</v>
      </c>
      <c r="L61" s="95" t="s">
        <v>470</v>
      </c>
      <c r="M61" s="96" t="s">
        <v>289</v>
      </c>
      <c r="N61" s="96"/>
      <c r="O61" s="97" t="s">
        <v>467</v>
      </c>
      <c r="P61" s="97" t="s">
        <v>133</v>
      </c>
    </row>
    <row r="62" spans="1:16" ht="12.75" customHeight="1" x14ac:dyDescent="0.2">
      <c r="A62" s="54" t="str">
        <f t="shared" si="0"/>
        <v> BBS 28 </v>
      </c>
      <c r="B62" s="2" t="str">
        <f t="shared" si="1"/>
        <v>I</v>
      </c>
      <c r="C62" s="54">
        <f t="shared" si="2"/>
        <v>42862.356</v>
      </c>
      <c r="D62" t="str">
        <f t="shared" si="3"/>
        <v>vis</v>
      </c>
      <c r="E62">
        <f>VLOOKUP(C62,'Active 1'!C$21:E$947,3,FALSE)</f>
        <v>-20174.908729536979</v>
      </c>
      <c r="F62" s="2" t="s">
        <v>285</v>
      </c>
      <c r="G62" t="str">
        <f t="shared" si="4"/>
        <v>42862.356</v>
      </c>
      <c r="H62" s="54">
        <f t="shared" si="5"/>
        <v>-4296</v>
      </c>
      <c r="I62" s="95" t="s">
        <v>471</v>
      </c>
      <c r="J62" s="96" t="s">
        <v>472</v>
      </c>
      <c r="K62" s="95">
        <v>-4296</v>
      </c>
      <c r="L62" s="95" t="s">
        <v>343</v>
      </c>
      <c r="M62" s="96" t="s">
        <v>289</v>
      </c>
      <c r="N62" s="96"/>
      <c r="O62" s="97" t="s">
        <v>394</v>
      </c>
      <c r="P62" s="97" t="s">
        <v>473</v>
      </c>
    </row>
    <row r="63" spans="1:16" ht="12.75" customHeight="1" x14ac:dyDescent="0.2">
      <c r="A63" s="54" t="str">
        <f t="shared" si="0"/>
        <v> BBS 28 </v>
      </c>
      <c r="B63" s="2" t="str">
        <f t="shared" si="1"/>
        <v>I</v>
      </c>
      <c r="C63" s="54">
        <f t="shared" si="2"/>
        <v>42864.42</v>
      </c>
      <c r="D63" t="str">
        <f t="shared" si="3"/>
        <v>vis</v>
      </c>
      <c r="E63">
        <f>VLOOKUP(C63,'Active 1'!C$21:E$947,3,FALSE)</f>
        <v>-20171.906024046963</v>
      </c>
      <c r="F63" s="2" t="s">
        <v>285</v>
      </c>
      <c r="G63" t="str">
        <f t="shared" si="4"/>
        <v>42864.420</v>
      </c>
      <c r="H63" s="54">
        <f t="shared" si="5"/>
        <v>-4293</v>
      </c>
      <c r="I63" s="95" t="s">
        <v>474</v>
      </c>
      <c r="J63" s="96" t="s">
        <v>475</v>
      </c>
      <c r="K63" s="95">
        <v>-4293</v>
      </c>
      <c r="L63" s="95" t="s">
        <v>476</v>
      </c>
      <c r="M63" s="96" t="s">
        <v>289</v>
      </c>
      <c r="N63" s="96"/>
      <c r="O63" s="97" t="s">
        <v>394</v>
      </c>
      <c r="P63" s="97" t="s">
        <v>473</v>
      </c>
    </row>
    <row r="64" spans="1:16" ht="12.75" customHeight="1" x14ac:dyDescent="0.2">
      <c r="A64" s="54" t="str">
        <f t="shared" si="0"/>
        <v> AOEB 1 </v>
      </c>
      <c r="B64" s="2" t="str">
        <f t="shared" si="1"/>
        <v>I</v>
      </c>
      <c r="C64" s="54">
        <f t="shared" si="2"/>
        <v>42865.786</v>
      </c>
      <c r="D64" t="str">
        <f t="shared" si="3"/>
        <v>vis</v>
      </c>
      <c r="E64">
        <f>VLOOKUP(C64,'Active 1'!C$21:E$947,3,FALSE)</f>
        <v>-20169.918768378662</v>
      </c>
      <c r="F64" s="2" t="s">
        <v>285</v>
      </c>
      <c r="G64" t="str">
        <f t="shared" si="4"/>
        <v>42865.786</v>
      </c>
      <c r="H64" s="54">
        <f t="shared" si="5"/>
        <v>-4291</v>
      </c>
      <c r="I64" s="95" t="s">
        <v>477</v>
      </c>
      <c r="J64" s="96" t="s">
        <v>478</v>
      </c>
      <c r="K64" s="95">
        <v>-4291</v>
      </c>
      <c r="L64" s="95" t="s">
        <v>442</v>
      </c>
      <c r="M64" s="96" t="s">
        <v>289</v>
      </c>
      <c r="N64" s="96"/>
      <c r="O64" s="97" t="s">
        <v>467</v>
      </c>
      <c r="P64" s="97" t="s">
        <v>133</v>
      </c>
    </row>
    <row r="65" spans="1:16" ht="12.75" customHeight="1" x14ac:dyDescent="0.2">
      <c r="A65" s="54" t="str">
        <f t="shared" si="0"/>
        <v> AOEB 1 </v>
      </c>
      <c r="B65" s="2" t="str">
        <f t="shared" si="1"/>
        <v>I</v>
      </c>
      <c r="C65" s="54">
        <f t="shared" si="2"/>
        <v>42865.8</v>
      </c>
      <c r="D65" t="str">
        <f t="shared" si="3"/>
        <v>vis</v>
      </c>
      <c r="E65">
        <f>VLOOKUP(C65,'Active 1'!C$21:E$947,3,FALSE)</f>
        <v>-20169.898401190258</v>
      </c>
      <c r="F65" s="2" t="s">
        <v>285</v>
      </c>
      <c r="G65" t="str">
        <f t="shared" si="4"/>
        <v>42865.800</v>
      </c>
      <c r="H65" s="54">
        <f t="shared" si="5"/>
        <v>-4291</v>
      </c>
      <c r="I65" s="95" t="s">
        <v>479</v>
      </c>
      <c r="J65" s="96" t="s">
        <v>480</v>
      </c>
      <c r="K65" s="95">
        <v>-4291</v>
      </c>
      <c r="L65" s="95" t="s">
        <v>481</v>
      </c>
      <c r="M65" s="96" t="s">
        <v>289</v>
      </c>
      <c r="N65" s="96"/>
      <c r="O65" s="97" t="s">
        <v>482</v>
      </c>
      <c r="P65" s="97" t="s">
        <v>133</v>
      </c>
    </row>
    <row r="66" spans="1:16" ht="12.75" customHeight="1" x14ac:dyDescent="0.2">
      <c r="A66" s="54" t="str">
        <f t="shared" si="0"/>
        <v>BAVM 29 </v>
      </c>
      <c r="B66" s="2" t="str">
        <f t="shared" si="1"/>
        <v>I</v>
      </c>
      <c r="C66" s="54">
        <f t="shared" si="2"/>
        <v>42866.478000000003</v>
      </c>
      <c r="D66" t="str">
        <f t="shared" si="3"/>
        <v>vis</v>
      </c>
      <c r="E66">
        <f>VLOOKUP(C66,'Active 1'!C$21:E$947,3,FALSE)</f>
        <v>-20168.912047351969</v>
      </c>
      <c r="F66" s="2" t="s">
        <v>285</v>
      </c>
      <c r="G66" t="str">
        <f t="shared" si="4"/>
        <v>42866.478</v>
      </c>
      <c r="H66" s="54">
        <f t="shared" si="5"/>
        <v>-4290</v>
      </c>
      <c r="I66" s="95" t="s">
        <v>483</v>
      </c>
      <c r="J66" s="96" t="s">
        <v>484</v>
      </c>
      <c r="K66" s="95">
        <v>-4290</v>
      </c>
      <c r="L66" s="95" t="s">
        <v>355</v>
      </c>
      <c r="M66" s="96" t="s">
        <v>289</v>
      </c>
      <c r="N66" s="96"/>
      <c r="O66" s="97" t="s">
        <v>485</v>
      </c>
      <c r="P66" s="98" t="s">
        <v>404</v>
      </c>
    </row>
    <row r="67" spans="1:16" ht="12.75" customHeight="1" x14ac:dyDescent="0.2">
      <c r="A67" s="54" t="str">
        <f t="shared" si="0"/>
        <v> BBS 28 </v>
      </c>
      <c r="B67" s="2" t="str">
        <f t="shared" si="1"/>
        <v>I</v>
      </c>
      <c r="C67" s="54">
        <f t="shared" si="2"/>
        <v>42866.491999999998</v>
      </c>
      <c r="D67" t="str">
        <f t="shared" si="3"/>
        <v>vis</v>
      </c>
      <c r="E67">
        <f>VLOOKUP(C67,'Active 1'!C$21:E$947,3,FALSE)</f>
        <v>-20168.891680163571</v>
      </c>
      <c r="F67" s="2" t="s">
        <v>285</v>
      </c>
      <c r="G67" t="str">
        <f t="shared" si="4"/>
        <v>42866.492</v>
      </c>
      <c r="H67" s="54">
        <f t="shared" si="5"/>
        <v>-4290</v>
      </c>
      <c r="I67" s="95" t="s">
        <v>486</v>
      </c>
      <c r="J67" s="96" t="s">
        <v>487</v>
      </c>
      <c r="K67" s="95">
        <v>-4290</v>
      </c>
      <c r="L67" s="95" t="s">
        <v>488</v>
      </c>
      <c r="M67" s="96" t="s">
        <v>289</v>
      </c>
      <c r="N67" s="96"/>
      <c r="O67" s="97" t="s">
        <v>390</v>
      </c>
      <c r="P67" s="97" t="s">
        <v>473</v>
      </c>
    </row>
    <row r="68" spans="1:16" ht="12.75" customHeight="1" x14ac:dyDescent="0.2">
      <c r="A68" s="54" t="str">
        <f t="shared" si="0"/>
        <v> BBS 28 </v>
      </c>
      <c r="B68" s="2" t="str">
        <f t="shared" si="1"/>
        <v>I</v>
      </c>
      <c r="C68" s="54">
        <f t="shared" si="2"/>
        <v>42886.41</v>
      </c>
      <c r="D68" t="str">
        <f t="shared" si="3"/>
        <v>vis</v>
      </c>
      <c r="E68">
        <f>VLOOKUP(C68,'Active 1'!C$21:E$947,3,FALSE)</f>
        <v>-20139.91499026521</v>
      </c>
      <c r="F68" s="2" t="s">
        <v>285</v>
      </c>
      <c r="G68" t="str">
        <f t="shared" si="4"/>
        <v>42886.410</v>
      </c>
      <c r="H68" s="54">
        <f t="shared" si="5"/>
        <v>-4261</v>
      </c>
      <c r="I68" s="95" t="s">
        <v>489</v>
      </c>
      <c r="J68" s="96" t="s">
        <v>490</v>
      </c>
      <c r="K68" s="95">
        <v>-4261</v>
      </c>
      <c r="L68" s="95" t="s">
        <v>491</v>
      </c>
      <c r="M68" s="96" t="s">
        <v>289</v>
      </c>
      <c r="N68" s="96"/>
      <c r="O68" s="97" t="s">
        <v>394</v>
      </c>
      <c r="P68" s="97" t="s">
        <v>473</v>
      </c>
    </row>
    <row r="69" spans="1:16" ht="12.75" customHeight="1" x14ac:dyDescent="0.2">
      <c r="A69" s="54" t="str">
        <f t="shared" si="0"/>
        <v> BBS 28 </v>
      </c>
      <c r="B69" s="2" t="str">
        <f t="shared" si="1"/>
        <v>I</v>
      </c>
      <c r="C69" s="54">
        <f t="shared" si="2"/>
        <v>42886.423999999999</v>
      </c>
      <c r="D69" t="str">
        <f t="shared" si="3"/>
        <v>vis</v>
      </c>
      <c r="E69">
        <f>VLOOKUP(C69,'Active 1'!C$21:E$947,3,FALSE)</f>
        <v>-20139.894623076816</v>
      </c>
      <c r="F69" s="2" t="s">
        <v>285</v>
      </c>
      <c r="G69" t="str">
        <f t="shared" si="4"/>
        <v>42886.424</v>
      </c>
      <c r="H69" s="54">
        <f t="shared" si="5"/>
        <v>-4261</v>
      </c>
      <c r="I69" s="95" t="s">
        <v>492</v>
      </c>
      <c r="J69" s="96" t="s">
        <v>493</v>
      </c>
      <c r="K69" s="95">
        <v>-4261</v>
      </c>
      <c r="L69" s="95" t="s">
        <v>494</v>
      </c>
      <c r="M69" s="96" t="s">
        <v>289</v>
      </c>
      <c r="N69" s="96"/>
      <c r="O69" s="97" t="s">
        <v>390</v>
      </c>
      <c r="P69" s="97" t="s">
        <v>473</v>
      </c>
    </row>
    <row r="70" spans="1:16" ht="12.75" customHeight="1" x14ac:dyDescent="0.2">
      <c r="A70" s="54" t="str">
        <f t="shared" si="0"/>
        <v> AOEB 1 </v>
      </c>
      <c r="B70" s="2" t="str">
        <f t="shared" si="1"/>
        <v>I</v>
      </c>
      <c r="C70" s="54">
        <f t="shared" si="2"/>
        <v>42898.786</v>
      </c>
      <c r="D70" t="str">
        <f t="shared" si="3"/>
        <v>vis</v>
      </c>
      <c r="E70">
        <f>VLOOKUP(C70,'Active 1'!C$21:E$947,3,FALSE)</f>
        <v>-20121.910395718471</v>
      </c>
      <c r="F70" s="2" t="s">
        <v>285</v>
      </c>
      <c r="G70" t="str">
        <f t="shared" si="4"/>
        <v>42898.786</v>
      </c>
      <c r="H70" s="54">
        <f t="shared" si="5"/>
        <v>-4243</v>
      </c>
      <c r="I70" s="95" t="s">
        <v>495</v>
      </c>
      <c r="J70" s="96" t="s">
        <v>496</v>
      </c>
      <c r="K70" s="95">
        <v>-4243</v>
      </c>
      <c r="L70" s="95" t="s">
        <v>403</v>
      </c>
      <c r="M70" s="96" t="s">
        <v>289</v>
      </c>
      <c r="N70" s="96"/>
      <c r="O70" s="97" t="s">
        <v>497</v>
      </c>
      <c r="P70" s="97" t="s">
        <v>133</v>
      </c>
    </row>
    <row r="71" spans="1:16" ht="12.75" customHeight="1" x14ac:dyDescent="0.2">
      <c r="A71" s="54" t="str">
        <f t="shared" si="0"/>
        <v> AOEB 1 </v>
      </c>
      <c r="B71" s="2" t="str">
        <f t="shared" si="1"/>
        <v>I</v>
      </c>
      <c r="C71" s="54">
        <f t="shared" si="2"/>
        <v>42909.78</v>
      </c>
      <c r="D71" t="str">
        <f t="shared" si="3"/>
        <v>vis</v>
      </c>
      <c r="E71">
        <f>VLOOKUP(C71,'Active 1'!C$21:E$947,3,FALSE)</f>
        <v>-20105.91633362677</v>
      </c>
      <c r="F71" s="2" t="s">
        <v>285</v>
      </c>
      <c r="G71" t="str">
        <f t="shared" si="4"/>
        <v>42909.780</v>
      </c>
      <c r="H71" s="54">
        <f t="shared" si="5"/>
        <v>-4227</v>
      </c>
      <c r="I71" s="95" t="s">
        <v>498</v>
      </c>
      <c r="J71" s="96" t="s">
        <v>499</v>
      </c>
      <c r="K71" s="95">
        <v>-4227</v>
      </c>
      <c r="L71" s="95" t="s">
        <v>400</v>
      </c>
      <c r="M71" s="96" t="s">
        <v>289</v>
      </c>
      <c r="N71" s="96"/>
      <c r="O71" s="97" t="s">
        <v>443</v>
      </c>
      <c r="P71" s="97" t="s">
        <v>133</v>
      </c>
    </row>
    <row r="72" spans="1:16" ht="12.75" customHeight="1" x14ac:dyDescent="0.2">
      <c r="A72" s="54" t="str">
        <f t="shared" si="0"/>
        <v> AOEB 1 </v>
      </c>
      <c r="B72" s="2" t="str">
        <f t="shared" si="1"/>
        <v>I</v>
      </c>
      <c r="C72" s="54">
        <f t="shared" si="2"/>
        <v>43043.819000000003</v>
      </c>
      <c r="D72" t="str">
        <f t="shared" si="3"/>
        <v>vis</v>
      </c>
      <c r="E72">
        <f>VLOOKUP(C72,'Active 1'!C$21:E$947,3,FALSE)</f>
        <v>-19910.916507475267</v>
      </c>
      <c r="F72" s="2" t="s">
        <v>285</v>
      </c>
      <c r="G72" t="str">
        <f t="shared" si="4"/>
        <v>43043.819</v>
      </c>
      <c r="H72" s="54">
        <f t="shared" si="5"/>
        <v>-4032</v>
      </c>
      <c r="I72" s="95" t="s">
        <v>500</v>
      </c>
      <c r="J72" s="96" t="s">
        <v>501</v>
      </c>
      <c r="K72" s="95">
        <v>-4032</v>
      </c>
      <c r="L72" s="95" t="s">
        <v>400</v>
      </c>
      <c r="M72" s="96" t="s">
        <v>289</v>
      </c>
      <c r="N72" s="96"/>
      <c r="O72" s="97" t="s">
        <v>443</v>
      </c>
      <c r="P72" s="97" t="s">
        <v>133</v>
      </c>
    </row>
    <row r="73" spans="1:16" ht="12.75" customHeight="1" x14ac:dyDescent="0.2">
      <c r="A73" s="54" t="str">
        <f t="shared" si="0"/>
        <v> BBS 31 </v>
      </c>
      <c r="B73" s="2" t="str">
        <f t="shared" si="1"/>
        <v>I</v>
      </c>
      <c r="C73" s="54">
        <f t="shared" si="2"/>
        <v>43143.476000000002</v>
      </c>
      <c r="D73" t="str">
        <f t="shared" si="3"/>
        <v>vis</v>
      </c>
      <c r="E73">
        <f>VLOOKUP(C73,'Active 1'!C$21:E$947,3,FALSE)</f>
        <v>-19765.935586439002</v>
      </c>
      <c r="F73" s="2" t="s">
        <v>285</v>
      </c>
      <c r="G73" t="str">
        <f t="shared" si="4"/>
        <v>43143.476</v>
      </c>
      <c r="H73" s="54">
        <f t="shared" si="5"/>
        <v>-3887</v>
      </c>
      <c r="I73" s="95" t="s">
        <v>502</v>
      </c>
      <c r="J73" s="96" t="s">
        <v>503</v>
      </c>
      <c r="K73" s="95">
        <v>-3887</v>
      </c>
      <c r="L73" s="95" t="s">
        <v>504</v>
      </c>
      <c r="M73" s="96" t="s">
        <v>289</v>
      </c>
      <c r="N73" s="96"/>
      <c r="O73" s="97" t="s">
        <v>344</v>
      </c>
      <c r="P73" s="97" t="s">
        <v>505</v>
      </c>
    </row>
    <row r="74" spans="1:16" ht="12.75" customHeight="1" x14ac:dyDescent="0.2">
      <c r="A74" s="54" t="str">
        <f t="shared" si="0"/>
        <v> AOEB 1 </v>
      </c>
      <c r="B74" s="2" t="str">
        <f t="shared" si="1"/>
        <v>I</v>
      </c>
      <c r="C74" s="54">
        <f t="shared" si="2"/>
        <v>43149.671999999999</v>
      </c>
      <c r="D74" t="str">
        <f t="shared" si="3"/>
        <v>vis</v>
      </c>
      <c r="E74">
        <f>VLOOKUP(C74,'Active 1'!C$21:E$947,3,FALSE)</f>
        <v>-19756.921650772263</v>
      </c>
      <c r="F74" s="2" t="s">
        <v>285</v>
      </c>
      <c r="G74" t="str">
        <f t="shared" si="4"/>
        <v>43149.672</v>
      </c>
      <c r="H74" s="54">
        <f t="shared" si="5"/>
        <v>-3878</v>
      </c>
      <c r="I74" s="95" t="s">
        <v>506</v>
      </c>
      <c r="J74" s="96" t="s">
        <v>507</v>
      </c>
      <c r="K74" s="95">
        <v>-3878</v>
      </c>
      <c r="L74" s="95" t="s">
        <v>508</v>
      </c>
      <c r="M74" s="96" t="s">
        <v>289</v>
      </c>
      <c r="N74" s="96"/>
      <c r="O74" s="97" t="s">
        <v>348</v>
      </c>
      <c r="P74" s="97" t="s">
        <v>133</v>
      </c>
    </row>
    <row r="75" spans="1:16" ht="12.75" customHeight="1" x14ac:dyDescent="0.2">
      <c r="A75" s="54" t="str">
        <f t="shared" ref="A75:A138" si="6">P75</f>
        <v> AOEB 1 </v>
      </c>
      <c r="B75" s="2" t="str">
        <f t="shared" ref="B75:B138" si="7">IF(H75=INT(H75),"I","II")</f>
        <v>I</v>
      </c>
      <c r="C75" s="54">
        <f t="shared" ref="C75:C138" si="8">1*G75</f>
        <v>43184.732000000004</v>
      </c>
      <c r="D75" t="str">
        <f t="shared" ref="D75:D138" si="9">VLOOKUP(F75,I$1:J$5,2,FALSE)</f>
        <v>vis</v>
      </c>
      <c r="E75">
        <f>VLOOKUP(C75,'Active 1'!C$21:E$947,3,FALSE)</f>
        <v>-19705.916391818733</v>
      </c>
      <c r="F75" s="2" t="s">
        <v>285</v>
      </c>
      <c r="G75" t="str">
        <f t="shared" ref="G75:G138" si="10">MID(I75,3,LEN(I75)-3)</f>
        <v>43184.732</v>
      </c>
      <c r="H75" s="54">
        <f t="shared" ref="H75:H138" si="11">1*K75</f>
        <v>-3827</v>
      </c>
      <c r="I75" s="95" t="s">
        <v>509</v>
      </c>
      <c r="J75" s="96" t="s">
        <v>510</v>
      </c>
      <c r="K75" s="95">
        <v>-3827</v>
      </c>
      <c r="L75" s="95" t="s">
        <v>400</v>
      </c>
      <c r="M75" s="96" t="s">
        <v>289</v>
      </c>
      <c r="N75" s="96"/>
      <c r="O75" s="97" t="s">
        <v>443</v>
      </c>
      <c r="P75" s="97" t="s">
        <v>133</v>
      </c>
    </row>
    <row r="76" spans="1:16" ht="12.75" customHeight="1" x14ac:dyDescent="0.2">
      <c r="A76" s="54" t="str">
        <f t="shared" si="6"/>
        <v>IBVS 1751 </v>
      </c>
      <c r="B76" s="2" t="str">
        <f t="shared" si="7"/>
        <v>I</v>
      </c>
      <c r="C76" s="54">
        <f t="shared" si="8"/>
        <v>43198.48</v>
      </c>
      <c r="D76" t="str">
        <f t="shared" si="9"/>
        <v>vis</v>
      </c>
      <c r="E76">
        <f>VLOOKUP(C76,'Active 1'!C$21:E$947,3,FALSE)</f>
        <v>-19685.915812808664</v>
      </c>
      <c r="F76" s="2" t="s">
        <v>285</v>
      </c>
      <c r="G76" t="str">
        <f t="shared" si="10"/>
        <v>43198.4800</v>
      </c>
      <c r="H76" s="54">
        <f t="shared" si="11"/>
        <v>-3807</v>
      </c>
      <c r="I76" s="95" t="s">
        <v>511</v>
      </c>
      <c r="J76" s="96" t="s">
        <v>512</v>
      </c>
      <c r="K76" s="95">
        <v>-3807</v>
      </c>
      <c r="L76" s="95" t="s">
        <v>439</v>
      </c>
      <c r="M76" s="96" t="s">
        <v>333</v>
      </c>
      <c r="N76" s="96" t="s">
        <v>334</v>
      </c>
      <c r="O76" s="97" t="s">
        <v>431</v>
      </c>
      <c r="P76" s="98" t="s">
        <v>432</v>
      </c>
    </row>
    <row r="77" spans="1:16" ht="12.75" customHeight="1" x14ac:dyDescent="0.2">
      <c r="A77" s="54" t="str">
        <f t="shared" si="6"/>
        <v> AOEB 1 </v>
      </c>
      <c r="B77" s="2" t="str">
        <f t="shared" si="7"/>
        <v>I</v>
      </c>
      <c r="C77" s="54">
        <f t="shared" si="8"/>
        <v>43228.726000000002</v>
      </c>
      <c r="D77" t="str">
        <f t="shared" si="9"/>
        <v>vis</v>
      </c>
      <c r="E77">
        <f>VLOOKUP(C77,'Active 1'!C$21:E$947,3,FALSE)</f>
        <v>-19641.913957066841</v>
      </c>
      <c r="F77" s="2" t="s">
        <v>285</v>
      </c>
      <c r="G77" t="str">
        <f t="shared" si="10"/>
        <v>43228.726</v>
      </c>
      <c r="H77" s="54">
        <f t="shared" si="11"/>
        <v>-3763</v>
      </c>
      <c r="I77" s="95" t="s">
        <v>513</v>
      </c>
      <c r="J77" s="96" t="s">
        <v>514</v>
      </c>
      <c r="K77" s="95">
        <v>-3763</v>
      </c>
      <c r="L77" s="95" t="s">
        <v>515</v>
      </c>
      <c r="M77" s="96" t="s">
        <v>289</v>
      </c>
      <c r="N77" s="96"/>
      <c r="O77" s="97" t="s">
        <v>497</v>
      </c>
      <c r="P77" s="97" t="s">
        <v>133</v>
      </c>
    </row>
    <row r="78" spans="1:16" ht="12.75" customHeight="1" x14ac:dyDescent="0.2">
      <c r="A78" s="54" t="str">
        <f t="shared" si="6"/>
        <v> AOEB 1 </v>
      </c>
      <c r="B78" s="2" t="str">
        <f t="shared" si="7"/>
        <v>I</v>
      </c>
      <c r="C78" s="54">
        <f t="shared" si="8"/>
        <v>43569.66</v>
      </c>
      <c r="D78" t="str">
        <f t="shared" si="9"/>
        <v>vis</v>
      </c>
      <c r="E78">
        <f>VLOOKUP(C78,'Active 1'!C$21:E$947,3,FALSE)</f>
        <v>-19145.923456323508</v>
      </c>
      <c r="F78" s="2" t="s">
        <v>285</v>
      </c>
      <c r="G78" t="str">
        <f t="shared" si="10"/>
        <v>43569.660</v>
      </c>
      <c r="H78" s="54">
        <f t="shared" si="11"/>
        <v>-3267</v>
      </c>
      <c r="I78" s="95" t="s">
        <v>516</v>
      </c>
      <c r="J78" s="96" t="s">
        <v>517</v>
      </c>
      <c r="K78" s="95">
        <v>-3267</v>
      </c>
      <c r="L78" s="95" t="s">
        <v>470</v>
      </c>
      <c r="M78" s="96" t="s">
        <v>289</v>
      </c>
      <c r="N78" s="96"/>
      <c r="O78" s="97" t="s">
        <v>443</v>
      </c>
      <c r="P78" s="97" t="s">
        <v>133</v>
      </c>
    </row>
    <row r="79" spans="1:16" ht="12.75" customHeight="1" x14ac:dyDescent="0.2">
      <c r="A79" s="54" t="str">
        <f t="shared" si="6"/>
        <v> AOEB 1 </v>
      </c>
      <c r="B79" s="2" t="str">
        <f t="shared" si="7"/>
        <v>I</v>
      </c>
      <c r="C79" s="54">
        <f t="shared" si="8"/>
        <v>43578.589</v>
      </c>
      <c r="D79" t="str">
        <f t="shared" si="9"/>
        <v>vis</v>
      </c>
      <c r="E79">
        <f>VLOOKUP(C79,'Active 1'!C$21:E$947,3,FALSE)</f>
        <v>-19132.933554521005</v>
      </c>
      <c r="F79" s="2" t="s">
        <v>285</v>
      </c>
      <c r="G79" t="str">
        <f t="shared" si="10"/>
        <v>43578.589</v>
      </c>
      <c r="H79" s="54">
        <f t="shared" si="11"/>
        <v>-3254</v>
      </c>
      <c r="I79" s="95" t="s">
        <v>518</v>
      </c>
      <c r="J79" s="96" t="s">
        <v>519</v>
      </c>
      <c r="K79" s="95">
        <v>-3254</v>
      </c>
      <c r="L79" s="95" t="s">
        <v>520</v>
      </c>
      <c r="M79" s="96" t="s">
        <v>289</v>
      </c>
      <c r="N79" s="96"/>
      <c r="O79" s="97" t="s">
        <v>348</v>
      </c>
      <c r="P79" s="97" t="s">
        <v>133</v>
      </c>
    </row>
    <row r="80" spans="1:16" ht="12.75" customHeight="1" x14ac:dyDescent="0.2">
      <c r="A80" s="54" t="str">
        <f t="shared" si="6"/>
        <v> AOEB 1 </v>
      </c>
      <c r="B80" s="2" t="str">
        <f t="shared" si="7"/>
        <v>I</v>
      </c>
      <c r="C80" s="54">
        <f t="shared" si="8"/>
        <v>43600.588000000003</v>
      </c>
      <c r="D80" t="str">
        <f t="shared" si="9"/>
        <v>vis</v>
      </c>
      <c r="E80">
        <f>VLOOKUP(C80,'Active 1'!C$21:E$947,3,FALSE)</f>
        <v>-19100.929427546707</v>
      </c>
      <c r="F80" s="2" t="s">
        <v>285</v>
      </c>
      <c r="G80" t="str">
        <f t="shared" si="10"/>
        <v>43600.588</v>
      </c>
      <c r="H80" s="54">
        <f t="shared" si="11"/>
        <v>-3222</v>
      </c>
      <c r="I80" s="95" t="s">
        <v>521</v>
      </c>
      <c r="J80" s="96" t="s">
        <v>522</v>
      </c>
      <c r="K80" s="95">
        <v>-3222</v>
      </c>
      <c r="L80" s="95" t="s">
        <v>523</v>
      </c>
      <c r="M80" s="96" t="s">
        <v>289</v>
      </c>
      <c r="N80" s="96"/>
      <c r="O80" s="97" t="s">
        <v>348</v>
      </c>
      <c r="P80" s="97" t="s">
        <v>133</v>
      </c>
    </row>
    <row r="81" spans="1:16" ht="12.75" customHeight="1" x14ac:dyDescent="0.2">
      <c r="A81" s="54" t="str">
        <f t="shared" si="6"/>
        <v> AOEB 1 </v>
      </c>
      <c r="B81" s="2" t="str">
        <f t="shared" si="7"/>
        <v>I</v>
      </c>
      <c r="C81" s="54">
        <f t="shared" si="8"/>
        <v>43613.659</v>
      </c>
      <c r="D81" t="str">
        <f t="shared" si="9"/>
        <v>vis</v>
      </c>
      <c r="E81">
        <f>VLOOKUP(C81,'Active 1'!C$21:E$947,3,FALSE)</f>
        <v>-19081.913747575763</v>
      </c>
      <c r="F81" s="2" t="s">
        <v>285</v>
      </c>
      <c r="G81" t="str">
        <f t="shared" si="10"/>
        <v>43613.659</v>
      </c>
      <c r="H81" s="54">
        <f t="shared" si="11"/>
        <v>-3203</v>
      </c>
      <c r="I81" s="95" t="s">
        <v>524</v>
      </c>
      <c r="J81" s="96" t="s">
        <v>525</v>
      </c>
      <c r="K81" s="95">
        <v>-3203</v>
      </c>
      <c r="L81" s="95" t="s">
        <v>383</v>
      </c>
      <c r="M81" s="96" t="s">
        <v>289</v>
      </c>
      <c r="N81" s="96"/>
      <c r="O81" s="97" t="s">
        <v>348</v>
      </c>
      <c r="P81" s="97" t="s">
        <v>133</v>
      </c>
    </row>
    <row r="82" spans="1:16" ht="12.75" customHeight="1" x14ac:dyDescent="0.2">
      <c r="A82" s="54" t="str">
        <f t="shared" si="6"/>
        <v> BRNO 23 </v>
      </c>
      <c r="B82" s="2" t="str">
        <f t="shared" si="7"/>
        <v>I</v>
      </c>
      <c r="C82" s="54">
        <f t="shared" si="8"/>
        <v>43614.34</v>
      </c>
      <c r="D82" t="str">
        <f t="shared" si="9"/>
        <v>vis</v>
      </c>
      <c r="E82">
        <f>VLOOKUP(C82,'Active 1'!C$21:E$947,3,FALSE)</f>
        <v>-19080.923029339963</v>
      </c>
      <c r="F82" s="2" t="s">
        <v>285</v>
      </c>
      <c r="G82" t="str">
        <f t="shared" si="10"/>
        <v>43614.340</v>
      </c>
      <c r="H82" s="54">
        <f t="shared" si="11"/>
        <v>-3202</v>
      </c>
      <c r="I82" s="95" t="s">
        <v>526</v>
      </c>
      <c r="J82" s="96" t="s">
        <v>527</v>
      </c>
      <c r="K82" s="95">
        <v>-3202</v>
      </c>
      <c r="L82" s="95" t="s">
        <v>470</v>
      </c>
      <c r="M82" s="96" t="s">
        <v>289</v>
      </c>
      <c r="N82" s="96"/>
      <c r="O82" s="97" t="s">
        <v>528</v>
      </c>
      <c r="P82" s="97" t="s">
        <v>529</v>
      </c>
    </row>
    <row r="83" spans="1:16" ht="12.75" customHeight="1" x14ac:dyDescent="0.2">
      <c r="A83" s="54" t="str">
        <f t="shared" si="6"/>
        <v> BBS 37 </v>
      </c>
      <c r="B83" s="2" t="str">
        <f t="shared" si="7"/>
        <v>I</v>
      </c>
      <c r="C83" s="54">
        <f t="shared" si="8"/>
        <v>43625.332999999999</v>
      </c>
      <c r="D83" t="str">
        <f t="shared" si="9"/>
        <v>vis</v>
      </c>
      <c r="E83">
        <f>VLOOKUP(C83,'Active 1'!C$21:E$947,3,FALSE)</f>
        <v>-19064.93042204743</v>
      </c>
      <c r="F83" s="2" t="s">
        <v>285</v>
      </c>
      <c r="G83" t="str">
        <f t="shared" si="10"/>
        <v>43625.333</v>
      </c>
      <c r="H83" s="54">
        <f t="shared" si="11"/>
        <v>-3186</v>
      </c>
      <c r="I83" s="95" t="s">
        <v>530</v>
      </c>
      <c r="J83" s="96" t="s">
        <v>531</v>
      </c>
      <c r="K83" s="95">
        <v>-3186</v>
      </c>
      <c r="L83" s="95" t="s">
        <v>532</v>
      </c>
      <c r="M83" s="96" t="s">
        <v>289</v>
      </c>
      <c r="N83" s="96"/>
      <c r="O83" s="97" t="s">
        <v>390</v>
      </c>
      <c r="P83" s="97" t="s">
        <v>533</v>
      </c>
    </row>
    <row r="84" spans="1:16" ht="12.75" customHeight="1" x14ac:dyDescent="0.2">
      <c r="A84" s="54" t="str">
        <f t="shared" si="6"/>
        <v> AOEB 1 </v>
      </c>
      <c r="B84" s="2" t="str">
        <f t="shared" si="7"/>
        <v>I</v>
      </c>
      <c r="C84" s="54">
        <f t="shared" si="8"/>
        <v>43626.716999999997</v>
      </c>
      <c r="D84" t="str">
        <f t="shared" si="9"/>
        <v>vis</v>
      </c>
      <c r="E84">
        <f>VLOOKUP(C84,'Active 1'!C$21:E$947,3,FALSE)</f>
        <v>-19062.916979994046</v>
      </c>
      <c r="F84" s="2" t="s">
        <v>285</v>
      </c>
      <c r="G84" t="str">
        <f t="shared" si="10"/>
        <v>43626.717</v>
      </c>
      <c r="H84" s="54">
        <f t="shared" si="11"/>
        <v>-3184</v>
      </c>
      <c r="I84" s="95" t="s">
        <v>534</v>
      </c>
      <c r="J84" s="96" t="s">
        <v>535</v>
      </c>
      <c r="K84" s="95">
        <v>-3184</v>
      </c>
      <c r="L84" s="95" t="s">
        <v>377</v>
      </c>
      <c r="M84" s="96" t="s">
        <v>289</v>
      </c>
      <c r="N84" s="96"/>
      <c r="O84" s="97" t="s">
        <v>497</v>
      </c>
      <c r="P84" s="97" t="s">
        <v>133</v>
      </c>
    </row>
    <row r="85" spans="1:16" ht="12.75" customHeight="1" x14ac:dyDescent="0.2">
      <c r="A85" s="54" t="str">
        <f t="shared" si="6"/>
        <v> AOEB 1 </v>
      </c>
      <c r="B85" s="2" t="str">
        <f t="shared" si="7"/>
        <v>I</v>
      </c>
      <c r="C85" s="54">
        <f t="shared" si="8"/>
        <v>43635.658000000003</v>
      </c>
      <c r="D85" t="str">
        <f t="shared" si="9"/>
        <v>vis</v>
      </c>
      <c r="E85">
        <f>VLOOKUP(C85,'Active 1'!C$21:E$947,3,FALSE)</f>
        <v>-19049.909620601469</v>
      </c>
      <c r="F85" s="2" t="s">
        <v>285</v>
      </c>
      <c r="G85" t="str">
        <f t="shared" si="10"/>
        <v>43635.658</v>
      </c>
      <c r="H85" s="54">
        <f t="shared" si="11"/>
        <v>-3171</v>
      </c>
      <c r="I85" s="95" t="s">
        <v>536</v>
      </c>
      <c r="J85" s="96" t="s">
        <v>537</v>
      </c>
      <c r="K85" s="95">
        <v>-3171</v>
      </c>
      <c r="L85" s="95" t="s">
        <v>403</v>
      </c>
      <c r="M85" s="96" t="s">
        <v>289</v>
      </c>
      <c r="N85" s="96"/>
      <c r="O85" s="97" t="s">
        <v>538</v>
      </c>
      <c r="P85" s="97" t="s">
        <v>133</v>
      </c>
    </row>
    <row r="86" spans="1:16" ht="12.75" customHeight="1" x14ac:dyDescent="0.2">
      <c r="A86" s="54" t="str">
        <f t="shared" si="6"/>
        <v> BBS 42 </v>
      </c>
      <c r="B86" s="2" t="str">
        <f t="shared" si="7"/>
        <v>I</v>
      </c>
      <c r="C86" s="54">
        <f t="shared" si="8"/>
        <v>43926.417000000001</v>
      </c>
      <c r="D86" t="str">
        <f t="shared" si="9"/>
        <v>vis</v>
      </c>
      <c r="E86">
        <f>VLOOKUP(C86,'Active 1'!C$21:E$947,3,FALSE)</f>
        <v>-18626.913668289206</v>
      </c>
      <c r="F86" s="2" t="s">
        <v>285</v>
      </c>
      <c r="G86" t="str">
        <f t="shared" si="10"/>
        <v>43926.417</v>
      </c>
      <c r="H86" s="54">
        <f t="shared" si="11"/>
        <v>-2748</v>
      </c>
      <c r="I86" s="95" t="s">
        <v>539</v>
      </c>
      <c r="J86" s="96" t="s">
        <v>540</v>
      </c>
      <c r="K86" s="95">
        <v>-2748</v>
      </c>
      <c r="L86" s="95" t="s">
        <v>383</v>
      </c>
      <c r="M86" s="96" t="s">
        <v>289</v>
      </c>
      <c r="N86" s="96"/>
      <c r="O86" s="97" t="s">
        <v>394</v>
      </c>
      <c r="P86" s="97" t="s">
        <v>541</v>
      </c>
    </row>
    <row r="87" spans="1:16" ht="12.75" customHeight="1" x14ac:dyDescent="0.2">
      <c r="A87" s="54" t="str">
        <f t="shared" si="6"/>
        <v> BBS 42 </v>
      </c>
      <c r="B87" s="2" t="str">
        <f t="shared" si="7"/>
        <v>I</v>
      </c>
      <c r="C87" s="54">
        <f t="shared" si="8"/>
        <v>43957.349000000002</v>
      </c>
      <c r="D87" t="str">
        <f t="shared" si="9"/>
        <v>vis</v>
      </c>
      <c r="E87">
        <f>VLOOKUP(C87,'Active 1'!C$21:E$947,3,FALSE)</f>
        <v>-18581.91382031572</v>
      </c>
      <c r="F87" s="2" t="s">
        <v>285</v>
      </c>
      <c r="G87" t="str">
        <f t="shared" si="10"/>
        <v>43957.349</v>
      </c>
      <c r="H87" s="54">
        <f t="shared" si="11"/>
        <v>-2703</v>
      </c>
      <c r="I87" s="95" t="s">
        <v>542</v>
      </c>
      <c r="J87" s="96" t="s">
        <v>543</v>
      </c>
      <c r="K87" s="95">
        <v>-2703</v>
      </c>
      <c r="L87" s="95" t="s">
        <v>383</v>
      </c>
      <c r="M87" s="96" t="s">
        <v>289</v>
      </c>
      <c r="N87" s="96"/>
      <c r="O87" s="97" t="s">
        <v>390</v>
      </c>
      <c r="P87" s="97" t="s">
        <v>541</v>
      </c>
    </row>
    <row r="88" spans="1:16" ht="12.75" customHeight="1" x14ac:dyDescent="0.2">
      <c r="A88" s="54" t="str">
        <f t="shared" si="6"/>
        <v> AOEB 1 </v>
      </c>
      <c r="B88" s="2" t="str">
        <f t="shared" si="7"/>
        <v>I</v>
      </c>
      <c r="C88" s="54">
        <f t="shared" si="8"/>
        <v>43967.656000000003</v>
      </c>
      <c r="D88" t="str">
        <f t="shared" si="9"/>
        <v>vis</v>
      </c>
      <c r="E88">
        <f>VLOOKUP(C88,'Active 1'!C$21:E$947,3,FALSE)</f>
        <v>-18566.91920525485</v>
      </c>
      <c r="F88" s="2" t="s">
        <v>285</v>
      </c>
      <c r="G88" t="str">
        <f t="shared" si="10"/>
        <v>43967.656</v>
      </c>
      <c r="H88" s="54">
        <f t="shared" si="11"/>
        <v>-2688</v>
      </c>
      <c r="I88" s="95" t="s">
        <v>544</v>
      </c>
      <c r="J88" s="96" t="s">
        <v>545</v>
      </c>
      <c r="K88" s="95">
        <v>-2688</v>
      </c>
      <c r="L88" s="95" t="s">
        <v>442</v>
      </c>
      <c r="M88" s="96" t="s">
        <v>289</v>
      </c>
      <c r="N88" s="96"/>
      <c r="O88" s="97" t="s">
        <v>497</v>
      </c>
      <c r="P88" s="97" t="s">
        <v>133</v>
      </c>
    </row>
    <row r="89" spans="1:16" ht="12.75" customHeight="1" x14ac:dyDescent="0.2">
      <c r="A89" s="54" t="str">
        <f t="shared" si="6"/>
        <v> AOEB 1 </v>
      </c>
      <c r="B89" s="2" t="str">
        <f t="shared" si="7"/>
        <v>I</v>
      </c>
      <c r="C89" s="54">
        <f t="shared" si="8"/>
        <v>43980.709000000003</v>
      </c>
      <c r="D89" t="str">
        <f t="shared" si="9"/>
        <v>vis</v>
      </c>
      <c r="E89">
        <f>VLOOKUP(C89,'Active 1'!C$21:E$947,3,FALSE)</f>
        <v>-18547.929711668989</v>
      </c>
      <c r="F89" s="2" t="s">
        <v>285</v>
      </c>
      <c r="G89" t="str">
        <f t="shared" si="10"/>
        <v>43980.709</v>
      </c>
      <c r="H89" s="54">
        <f t="shared" si="11"/>
        <v>-2669</v>
      </c>
      <c r="I89" s="95" t="s">
        <v>546</v>
      </c>
      <c r="J89" s="96" t="s">
        <v>547</v>
      </c>
      <c r="K89" s="95">
        <v>-2669</v>
      </c>
      <c r="L89" s="95" t="s">
        <v>523</v>
      </c>
      <c r="M89" s="96" t="s">
        <v>289</v>
      </c>
      <c r="N89" s="96"/>
      <c r="O89" s="97" t="s">
        <v>443</v>
      </c>
      <c r="P89" s="97" t="s">
        <v>133</v>
      </c>
    </row>
    <row r="90" spans="1:16" ht="12.75" customHeight="1" x14ac:dyDescent="0.2">
      <c r="A90" s="54" t="str">
        <f t="shared" si="6"/>
        <v> BBS 43 </v>
      </c>
      <c r="B90" s="2" t="str">
        <f t="shared" si="7"/>
        <v>I</v>
      </c>
      <c r="C90" s="54">
        <f t="shared" si="8"/>
        <v>43981.406000000003</v>
      </c>
      <c r="D90" t="str">
        <f t="shared" si="9"/>
        <v>vis</v>
      </c>
      <c r="E90">
        <f>VLOOKUP(C90,'Active 1'!C$21:E$947,3,FALSE)</f>
        <v>-18546.915716646439</v>
      </c>
      <c r="F90" s="2" t="s">
        <v>285</v>
      </c>
      <c r="G90" t="str">
        <f t="shared" si="10"/>
        <v>43981.406</v>
      </c>
      <c r="H90" s="54">
        <f t="shared" si="11"/>
        <v>-2668</v>
      </c>
      <c r="I90" s="95" t="s">
        <v>548</v>
      </c>
      <c r="J90" s="96" t="s">
        <v>549</v>
      </c>
      <c r="K90" s="95">
        <v>-2668</v>
      </c>
      <c r="L90" s="95" t="s">
        <v>400</v>
      </c>
      <c r="M90" s="96" t="s">
        <v>289</v>
      </c>
      <c r="N90" s="96"/>
      <c r="O90" s="97" t="s">
        <v>394</v>
      </c>
      <c r="P90" s="97" t="s">
        <v>550</v>
      </c>
    </row>
    <row r="91" spans="1:16" ht="12.75" customHeight="1" x14ac:dyDescent="0.2">
      <c r="A91" s="54" t="str">
        <f t="shared" si="6"/>
        <v> BRNO 23 </v>
      </c>
      <c r="B91" s="2" t="str">
        <f t="shared" si="7"/>
        <v>I</v>
      </c>
      <c r="C91" s="54">
        <f t="shared" si="8"/>
        <v>44014.392999999996</v>
      </c>
      <c r="D91" t="str">
        <f t="shared" si="9"/>
        <v>vis</v>
      </c>
      <c r="E91">
        <f>VLOOKUP(C91,'Active 1'!C$21:E$947,3,FALSE)</f>
        <v>-18498.926256375486</v>
      </c>
      <c r="F91" s="2" t="s">
        <v>285</v>
      </c>
      <c r="G91" t="str">
        <f t="shared" si="10"/>
        <v>44014.393</v>
      </c>
      <c r="H91" s="54">
        <f t="shared" si="11"/>
        <v>-2620</v>
      </c>
      <c r="I91" s="95" t="s">
        <v>551</v>
      </c>
      <c r="J91" s="96" t="s">
        <v>552</v>
      </c>
      <c r="K91" s="95">
        <v>-2620</v>
      </c>
      <c r="L91" s="95" t="s">
        <v>553</v>
      </c>
      <c r="M91" s="96" t="s">
        <v>289</v>
      </c>
      <c r="N91" s="96"/>
      <c r="O91" s="97" t="s">
        <v>554</v>
      </c>
      <c r="P91" s="97" t="s">
        <v>529</v>
      </c>
    </row>
    <row r="92" spans="1:16" ht="12.75" customHeight="1" x14ac:dyDescent="0.2">
      <c r="A92" s="54" t="str">
        <f t="shared" si="6"/>
        <v>IBVS 1751 </v>
      </c>
      <c r="B92" s="2" t="str">
        <f t="shared" si="7"/>
        <v>I</v>
      </c>
      <c r="C92" s="54">
        <f t="shared" si="8"/>
        <v>44014.397299999997</v>
      </c>
      <c r="D92" t="str">
        <f t="shared" si="9"/>
        <v>vis</v>
      </c>
      <c r="E92">
        <f>VLOOKUP(C92,'Active 1'!C$21:E$947,3,FALSE)</f>
        <v>-18498.920000739046</v>
      </c>
      <c r="F92" s="2" t="s">
        <v>285</v>
      </c>
      <c r="G92" t="str">
        <f t="shared" si="10"/>
        <v>44014.3973</v>
      </c>
      <c r="H92" s="54">
        <f t="shared" si="11"/>
        <v>-2620</v>
      </c>
      <c r="I92" s="95" t="s">
        <v>555</v>
      </c>
      <c r="J92" s="96" t="s">
        <v>556</v>
      </c>
      <c r="K92" s="95">
        <v>-2620</v>
      </c>
      <c r="L92" s="95" t="s">
        <v>557</v>
      </c>
      <c r="M92" s="96" t="s">
        <v>333</v>
      </c>
      <c r="N92" s="96" t="s">
        <v>334</v>
      </c>
      <c r="O92" s="97" t="s">
        <v>431</v>
      </c>
      <c r="P92" s="98" t="s">
        <v>432</v>
      </c>
    </row>
    <row r="93" spans="1:16" ht="12.75" customHeight="1" x14ac:dyDescent="0.2">
      <c r="A93" s="54" t="str">
        <f t="shared" si="6"/>
        <v> BRNO 23 </v>
      </c>
      <c r="B93" s="2" t="str">
        <f t="shared" si="7"/>
        <v>I</v>
      </c>
      <c r="C93" s="54">
        <f t="shared" si="8"/>
        <v>44016.451999999997</v>
      </c>
      <c r="D93" t="str">
        <f t="shared" si="9"/>
        <v>vis</v>
      </c>
      <c r="E93">
        <f>VLOOKUP(C93,'Active 1'!C$21:E$947,3,FALSE)</f>
        <v>-18495.930824881321</v>
      </c>
      <c r="F93" s="2" t="s">
        <v>285</v>
      </c>
      <c r="G93" t="str">
        <f t="shared" si="10"/>
        <v>44016.452</v>
      </c>
      <c r="H93" s="54">
        <f t="shared" si="11"/>
        <v>-2617</v>
      </c>
      <c r="I93" s="95" t="s">
        <v>558</v>
      </c>
      <c r="J93" s="96" t="s">
        <v>559</v>
      </c>
      <c r="K93" s="95">
        <v>-2617</v>
      </c>
      <c r="L93" s="95" t="s">
        <v>532</v>
      </c>
      <c r="M93" s="96" t="s">
        <v>289</v>
      </c>
      <c r="N93" s="96"/>
      <c r="O93" s="97" t="s">
        <v>560</v>
      </c>
      <c r="P93" s="97" t="s">
        <v>529</v>
      </c>
    </row>
    <row r="94" spans="1:16" ht="12.75" customHeight="1" x14ac:dyDescent="0.2">
      <c r="A94" s="54" t="str">
        <f t="shared" si="6"/>
        <v> BBS 43 </v>
      </c>
      <c r="B94" s="2" t="str">
        <f t="shared" si="7"/>
        <v>I</v>
      </c>
      <c r="C94" s="54">
        <f t="shared" si="8"/>
        <v>44025.394</v>
      </c>
      <c r="D94" t="str">
        <f t="shared" si="9"/>
        <v>vis</v>
      </c>
      <c r="E94">
        <f>VLOOKUP(C94,'Active 1'!C$21:E$947,3,FALSE)</f>
        <v>-18482.922010689577</v>
      </c>
      <c r="F94" s="2" t="s">
        <v>285</v>
      </c>
      <c r="G94" t="str">
        <f t="shared" si="10"/>
        <v>44025.394</v>
      </c>
      <c r="H94" s="54">
        <f t="shared" si="11"/>
        <v>-2604</v>
      </c>
      <c r="I94" s="95" t="s">
        <v>561</v>
      </c>
      <c r="J94" s="96" t="s">
        <v>562</v>
      </c>
      <c r="K94" s="95">
        <v>-2604</v>
      </c>
      <c r="L94" s="95" t="s">
        <v>508</v>
      </c>
      <c r="M94" s="96" t="s">
        <v>289</v>
      </c>
      <c r="N94" s="96"/>
      <c r="O94" s="97" t="s">
        <v>394</v>
      </c>
      <c r="P94" s="97" t="s">
        <v>550</v>
      </c>
    </row>
    <row r="95" spans="1:16" ht="12.75" customHeight="1" x14ac:dyDescent="0.2">
      <c r="A95" s="54" t="str">
        <f t="shared" si="6"/>
        <v> AOEB 1 </v>
      </c>
      <c r="B95" s="2" t="str">
        <f t="shared" si="7"/>
        <v>I</v>
      </c>
      <c r="C95" s="54">
        <f t="shared" si="8"/>
        <v>44237.8</v>
      </c>
      <c r="D95" t="str">
        <f t="shared" si="9"/>
        <v>vis</v>
      </c>
      <c r="E95">
        <f>VLOOKUP(C95,'Active 1'!C$21:E$947,3,FALSE)</f>
        <v>-18173.91393786349</v>
      </c>
      <c r="F95" s="2" t="s">
        <v>285</v>
      </c>
      <c r="G95" t="str">
        <f t="shared" si="10"/>
        <v>44237.800</v>
      </c>
      <c r="H95" s="54">
        <f t="shared" si="11"/>
        <v>-2295</v>
      </c>
      <c r="I95" s="95" t="s">
        <v>563</v>
      </c>
      <c r="J95" s="96" t="s">
        <v>564</v>
      </c>
      <c r="K95" s="95">
        <v>-2295</v>
      </c>
      <c r="L95" s="95" t="s">
        <v>383</v>
      </c>
      <c r="M95" s="96" t="s">
        <v>289</v>
      </c>
      <c r="N95" s="96"/>
      <c r="O95" s="97" t="s">
        <v>565</v>
      </c>
      <c r="P95" s="97" t="s">
        <v>133</v>
      </c>
    </row>
    <row r="96" spans="1:16" ht="12.75" customHeight="1" x14ac:dyDescent="0.2">
      <c r="A96" s="54" t="str">
        <f t="shared" si="6"/>
        <v> AOEB 1 </v>
      </c>
      <c r="B96" s="2" t="str">
        <f t="shared" si="7"/>
        <v>I</v>
      </c>
      <c r="C96" s="54">
        <f t="shared" si="8"/>
        <v>44237.809000000001</v>
      </c>
      <c r="D96" t="str">
        <f t="shared" si="9"/>
        <v>vis</v>
      </c>
      <c r="E96">
        <f>VLOOKUP(C96,'Active 1'!C$21:E$947,3,FALSE)</f>
        <v>-18173.900844670949</v>
      </c>
      <c r="F96" s="2" t="s">
        <v>285</v>
      </c>
      <c r="G96" t="str">
        <f t="shared" si="10"/>
        <v>44237.809</v>
      </c>
      <c r="H96" s="54">
        <f t="shared" si="11"/>
        <v>-2295</v>
      </c>
      <c r="I96" s="95" t="s">
        <v>566</v>
      </c>
      <c r="J96" s="96" t="s">
        <v>567</v>
      </c>
      <c r="K96" s="95">
        <v>-2295</v>
      </c>
      <c r="L96" s="95" t="s">
        <v>358</v>
      </c>
      <c r="M96" s="96" t="s">
        <v>289</v>
      </c>
      <c r="N96" s="96"/>
      <c r="O96" s="97" t="s">
        <v>467</v>
      </c>
      <c r="P96" s="97" t="s">
        <v>133</v>
      </c>
    </row>
    <row r="97" spans="1:16" ht="12.75" customHeight="1" x14ac:dyDescent="0.2">
      <c r="A97" s="54" t="str">
        <f t="shared" si="6"/>
        <v> BBS 46 </v>
      </c>
      <c r="B97" s="2" t="str">
        <f t="shared" si="7"/>
        <v>I</v>
      </c>
      <c r="C97" s="54">
        <f t="shared" si="8"/>
        <v>44278.356</v>
      </c>
      <c r="D97" t="str">
        <f t="shared" si="9"/>
        <v>vis</v>
      </c>
      <c r="E97">
        <f>VLOOKUP(C97,'Active 1'!C$21:E$947,3,FALSE)</f>
        <v>-18114.913102663289</v>
      </c>
      <c r="F97" s="2" t="s">
        <v>285</v>
      </c>
      <c r="G97" t="str">
        <f t="shared" si="10"/>
        <v>44278.356</v>
      </c>
      <c r="H97" s="54">
        <f t="shared" si="11"/>
        <v>-2236</v>
      </c>
      <c r="I97" s="95" t="s">
        <v>568</v>
      </c>
      <c r="J97" s="96" t="s">
        <v>569</v>
      </c>
      <c r="K97" s="95">
        <v>-2236</v>
      </c>
      <c r="L97" s="95" t="s">
        <v>383</v>
      </c>
      <c r="M97" s="96" t="s">
        <v>289</v>
      </c>
      <c r="N97" s="96"/>
      <c r="O97" s="97" t="s">
        <v>390</v>
      </c>
      <c r="P97" s="97" t="s">
        <v>570</v>
      </c>
    </row>
    <row r="98" spans="1:16" ht="12.75" customHeight="1" x14ac:dyDescent="0.2">
      <c r="A98" s="54" t="str">
        <f t="shared" si="6"/>
        <v> AOEB 1 </v>
      </c>
      <c r="B98" s="2" t="str">
        <f t="shared" si="7"/>
        <v>I</v>
      </c>
      <c r="C98" s="54">
        <f t="shared" si="8"/>
        <v>44281.796000000002</v>
      </c>
      <c r="D98" t="str">
        <f t="shared" si="9"/>
        <v>vis</v>
      </c>
      <c r="E98">
        <f>VLOOKUP(C98,'Active 1'!C$21:E$947,3,FALSE)</f>
        <v>-18109.908593513253</v>
      </c>
      <c r="F98" s="2" t="s">
        <v>285</v>
      </c>
      <c r="G98" t="str">
        <f t="shared" si="10"/>
        <v>44281.796</v>
      </c>
      <c r="H98" s="54">
        <f t="shared" si="11"/>
        <v>-2231</v>
      </c>
      <c r="I98" s="95" t="s">
        <v>571</v>
      </c>
      <c r="J98" s="96" t="s">
        <v>572</v>
      </c>
      <c r="K98" s="95">
        <v>-2231</v>
      </c>
      <c r="L98" s="95" t="s">
        <v>343</v>
      </c>
      <c r="M98" s="96" t="s">
        <v>289</v>
      </c>
      <c r="N98" s="96"/>
      <c r="O98" s="97" t="s">
        <v>565</v>
      </c>
      <c r="P98" s="97" t="s">
        <v>133</v>
      </c>
    </row>
    <row r="99" spans="1:16" ht="12.75" customHeight="1" x14ac:dyDescent="0.2">
      <c r="A99" s="54" t="str">
        <f t="shared" si="6"/>
        <v> AOEB 1 </v>
      </c>
      <c r="B99" s="2" t="str">
        <f t="shared" si="7"/>
        <v>I</v>
      </c>
      <c r="C99" s="54">
        <f t="shared" si="8"/>
        <v>44314.788</v>
      </c>
      <c r="D99" t="str">
        <f t="shared" si="9"/>
        <v>vis</v>
      </c>
      <c r="E99">
        <f>VLOOKUP(C99,'Active 1'!C$21:E$947,3,FALSE)</f>
        <v>-18061.911859246437</v>
      </c>
      <c r="F99" s="2" t="s">
        <v>285</v>
      </c>
      <c r="G99" t="str">
        <f t="shared" si="10"/>
        <v>44314.788</v>
      </c>
      <c r="H99" s="54">
        <f t="shared" si="11"/>
        <v>-2183</v>
      </c>
      <c r="I99" s="95" t="s">
        <v>573</v>
      </c>
      <c r="J99" s="96" t="s">
        <v>574</v>
      </c>
      <c r="K99" s="95">
        <v>-2183</v>
      </c>
      <c r="L99" s="95" t="s">
        <v>355</v>
      </c>
      <c r="M99" s="96" t="s">
        <v>289</v>
      </c>
      <c r="N99" s="96"/>
      <c r="O99" s="97" t="s">
        <v>565</v>
      </c>
      <c r="P99" s="97" t="s">
        <v>133</v>
      </c>
    </row>
    <row r="100" spans="1:16" ht="12.75" customHeight="1" x14ac:dyDescent="0.2">
      <c r="A100" s="54" t="str">
        <f t="shared" si="6"/>
        <v> BRNO 23 </v>
      </c>
      <c r="B100" s="2" t="str">
        <f t="shared" si="7"/>
        <v>I</v>
      </c>
      <c r="C100" s="54">
        <f t="shared" si="8"/>
        <v>44315.453999999998</v>
      </c>
      <c r="D100" t="str">
        <f t="shared" si="9"/>
        <v>vis</v>
      </c>
      <c r="E100">
        <f>VLOOKUP(C100,'Active 1'!C$21:E$947,3,FALSE)</f>
        <v>-18060.942962998208</v>
      </c>
      <c r="F100" s="2" t="s">
        <v>285</v>
      </c>
      <c r="G100" t="str">
        <f t="shared" si="10"/>
        <v>44315.454</v>
      </c>
      <c r="H100" s="54">
        <f t="shared" si="11"/>
        <v>-2182</v>
      </c>
      <c r="I100" s="95" t="s">
        <v>575</v>
      </c>
      <c r="J100" s="96" t="s">
        <v>576</v>
      </c>
      <c r="K100" s="95">
        <v>-2182</v>
      </c>
      <c r="L100" s="95" t="s">
        <v>577</v>
      </c>
      <c r="M100" s="96" t="s">
        <v>289</v>
      </c>
      <c r="N100" s="96"/>
      <c r="O100" s="97" t="s">
        <v>578</v>
      </c>
      <c r="P100" s="97" t="s">
        <v>529</v>
      </c>
    </row>
    <row r="101" spans="1:16" ht="12.75" customHeight="1" x14ac:dyDescent="0.2">
      <c r="A101" s="54" t="str">
        <f t="shared" si="6"/>
        <v> AOEB 1 </v>
      </c>
      <c r="B101" s="2" t="str">
        <f t="shared" si="7"/>
        <v>I</v>
      </c>
      <c r="C101" s="54">
        <f t="shared" si="8"/>
        <v>44321.659</v>
      </c>
      <c r="D101" t="str">
        <f t="shared" si="9"/>
        <v>vis</v>
      </c>
      <c r="E101">
        <f>VLOOKUP(C101,'Active 1'!C$21:E$947,3,FALSE)</f>
        <v>-18051.915934138917</v>
      </c>
      <c r="F101" s="2" t="s">
        <v>285</v>
      </c>
      <c r="G101" t="str">
        <f t="shared" si="10"/>
        <v>44321.659</v>
      </c>
      <c r="H101" s="54">
        <f t="shared" si="11"/>
        <v>-2173</v>
      </c>
      <c r="I101" s="95" t="s">
        <v>579</v>
      </c>
      <c r="J101" s="96" t="s">
        <v>580</v>
      </c>
      <c r="K101" s="95">
        <v>-2173</v>
      </c>
      <c r="L101" s="95" t="s">
        <v>400</v>
      </c>
      <c r="M101" s="96" t="s">
        <v>289</v>
      </c>
      <c r="N101" s="96"/>
      <c r="O101" s="97" t="s">
        <v>348</v>
      </c>
      <c r="P101" s="97" t="s">
        <v>133</v>
      </c>
    </row>
    <row r="102" spans="1:16" ht="12.75" customHeight="1" x14ac:dyDescent="0.2">
      <c r="A102" s="54" t="str">
        <f t="shared" si="6"/>
        <v> BBS 47 </v>
      </c>
      <c r="B102" s="2" t="str">
        <f t="shared" si="7"/>
        <v>I</v>
      </c>
      <c r="C102" s="54">
        <f t="shared" si="8"/>
        <v>44337.47</v>
      </c>
      <c r="D102" t="str">
        <f t="shared" si="9"/>
        <v>vis</v>
      </c>
      <c r="E102">
        <f>VLOOKUP(C102,'Active 1'!C$21:E$947,3,FALSE)</f>
        <v>-18028.914104437998</v>
      </c>
      <c r="F102" s="2" t="s">
        <v>285</v>
      </c>
      <c r="G102" t="str">
        <f t="shared" si="10"/>
        <v>44337.470</v>
      </c>
      <c r="H102" s="54">
        <f t="shared" si="11"/>
        <v>-2150</v>
      </c>
      <c r="I102" s="95" t="s">
        <v>581</v>
      </c>
      <c r="J102" s="96" t="s">
        <v>582</v>
      </c>
      <c r="K102" s="95">
        <v>-2150</v>
      </c>
      <c r="L102" s="95" t="s">
        <v>383</v>
      </c>
      <c r="M102" s="96" t="s">
        <v>289</v>
      </c>
      <c r="N102" s="96"/>
      <c r="O102" s="97" t="s">
        <v>394</v>
      </c>
      <c r="P102" s="97" t="s">
        <v>583</v>
      </c>
    </row>
    <row r="103" spans="1:16" ht="12.75" customHeight="1" x14ac:dyDescent="0.2">
      <c r="A103" s="54" t="str">
        <f t="shared" si="6"/>
        <v> BBS 48 </v>
      </c>
      <c r="B103" s="2" t="str">
        <f t="shared" si="7"/>
        <v>I</v>
      </c>
      <c r="C103" s="54">
        <f t="shared" si="8"/>
        <v>44370.47</v>
      </c>
      <c r="D103" t="str">
        <f t="shared" si="9"/>
        <v>vis</v>
      </c>
      <c r="E103">
        <f>VLOOKUP(C103,'Active 1'!C$21:E$947,3,FALSE)</f>
        <v>-17980.905731777806</v>
      </c>
      <c r="F103" s="2" t="s">
        <v>285</v>
      </c>
      <c r="G103" t="str">
        <f t="shared" si="10"/>
        <v>44370.470</v>
      </c>
      <c r="H103" s="54">
        <f t="shared" si="11"/>
        <v>-2102</v>
      </c>
      <c r="I103" s="95" t="s">
        <v>584</v>
      </c>
      <c r="J103" s="96" t="s">
        <v>585</v>
      </c>
      <c r="K103" s="95">
        <v>-2102</v>
      </c>
      <c r="L103" s="95" t="s">
        <v>476</v>
      </c>
      <c r="M103" s="96" t="s">
        <v>289</v>
      </c>
      <c r="N103" s="96"/>
      <c r="O103" s="97" t="s">
        <v>394</v>
      </c>
      <c r="P103" s="97" t="s">
        <v>586</v>
      </c>
    </row>
    <row r="104" spans="1:16" ht="12.75" customHeight="1" x14ac:dyDescent="0.2">
      <c r="A104" s="54" t="str">
        <f t="shared" si="6"/>
        <v> AOEB 1 </v>
      </c>
      <c r="B104" s="2" t="str">
        <f t="shared" si="7"/>
        <v>I</v>
      </c>
      <c r="C104" s="54">
        <f t="shared" si="8"/>
        <v>44593.858999999997</v>
      </c>
      <c r="D104" t="str">
        <f t="shared" si="9"/>
        <v>vis</v>
      </c>
      <c r="E104">
        <f>VLOOKUP(C104,'Active 1'!C$21:E$947,3,FALSE)</f>
        <v>-17655.919599650915</v>
      </c>
      <c r="F104" s="2" t="s">
        <v>285</v>
      </c>
      <c r="G104" t="str">
        <f t="shared" si="10"/>
        <v>44593.859</v>
      </c>
      <c r="H104" s="54">
        <f t="shared" si="11"/>
        <v>-1777</v>
      </c>
      <c r="I104" s="95" t="s">
        <v>587</v>
      </c>
      <c r="J104" s="96" t="s">
        <v>588</v>
      </c>
      <c r="K104" s="95">
        <v>-1777</v>
      </c>
      <c r="L104" s="95" t="s">
        <v>442</v>
      </c>
      <c r="M104" s="96" t="s">
        <v>289</v>
      </c>
      <c r="N104" s="96"/>
      <c r="O104" s="97" t="s">
        <v>443</v>
      </c>
      <c r="P104" s="97" t="s">
        <v>133</v>
      </c>
    </row>
    <row r="105" spans="1:16" ht="12.75" customHeight="1" x14ac:dyDescent="0.2">
      <c r="A105" s="54" t="str">
        <f t="shared" si="6"/>
        <v> AOEB 1 </v>
      </c>
      <c r="B105" s="2" t="str">
        <f t="shared" si="7"/>
        <v>I</v>
      </c>
      <c r="C105" s="54">
        <f t="shared" si="8"/>
        <v>44609.671999999999</v>
      </c>
      <c r="D105" t="str">
        <f t="shared" si="9"/>
        <v>vis</v>
      </c>
      <c r="E105">
        <f>VLOOKUP(C105,'Active 1'!C$21:E$947,3,FALSE)</f>
        <v>-17632.914860351651</v>
      </c>
      <c r="F105" s="2" t="s">
        <v>285</v>
      </c>
      <c r="G105" t="str">
        <f t="shared" si="10"/>
        <v>44609.672</v>
      </c>
      <c r="H105" s="54">
        <f t="shared" si="11"/>
        <v>-1754</v>
      </c>
      <c r="I105" s="95" t="s">
        <v>589</v>
      </c>
      <c r="J105" s="96" t="s">
        <v>590</v>
      </c>
      <c r="K105" s="95">
        <v>-1754</v>
      </c>
      <c r="L105" s="95" t="s">
        <v>515</v>
      </c>
      <c r="M105" s="96" t="s">
        <v>289</v>
      </c>
      <c r="N105" s="96"/>
      <c r="O105" s="97" t="s">
        <v>591</v>
      </c>
      <c r="P105" s="97" t="s">
        <v>133</v>
      </c>
    </row>
    <row r="106" spans="1:16" ht="12.75" customHeight="1" x14ac:dyDescent="0.2">
      <c r="A106" s="54" t="str">
        <f t="shared" si="6"/>
        <v> AOEB 1 </v>
      </c>
      <c r="B106" s="2" t="str">
        <f t="shared" si="7"/>
        <v>I</v>
      </c>
      <c r="C106" s="54">
        <f t="shared" si="8"/>
        <v>44629.608</v>
      </c>
      <c r="D106" t="str">
        <f t="shared" si="9"/>
        <v>vis</v>
      </c>
      <c r="E106">
        <f>VLOOKUP(C106,'Active 1'!C$21:E$947,3,FALSE)</f>
        <v>-17603.911984068207</v>
      </c>
      <c r="F106" s="2" t="s">
        <v>285</v>
      </c>
      <c r="G106" t="str">
        <f t="shared" si="10"/>
        <v>44629.608</v>
      </c>
      <c r="H106" s="54">
        <f t="shared" si="11"/>
        <v>-1725</v>
      </c>
      <c r="I106" s="95" t="s">
        <v>592</v>
      </c>
      <c r="J106" s="96" t="s">
        <v>593</v>
      </c>
      <c r="K106" s="95">
        <v>-1725</v>
      </c>
      <c r="L106" s="95" t="s">
        <v>355</v>
      </c>
      <c r="M106" s="96" t="s">
        <v>289</v>
      </c>
      <c r="N106" s="96"/>
      <c r="O106" s="97" t="s">
        <v>565</v>
      </c>
      <c r="P106" s="97" t="s">
        <v>133</v>
      </c>
    </row>
    <row r="107" spans="1:16" ht="12.75" customHeight="1" x14ac:dyDescent="0.2">
      <c r="A107" s="54" t="str">
        <f t="shared" si="6"/>
        <v> BRNO 23 </v>
      </c>
      <c r="B107" s="2" t="str">
        <f t="shared" si="7"/>
        <v>I</v>
      </c>
      <c r="C107" s="54">
        <f t="shared" si="8"/>
        <v>44636.474999999999</v>
      </c>
      <c r="D107" t="str">
        <f t="shared" si="9"/>
        <v>vis</v>
      </c>
      <c r="E107">
        <f>VLOOKUP(C107,'Active 1'!C$21:E$947,3,FALSE)</f>
        <v>-17593.921878157376</v>
      </c>
      <c r="F107" s="2" t="s">
        <v>285</v>
      </c>
      <c r="G107" t="str">
        <f t="shared" si="10"/>
        <v>44636.475</v>
      </c>
      <c r="H107" s="54">
        <f t="shared" si="11"/>
        <v>-1715</v>
      </c>
      <c r="I107" s="95" t="s">
        <v>594</v>
      </c>
      <c r="J107" s="96" t="s">
        <v>595</v>
      </c>
      <c r="K107" s="95">
        <v>-1715</v>
      </c>
      <c r="L107" s="95" t="s">
        <v>508</v>
      </c>
      <c r="M107" s="96" t="s">
        <v>289</v>
      </c>
      <c r="N107" s="96"/>
      <c r="O107" s="97" t="s">
        <v>596</v>
      </c>
      <c r="P107" s="97" t="s">
        <v>529</v>
      </c>
    </row>
    <row r="108" spans="1:16" ht="12.75" customHeight="1" x14ac:dyDescent="0.2">
      <c r="A108" s="54" t="str">
        <f t="shared" si="6"/>
        <v> BRNO 23 </v>
      </c>
      <c r="B108" s="2" t="str">
        <f t="shared" si="7"/>
        <v>I</v>
      </c>
      <c r="C108" s="54">
        <f t="shared" si="8"/>
        <v>44636.474999999999</v>
      </c>
      <c r="D108" t="str">
        <f t="shared" si="9"/>
        <v>vis</v>
      </c>
      <c r="E108">
        <f>VLOOKUP(C108,'Active 1'!C$21:E$947,3,FALSE)</f>
        <v>-17593.921878157376</v>
      </c>
      <c r="F108" s="2" t="s">
        <v>285</v>
      </c>
      <c r="G108" t="str">
        <f t="shared" si="10"/>
        <v>44636.475</v>
      </c>
      <c r="H108" s="54">
        <f t="shared" si="11"/>
        <v>-1715</v>
      </c>
      <c r="I108" s="95" t="s">
        <v>594</v>
      </c>
      <c r="J108" s="96" t="s">
        <v>595</v>
      </c>
      <c r="K108" s="95">
        <v>-1715</v>
      </c>
      <c r="L108" s="95" t="s">
        <v>508</v>
      </c>
      <c r="M108" s="96" t="s">
        <v>289</v>
      </c>
      <c r="N108" s="96"/>
      <c r="O108" s="97" t="s">
        <v>560</v>
      </c>
      <c r="P108" s="97" t="s">
        <v>529</v>
      </c>
    </row>
    <row r="109" spans="1:16" ht="12.75" customHeight="1" x14ac:dyDescent="0.2">
      <c r="A109" s="54" t="str">
        <f t="shared" si="6"/>
        <v> BBS 53 </v>
      </c>
      <c r="B109" s="2" t="str">
        <f t="shared" si="7"/>
        <v>I</v>
      </c>
      <c r="C109" s="54">
        <f t="shared" si="8"/>
        <v>44663.288</v>
      </c>
      <c r="D109" t="str">
        <f t="shared" si="9"/>
        <v>vis</v>
      </c>
      <c r="E109">
        <f>VLOOKUP(C109,'Active 1'!C$21:E$947,3,FALSE)</f>
        <v>-17554.914347971382</v>
      </c>
      <c r="F109" s="2" t="s">
        <v>285</v>
      </c>
      <c r="G109" t="str">
        <f t="shared" si="10"/>
        <v>44663.288</v>
      </c>
      <c r="H109" s="54">
        <f t="shared" si="11"/>
        <v>-1676</v>
      </c>
      <c r="I109" s="95" t="s">
        <v>597</v>
      </c>
      <c r="J109" s="96" t="s">
        <v>598</v>
      </c>
      <c r="K109" s="95">
        <v>-1676</v>
      </c>
      <c r="L109" s="95" t="s">
        <v>515</v>
      </c>
      <c r="M109" s="96" t="s">
        <v>289</v>
      </c>
      <c r="N109" s="96"/>
      <c r="O109" s="97" t="s">
        <v>390</v>
      </c>
      <c r="P109" s="97" t="s">
        <v>599</v>
      </c>
    </row>
    <row r="110" spans="1:16" ht="12.75" customHeight="1" x14ac:dyDescent="0.2">
      <c r="A110" s="54" t="str">
        <f t="shared" si="6"/>
        <v> AOEB 1 </v>
      </c>
      <c r="B110" s="2" t="str">
        <f t="shared" si="7"/>
        <v>I</v>
      </c>
      <c r="C110" s="54">
        <f t="shared" si="8"/>
        <v>44677.733</v>
      </c>
      <c r="D110" t="str">
        <f t="shared" si="9"/>
        <v>vis</v>
      </c>
      <c r="E110">
        <f>VLOOKUP(C110,'Active 1'!C$21:E$947,3,FALSE)</f>
        <v>-17533.89977393876</v>
      </c>
      <c r="F110" s="2" t="s">
        <v>285</v>
      </c>
      <c r="G110" t="str">
        <f t="shared" si="10"/>
        <v>44677.733</v>
      </c>
      <c r="H110" s="54">
        <f t="shared" si="11"/>
        <v>-1655</v>
      </c>
      <c r="I110" s="95" t="s">
        <v>600</v>
      </c>
      <c r="J110" s="96" t="s">
        <v>601</v>
      </c>
      <c r="K110" s="95">
        <v>-1655</v>
      </c>
      <c r="L110" s="95" t="s">
        <v>358</v>
      </c>
      <c r="M110" s="96" t="s">
        <v>289</v>
      </c>
      <c r="N110" s="96"/>
      <c r="O110" s="97" t="s">
        <v>602</v>
      </c>
      <c r="P110" s="97" t="s">
        <v>133</v>
      </c>
    </row>
    <row r="111" spans="1:16" ht="12.75" customHeight="1" x14ac:dyDescent="0.2">
      <c r="A111" s="54" t="str">
        <f t="shared" si="6"/>
        <v> BRNO 26 </v>
      </c>
      <c r="B111" s="2" t="str">
        <f t="shared" si="7"/>
        <v>I</v>
      </c>
      <c r="C111" s="54">
        <f t="shared" si="8"/>
        <v>44687.334000000003</v>
      </c>
      <c r="D111" t="str">
        <f t="shared" si="9"/>
        <v>vis</v>
      </c>
      <c r="E111">
        <f>VLOOKUP(C111,'Active 1'!C$21:E$947,3,FALSE)</f>
        <v>-17519.932247092984</v>
      </c>
      <c r="F111" s="2" t="s">
        <v>285</v>
      </c>
      <c r="G111" t="str">
        <f t="shared" si="10"/>
        <v>44687.334</v>
      </c>
      <c r="H111" s="54">
        <f t="shared" si="11"/>
        <v>-1641</v>
      </c>
      <c r="I111" s="95" t="s">
        <v>603</v>
      </c>
      <c r="J111" s="96" t="s">
        <v>604</v>
      </c>
      <c r="K111" s="95">
        <v>-1641</v>
      </c>
      <c r="L111" s="95" t="s">
        <v>605</v>
      </c>
      <c r="M111" s="96" t="s">
        <v>289</v>
      </c>
      <c r="N111" s="96"/>
      <c r="O111" s="97" t="s">
        <v>554</v>
      </c>
      <c r="P111" s="97" t="s">
        <v>153</v>
      </c>
    </row>
    <row r="112" spans="1:16" ht="12.75" customHeight="1" x14ac:dyDescent="0.2">
      <c r="A112" s="54" t="str">
        <f t="shared" si="6"/>
        <v> BRNO 26 </v>
      </c>
      <c r="B112" s="2" t="str">
        <f t="shared" si="7"/>
        <v>I</v>
      </c>
      <c r="C112" s="54">
        <f t="shared" si="8"/>
        <v>44691.457999999999</v>
      </c>
      <c r="D112" t="str">
        <f t="shared" si="9"/>
        <v>vis</v>
      </c>
      <c r="E112">
        <f>VLOOKUP(C112,'Active 1'!C$21:E$947,3,FALSE)</f>
        <v>-17513.932655309636</v>
      </c>
      <c r="F112" s="2" t="s">
        <v>285</v>
      </c>
      <c r="G112" t="str">
        <f t="shared" si="10"/>
        <v>44691.458</v>
      </c>
      <c r="H112" s="54">
        <f t="shared" si="11"/>
        <v>-1635</v>
      </c>
      <c r="I112" s="95" t="s">
        <v>606</v>
      </c>
      <c r="J112" s="96" t="s">
        <v>607</v>
      </c>
      <c r="K112" s="95">
        <v>-1635</v>
      </c>
      <c r="L112" s="95" t="s">
        <v>605</v>
      </c>
      <c r="M112" s="96" t="s">
        <v>289</v>
      </c>
      <c r="N112" s="96"/>
      <c r="O112" s="97" t="s">
        <v>560</v>
      </c>
      <c r="P112" s="97" t="s">
        <v>153</v>
      </c>
    </row>
    <row r="113" spans="1:16" ht="12.75" customHeight="1" x14ac:dyDescent="0.2">
      <c r="A113" s="54" t="str">
        <f t="shared" si="6"/>
        <v> BRNO 26 </v>
      </c>
      <c r="B113" s="2" t="str">
        <f t="shared" si="7"/>
        <v>I</v>
      </c>
      <c r="C113" s="54">
        <f t="shared" si="8"/>
        <v>44691.474999999999</v>
      </c>
      <c r="D113" t="str">
        <f t="shared" si="9"/>
        <v>vis</v>
      </c>
      <c r="E113">
        <f>VLOOKUP(C113,'Active 1'!C$21:E$947,3,FALSE)</f>
        <v>-17513.90792372372</v>
      </c>
      <c r="F113" s="2" t="s">
        <v>285</v>
      </c>
      <c r="G113" t="str">
        <f t="shared" si="10"/>
        <v>44691.475</v>
      </c>
      <c r="H113" s="54">
        <f t="shared" si="11"/>
        <v>-1635</v>
      </c>
      <c r="I113" s="95" t="s">
        <v>608</v>
      </c>
      <c r="J113" s="96" t="s">
        <v>609</v>
      </c>
      <c r="K113" s="95">
        <v>-1635</v>
      </c>
      <c r="L113" s="95" t="s">
        <v>397</v>
      </c>
      <c r="M113" s="96" t="s">
        <v>289</v>
      </c>
      <c r="N113" s="96"/>
      <c r="O113" s="97" t="s">
        <v>610</v>
      </c>
      <c r="P113" s="97" t="s">
        <v>153</v>
      </c>
    </row>
    <row r="114" spans="1:16" x14ac:dyDescent="0.2">
      <c r="A114" s="54" t="str">
        <f t="shared" si="6"/>
        <v> BRNO 26 </v>
      </c>
      <c r="B114" s="2" t="str">
        <f t="shared" si="7"/>
        <v>I</v>
      </c>
      <c r="C114" s="54">
        <f t="shared" si="8"/>
        <v>44691.476000000002</v>
      </c>
      <c r="D114" t="str">
        <f t="shared" si="9"/>
        <v>vis</v>
      </c>
      <c r="E114">
        <f>VLOOKUP(C114,'Active 1'!C$21:E$947,3,FALSE)</f>
        <v>-17513.906468924546</v>
      </c>
      <c r="F114" s="2" t="s">
        <v>285</v>
      </c>
      <c r="G114" t="str">
        <f t="shared" si="10"/>
        <v>44691.476</v>
      </c>
      <c r="H114" s="54">
        <f t="shared" si="11"/>
        <v>-1635</v>
      </c>
      <c r="I114" s="95" t="s">
        <v>611</v>
      </c>
      <c r="J114" s="96" t="s">
        <v>612</v>
      </c>
      <c r="K114" s="95">
        <v>-1635</v>
      </c>
      <c r="L114" s="95" t="s">
        <v>476</v>
      </c>
      <c r="M114" s="96" t="s">
        <v>289</v>
      </c>
      <c r="N114" s="96"/>
      <c r="O114" s="97" t="s">
        <v>613</v>
      </c>
      <c r="P114" s="97" t="s">
        <v>153</v>
      </c>
    </row>
    <row r="115" spans="1:16" x14ac:dyDescent="0.2">
      <c r="A115" s="54" t="str">
        <f t="shared" si="6"/>
        <v> BBS 54 </v>
      </c>
      <c r="B115" s="2" t="str">
        <f t="shared" si="7"/>
        <v>I</v>
      </c>
      <c r="C115" s="54">
        <f t="shared" si="8"/>
        <v>44744.409</v>
      </c>
      <c r="D115" t="str">
        <f t="shared" si="9"/>
        <v>vis</v>
      </c>
      <c r="E115">
        <f>VLOOKUP(C115,'Active 1'!C$21:E$947,3,FALSE)</f>
        <v>-17436.899584378429</v>
      </c>
      <c r="F115" s="2" t="s">
        <v>285</v>
      </c>
      <c r="G115" t="str">
        <f t="shared" si="10"/>
        <v>44744.409</v>
      </c>
      <c r="H115" s="54">
        <f t="shared" si="11"/>
        <v>-1558</v>
      </c>
      <c r="I115" s="95" t="s">
        <v>614</v>
      </c>
      <c r="J115" s="96" t="s">
        <v>615</v>
      </c>
      <c r="K115" s="95">
        <v>-1558</v>
      </c>
      <c r="L115" s="95" t="s">
        <v>481</v>
      </c>
      <c r="M115" s="96" t="s">
        <v>289</v>
      </c>
      <c r="N115" s="96"/>
      <c r="O115" s="97" t="s">
        <v>390</v>
      </c>
      <c r="P115" s="97" t="s">
        <v>616</v>
      </c>
    </row>
    <row r="116" spans="1:16" x14ac:dyDescent="0.2">
      <c r="A116" s="54" t="str">
        <f t="shared" si="6"/>
        <v> AOEB 1 </v>
      </c>
      <c r="B116" s="2" t="str">
        <f t="shared" si="7"/>
        <v>I</v>
      </c>
      <c r="C116" s="54">
        <f t="shared" si="8"/>
        <v>44778.754999999997</v>
      </c>
      <c r="D116" t="str">
        <f t="shared" si="9"/>
        <v>vis</v>
      </c>
      <c r="E116">
        <f>VLOOKUP(C116,'Active 1'!C$21:E$947,3,FALSE)</f>
        <v>-17386.933052033375</v>
      </c>
      <c r="F116" s="2" t="s">
        <v>285</v>
      </c>
      <c r="G116" t="str">
        <f t="shared" si="10"/>
        <v>44778.755</v>
      </c>
      <c r="H116" s="54">
        <f t="shared" si="11"/>
        <v>-1508</v>
      </c>
      <c r="I116" s="95" t="s">
        <v>617</v>
      </c>
      <c r="J116" s="96" t="s">
        <v>618</v>
      </c>
      <c r="K116" s="95">
        <v>-1508</v>
      </c>
      <c r="L116" s="95" t="s">
        <v>605</v>
      </c>
      <c r="M116" s="96" t="s">
        <v>289</v>
      </c>
      <c r="N116" s="96"/>
      <c r="O116" s="97" t="s">
        <v>619</v>
      </c>
      <c r="P116" s="97" t="s">
        <v>133</v>
      </c>
    </row>
    <row r="117" spans="1:16" x14ac:dyDescent="0.2">
      <c r="A117" s="54" t="str">
        <f t="shared" si="6"/>
        <v> AOEB 1 </v>
      </c>
      <c r="B117" s="2" t="str">
        <f t="shared" si="7"/>
        <v>I</v>
      </c>
      <c r="C117" s="54">
        <f t="shared" si="8"/>
        <v>44958.862000000001</v>
      </c>
      <c r="D117" t="str">
        <f t="shared" si="9"/>
        <v>vis</v>
      </c>
      <c r="E117">
        <f>VLOOKUP(C117,'Active 1'!C$21:E$947,3,FALSE)</f>
        <v>-17124.913537648241</v>
      </c>
      <c r="F117" s="2" t="s">
        <v>285</v>
      </c>
      <c r="G117" t="str">
        <f t="shared" si="10"/>
        <v>44958.862</v>
      </c>
      <c r="H117" s="54">
        <f t="shared" si="11"/>
        <v>-1246</v>
      </c>
      <c r="I117" s="95" t="s">
        <v>620</v>
      </c>
      <c r="J117" s="96" t="s">
        <v>621</v>
      </c>
      <c r="K117" s="95">
        <v>-1246</v>
      </c>
      <c r="L117" s="95" t="s">
        <v>383</v>
      </c>
      <c r="M117" s="96" t="s">
        <v>289</v>
      </c>
      <c r="N117" s="96"/>
      <c r="O117" s="97" t="s">
        <v>443</v>
      </c>
      <c r="P117" s="97" t="s">
        <v>133</v>
      </c>
    </row>
    <row r="118" spans="1:16" x14ac:dyDescent="0.2">
      <c r="A118" s="54" t="str">
        <f t="shared" si="6"/>
        <v> BRNO 26 </v>
      </c>
      <c r="B118" s="2" t="str">
        <f t="shared" si="7"/>
        <v>I</v>
      </c>
      <c r="C118" s="54">
        <f t="shared" si="8"/>
        <v>45001.474000000002</v>
      </c>
      <c r="D118" t="str">
        <f t="shared" si="9"/>
        <v>vis</v>
      </c>
      <c r="E118">
        <f>VLOOKUP(C118,'Active 1'!C$21:E$947,3,FALSE)</f>
        <v>-17062.921635351388</v>
      </c>
      <c r="F118" s="2" t="s">
        <v>285</v>
      </c>
      <c r="G118" t="str">
        <f t="shared" si="10"/>
        <v>45001.474</v>
      </c>
      <c r="H118" s="54">
        <f t="shared" si="11"/>
        <v>-1184</v>
      </c>
      <c r="I118" s="95" t="s">
        <v>622</v>
      </c>
      <c r="J118" s="96" t="s">
        <v>623</v>
      </c>
      <c r="K118" s="95">
        <v>-1184</v>
      </c>
      <c r="L118" s="95" t="s">
        <v>508</v>
      </c>
      <c r="M118" s="96" t="s">
        <v>289</v>
      </c>
      <c r="N118" s="96"/>
      <c r="O118" s="97" t="s">
        <v>560</v>
      </c>
      <c r="P118" s="97" t="s">
        <v>153</v>
      </c>
    </row>
    <row r="119" spans="1:16" x14ac:dyDescent="0.2">
      <c r="A119" s="54" t="str">
        <f t="shared" si="6"/>
        <v> BBS 59 </v>
      </c>
      <c r="B119" s="2" t="str">
        <f t="shared" si="7"/>
        <v>I</v>
      </c>
      <c r="C119" s="54">
        <f t="shared" si="8"/>
        <v>45006.296999999999</v>
      </c>
      <c r="D119" t="str">
        <f t="shared" si="9"/>
        <v>vis</v>
      </c>
      <c r="E119">
        <f>VLOOKUP(C119,'Active 1'!C$21:E$947,3,FALSE)</f>
        <v>-17055.905138947146</v>
      </c>
      <c r="F119" s="2" t="s">
        <v>285</v>
      </c>
      <c r="G119" t="str">
        <f t="shared" si="10"/>
        <v>45006.297</v>
      </c>
      <c r="H119" s="54">
        <f t="shared" si="11"/>
        <v>-1177</v>
      </c>
      <c r="I119" s="95" t="s">
        <v>624</v>
      </c>
      <c r="J119" s="96" t="s">
        <v>625</v>
      </c>
      <c r="K119" s="95">
        <v>-1177</v>
      </c>
      <c r="L119" s="95" t="s">
        <v>363</v>
      </c>
      <c r="M119" s="96" t="s">
        <v>289</v>
      </c>
      <c r="N119" s="96"/>
      <c r="O119" s="97" t="s">
        <v>390</v>
      </c>
      <c r="P119" s="97" t="s">
        <v>626</v>
      </c>
    </row>
    <row r="120" spans="1:16" x14ac:dyDescent="0.2">
      <c r="A120" s="54" t="str">
        <f t="shared" si="6"/>
        <v> BRNO 26 </v>
      </c>
      <c r="B120" s="2" t="str">
        <f t="shared" si="7"/>
        <v>I</v>
      </c>
      <c r="C120" s="54">
        <f t="shared" si="8"/>
        <v>45021.377999999997</v>
      </c>
      <c r="D120" t="str">
        <f t="shared" si="9"/>
        <v>vis</v>
      </c>
      <c r="E120">
        <f>VLOOKUP(C120,'Active 1'!C$21:E$947,3,FALSE)</f>
        <v>-17033.965312641441</v>
      </c>
      <c r="F120" s="2" t="s">
        <v>285</v>
      </c>
      <c r="G120" t="str">
        <f t="shared" si="10"/>
        <v>45021.378</v>
      </c>
      <c r="H120" s="54">
        <f t="shared" si="11"/>
        <v>-1155</v>
      </c>
      <c r="I120" s="95" t="s">
        <v>627</v>
      </c>
      <c r="J120" s="96" t="s">
        <v>628</v>
      </c>
      <c r="K120" s="95">
        <v>-1155</v>
      </c>
      <c r="L120" s="95" t="s">
        <v>629</v>
      </c>
      <c r="M120" s="96" t="s">
        <v>289</v>
      </c>
      <c r="N120" s="96"/>
      <c r="O120" s="97" t="s">
        <v>630</v>
      </c>
      <c r="P120" s="97" t="s">
        <v>153</v>
      </c>
    </row>
    <row r="121" spans="1:16" x14ac:dyDescent="0.2">
      <c r="A121" s="54" t="str">
        <f t="shared" si="6"/>
        <v> BRNO 26 </v>
      </c>
      <c r="B121" s="2" t="str">
        <f t="shared" si="7"/>
        <v>I</v>
      </c>
      <c r="C121" s="54">
        <f t="shared" si="8"/>
        <v>45021.387000000002</v>
      </c>
      <c r="D121" t="str">
        <f t="shared" si="9"/>
        <v>vis</v>
      </c>
      <c r="E121">
        <f>VLOOKUP(C121,'Active 1'!C$21:E$947,3,FALSE)</f>
        <v>-17033.952219448889</v>
      </c>
      <c r="F121" s="2" t="s">
        <v>285</v>
      </c>
      <c r="G121" t="str">
        <f t="shared" si="10"/>
        <v>45021.387</v>
      </c>
      <c r="H121" s="54">
        <f t="shared" si="11"/>
        <v>-1155</v>
      </c>
      <c r="I121" s="95" t="s">
        <v>631</v>
      </c>
      <c r="J121" s="96" t="s">
        <v>632</v>
      </c>
      <c r="K121" s="95">
        <v>-1155</v>
      </c>
      <c r="L121" s="95" t="s">
        <v>633</v>
      </c>
      <c r="M121" s="96" t="s">
        <v>289</v>
      </c>
      <c r="N121" s="96"/>
      <c r="O121" s="97" t="s">
        <v>554</v>
      </c>
      <c r="P121" s="97" t="s">
        <v>153</v>
      </c>
    </row>
    <row r="122" spans="1:16" x14ac:dyDescent="0.2">
      <c r="A122" s="54" t="str">
        <f t="shared" si="6"/>
        <v> BBS 59 </v>
      </c>
      <c r="B122" s="2" t="str">
        <f t="shared" si="7"/>
        <v>I</v>
      </c>
      <c r="C122" s="54">
        <f t="shared" si="8"/>
        <v>45028.29</v>
      </c>
      <c r="D122" t="str">
        <f t="shared" si="9"/>
        <v>vis</v>
      </c>
      <c r="E122">
        <f>VLOOKUP(C122,'Active 1'!C$21:E$947,3,FALSE)</f>
        <v>-17023.909740767882</v>
      </c>
      <c r="F122" s="2" t="s">
        <v>285</v>
      </c>
      <c r="G122" t="str">
        <f t="shared" si="10"/>
        <v>45028.290</v>
      </c>
      <c r="H122" s="54">
        <f t="shared" si="11"/>
        <v>-1145</v>
      </c>
      <c r="I122" s="95" t="s">
        <v>634</v>
      </c>
      <c r="J122" s="96" t="s">
        <v>635</v>
      </c>
      <c r="K122" s="95">
        <v>-1145</v>
      </c>
      <c r="L122" s="95" t="s">
        <v>343</v>
      </c>
      <c r="M122" s="96" t="s">
        <v>289</v>
      </c>
      <c r="N122" s="96"/>
      <c r="O122" s="97" t="s">
        <v>390</v>
      </c>
      <c r="P122" s="97" t="s">
        <v>626</v>
      </c>
    </row>
    <row r="123" spans="1:16" x14ac:dyDescent="0.2">
      <c r="A123" s="54" t="str">
        <f t="shared" si="6"/>
        <v> AOEB 1 </v>
      </c>
      <c r="B123" s="2" t="str">
        <f t="shared" si="7"/>
        <v>I</v>
      </c>
      <c r="C123" s="54">
        <f t="shared" si="8"/>
        <v>45042.718000000001</v>
      </c>
      <c r="D123" t="str">
        <f t="shared" si="9"/>
        <v>vis</v>
      </c>
      <c r="E123">
        <f>VLOOKUP(C123,'Active 1'!C$21:E$947,3,FALSE)</f>
        <v>-17002.919898321179</v>
      </c>
      <c r="F123" s="2" t="s">
        <v>285</v>
      </c>
      <c r="G123" t="str">
        <f t="shared" si="10"/>
        <v>45042.718</v>
      </c>
      <c r="H123" s="54">
        <f t="shared" si="11"/>
        <v>-1124</v>
      </c>
      <c r="I123" s="95" t="s">
        <v>636</v>
      </c>
      <c r="J123" s="96" t="s">
        <v>637</v>
      </c>
      <c r="K123" s="95">
        <v>-1124</v>
      </c>
      <c r="L123" s="95" t="s">
        <v>442</v>
      </c>
      <c r="M123" s="96" t="s">
        <v>289</v>
      </c>
      <c r="N123" s="96"/>
      <c r="O123" s="97" t="s">
        <v>443</v>
      </c>
      <c r="P123" s="97" t="s">
        <v>133</v>
      </c>
    </row>
    <row r="124" spans="1:16" x14ac:dyDescent="0.2">
      <c r="A124" s="54" t="str">
        <f t="shared" si="6"/>
        <v> BBS 59 </v>
      </c>
      <c r="B124" s="2" t="str">
        <f t="shared" si="7"/>
        <v>I</v>
      </c>
      <c r="C124" s="54">
        <f t="shared" si="8"/>
        <v>45054.394999999997</v>
      </c>
      <c r="D124" t="str">
        <f t="shared" si="9"/>
        <v>vis</v>
      </c>
      <c r="E124">
        <f>VLOOKUP(C124,'Active 1'!C$21:E$947,3,FALSE)</f>
        <v>-16985.932208395334</v>
      </c>
      <c r="F124" s="2" t="s">
        <v>285</v>
      </c>
      <c r="G124" t="str">
        <f t="shared" si="10"/>
        <v>45054.395</v>
      </c>
      <c r="H124" s="54">
        <f t="shared" si="11"/>
        <v>-1107</v>
      </c>
      <c r="I124" s="95" t="s">
        <v>638</v>
      </c>
      <c r="J124" s="96" t="s">
        <v>639</v>
      </c>
      <c r="K124" s="95">
        <v>-1107</v>
      </c>
      <c r="L124" s="95" t="s">
        <v>605</v>
      </c>
      <c r="M124" s="96" t="s">
        <v>289</v>
      </c>
      <c r="N124" s="96"/>
      <c r="O124" s="97" t="s">
        <v>390</v>
      </c>
      <c r="P124" s="97" t="s">
        <v>626</v>
      </c>
    </row>
    <row r="125" spans="1:16" x14ac:dyDescent="0.2">
      <c r="A125" s="54" t="str">
        <f t="shared" si="6"/>
        <v> BRNO 26 </v>
      </c>
      <c r="B125" s="2" t="str">
        <f t="shared" si="7"/>
        <v>I</v>
      </c>
      <c r="C125" s="54">
        <f t="shared" si="8"/>
        <v>45056.444000000003</v>
      </c>
      <c r="D125" t="str">
        <f t="shared" si="9"/>
        <v>vis</v>
      </c>
      <c r="E125">
        <f>VLOOKUP(C125,'Active 1'!C$21:E$947,3,FALSE)</f>
        <v>-16982.951324892878</v>
      </c>
      <c r="F125" s="2" t="s">
        <v>285</v>
      </c>
      <c r="G125" t="str">
        <f t="shared" si="10"/>
        <v>45056.444</v>
      </c>
      <c r="H125" s="54">
        <f t="shared" si="11"/>
        <v>-1104</v>
      </c>
      <c r="I125" s="95" t="s">
        <v>640</v>
      </c>
      <c r="J125" s="96" t="s">
        <v>641</v>
      </c>
      <c r="K125" s="95">
        <v>-1104</v>
      </c>
      <c r="L125" s="95" t="s">
        <v>332</v>
      </c>
      <c r="M125" s="96" t="s">
        <v>289</v>
      </c>
      <c r="N125" s="96"/>
      <c r="O125" s="97" t="s">
        <v>630</v>
      </c>
      <c r="P125" s="97" t="s">
        <v>153</v>
      </c>
    </row>
    <row r="126" spans="1:16" x14ac:dyDescent="0.2">
      <c r="A126" s="54" t="str">
        <f t="shared" si="6"/>
        <v> BRNO 26 </v>
      </c>
      <c r="B126" s="2" t="str">
        <f t="shared" si="7"/>
        <v>I</v>
      </c>
      <c r="C126" s="54">
        <f t="shared" si="8"/>
        <v>45056.463000000003</v>
      </c>
      <c r="D126" t="str">
        <f t="shared" si="9"/>
        <v>vis</v>
      </c>
      <c r="E126">
        <f>VLOOKUP(C126,'Active 1'!C$21:E$947,3,FALSE)</f>
        <v>-16982.923683708621</v>
      </c>
      <c r="F126" s="2" t="s">
        <v>285</v>
      </c>
      <c r="G126" t="str">
        <f t="shared" si="10"/>
        <v>45056.463</v>
      </c>
      <c r="H126" s="54">
        <f t="shared" si="11"/>
        <v>-1104</v>
      </c>
      <c r="I126" s="95" t="s">
        <v>642</v>
      </c>
      <c r="J126" s="96" t="s">
        <v>643</v>
      </c>
      <c r="K126" s="95">
        <v>-1104</v>
      </c>
      <c r="L126" s="95" t="s">
        <v>470</v>
      </c>
      <c r="M126" s="96" t="s">
        <v>416</v>
      </c>
      <c r="N126" s="96"/>
      <c r="O126" s="97" t="s">
        <v>644</v>
      </c>
      <c r="P126" s="97" t="s">
        <v>153</v>
      </c>
    </row>
    <row r="127" spans="1:16" x14ac:dyDescent="0.2">
      <c r="A127" s="54" t="str">
        <f t="shared" si="6"/>
        <v> BRNO 26 </v>
      </c>
      <c r="B127" s="2" t="str">
        <f t="shared" si="7"/>
        <v>I</v>
      </c>
      <c r="C127" s="54">
        <f t="shared" si="8"/>
        <v>45056.466</v>
      </c>
      <c r="D127" t="str">
        <f t="shared" si="9"/>
        <v>vis</v>
      </c>
      <c r="E127">
        <f>VLOOKUP(C127,'Active 1'!C$21:E$947,3,FALSE)</f>
        <v>-16982.91931931111</v>
      </c>
      <c r="F127" s="2" t="s">
        <v>285</v>
      </c>
      <c r="G127" t="str">
        <f t="shared" si="10"/>
        <v>45056.466</v>
      </c>
      <c r="H127" s="54">
        <f t="shared" si="11"/>
        <v>-1104</v>
      </c>
      <c r="I127" s="95" t="s">
        <v>645</v>
      </c>
      <c r="J127" s="96" t="s">
        <v>646</v>
      </c>
      <c r="K127" s="95">
        <v>-1104</v>
      </c>
      <c r="L127" s="95" t="s">
        <v>442</v>
      </c>
      <c r="M127" s="96" t="s">
        <v>289</v>
      </c>
      <c r="N127" s="96"/>
      <c r="O127" s="97" t="s">
        <v>647</v>
      </c>
      <c r="P127" s="97" t="s">
        <v>153</v>
      </c>
    </row>
    <row r="128" spans="1:16" x14ac:dyDescent="0.2">
      <c r="A128" s="54" t="str">
        <f t="shared" si="6"/>
        <v> BBS 60 </v>
      </c>
      <c r="B128" s="2" t="str">
        <f t="shared" si="7"/>
        <v>I</v>
      </c>
      <c r="C128" s="54">
        <f t="shared" si="8"/>
        <v>45085.343999999997</v>
      </c>
      <c r="D128" t="str">
        <f t="shared" si="9"/>
        <v>vis</v>
      </c>
      <c r="E128">
        <f>VLOOKUP(C128,'Active 1'!C$21:E$947,3,FALSE)</f>
        <v>-16940.907628835932</v>
      </c>
      <c r="F128" s="2" t="s">
        <v>285</v>
      </c>
      <c r="G128" t="str">
        <f t="shared" si="10"/>
        <v>45085.344</v>
      </c>
      <c r="H128" s="54">
        <f t="shared" si="11"/>
        <v>-1062</v>
      </c>
      <c r="I128" s="95" t="s">
        <v>648</v>
      </c>
      <c r="J128" s="96" t="s">
        <v>649</v>
      </c>
      <c r="K128" s="95">
        <v>-1062</v>
      </c>
      <c r="L128" s="95" t="s">
        <v>397</v>
      </c>
      <c r="M128" s="96" t="s">
        <v>289</v>
      </c>
      <c r="N128" s="96"/>
      <c r="O128" s="97" t="s">
        <v>394</v>
      </c>
      <c r="P128" s="97" t="s">
        <v>650</v>
      </c>
    </row>
    <row r="129" spans="1:16" x14ac:dyDescent="0.2">
      <c r="A129" s="54" t="str">
        <f t="shared" si="6"/>
        <v> AOEB 1 </v>
      </c>
      <c r="B129" s="2" t="str">
        <f t="shared" si="7"/>
        <v>I</v>
      </c>
      <c r="C129" s="54">
        <f t="shared" si="8"/>
        <v>45086.724000000002</v>
      </c>
      <c r="D129" t="str">
        <f t="shared" si="9"/>
        <v>vis</v>
      </c>
      <c r="E129">
        <f>VLOOKUP(C129,'Active 1'!C$21:E$947,3,FALSE)</f>
        <v>-16938.900005979227</v>
      </c>
      <c r="F129" s="2" t="s">
        <v>285</v>
      </c>
      <c r="G129" t="str">
        <f t="shared" si="10"/>
        <v>45086.724</v>
      </c>
      <c r="H129" s="54">
        <f t="shared" si="11"/>
        <v>-1060</v>
      </c>
      <c r="I129" s="95" t="s">
        <v>651</v>
      </c>
      <c r="J129" s="96" t="s">
        <v>652</v>
      </c>
      <c r="K129" s="95">
        <v>-1060</v>
      </c>
      <c r="L129" s="95" t="s">
        <v>358</v>
      </c>
      <c r="M129" s="96" t="s">
        <v>289</v>
      </c>
      <c r="N129" s="96"/>
      <c r="O129" s="97" t="s">
        <v>653</v>
      </c>
      <c r="P129" s="97" t="s">
        <v>133</v>
      </c>
    </row>
    <row r="130" spans="1:16" x14ac:dyDescent="0.2">
      <c r="A130" s="54" t="str">
        <f t="shared" si="6"/>
        <v> BBS 60 </v>
      </c>
      <c r="B130" s="2" t="str">
        <f t="shared" si="7"/>
        <v>I</v>
      </c>
      <c r="C130" s="54">
        <f t="shared" si="8"/>
        <v>45120.381000000001</v>
      </c>
      <c r="D130" t="str">
        <f t="shared" si="9"/>
        <v>vis</v>
      </c>
      <c r="E130">
        <f>VLOOKUP(C130,'Active 1'!C$21:E$947,3,FALSE)</f>
        <v>-16889.935830263345</v>
      </c>
      <c r="F130" s="2" t="s">
        <v>285</v>
      </c>
      <c r="G130" t="str">
        <f t="shared" si="10"/>
        <v>45120.381</v>
      </c>
      <c r="H130" s="54">
        <f t="shared" si="11"/>
        <v>-1011</v>
      </c>
      <c r="I130" s="95" t="s">
        <v>654</v>
      </c>
      <c r="J130" s="96" t="s">
        <v>655</v>
      </c>
      <c r="K130" s="95">
        <v>-1011</v>
      </c>
      <c r="L130" s="95" t="s">
        <v>504</v>
      </c>
      <c r="M130" s="96" t="s">
        <v>289</v>
      </c>
      <c r="N130" s="96"/>
      <c r="O130" s="97" t="s">
        <v>390</v>
      </c>
      <c r="P130" s="97" t="s">
        <v>650</v>
      </c>
    </row>
    <row r="131" spans="1:16" x14ac:dyDescent="0.2">
      <c r="A131" s="54" t="str">
        <f t="shared" si="6"/>
        <v> BRNO 26 </v>
      </c>
      <c r="B131" s="2" t="str">
        <f t="shared" si="7"/>
        <v>I</v>
      </c>
      <c r="C131" s="54">
        <f t="shared" si="8"/>
        <v>45342.368000000002</v>
      </c>
      <c r="D131" t="str">
        <f t="shared" si="9"/>
        <v>vis</v>
      </c>
      <c r="E131">
        <f>VLOOKUP(C131,'Active 1'!C$21:E$947,3,FALSE)</f>
        <v>-16566.98932657492</v>
      </c>
      <c r="F131" s="2" t="s">
        <v>285</v>
      </c>
      <c r="G131" t="str">
        <f t="shared" si="10"/>
        <v>45342.368</v>
      </c>
      <c r="H131" s="54">
        <f t="shared" si="11"/>
        <v>-688</v>
      </c>
      <c r="I131" s="95" t="s">
        <v>656</v>
      </c>
      <c r="J131" s="96" t="s">
        <v>657</v>
      </c>
      <c r="K131" s="95">
        <v>-688</v>
      </c>
      <c r="L131" s="95" t="s">
        <v>658</v>
      </c>
      <c r="M131" s="96" t="s">
        <v>289</v>
      </c>
      <c r="N131" s="96"/>
      <c r="O131" s="97" t="s">
        <v>659</v>
      </c>
      <c r="P131" s="97" t="s">
        <v>153</v>
      </c>
    </row>
    <row r="132" spans="1:16" x14ac:dyDescent="0.2">
      <c r="A132" s="54" t="str">
        <f t="shared" si="6"/>
        <v> BRNO 26 </v>
      </c>
      <c r="B132" s="2" t="str">
        <f t="shared" si="7"/>
        <v>I</v>
      </c>
      <c r="C132" s="54">
        <f t="shared" si="8"/>
        <v>45342.377</v>
      </c>
      <c r="D132" t="str">
        <f t="shared" si="9"/>
        <v>vis</v>
      </c>
      <c r="E132">
        <f>VLOOKUP(C132,'Active 1'!C$21:E$947,3,FALSE)</f>
        <v>-16566.976233382378</v>
      </c>
      <c r="F132" s="2" t="s">
        <v>285</v>
      </c>
      <c r="G132" t="str">
        <f t="shared" si="10"/>
        <v>45342.377</v>
      </c>
      <c r="H132" s="54">
        <f t="shared" si="11"/>
        <v>-688</v>
      </c>
      <c r="I132" s="95" t="s">
        <v>660</v>
      </c>
      <c r="J132" s="96" t="s">
        <v>661</v>
      </c>
      <c r="K132" s="95">
        <v>-688</v>
      </c>
      <c r="L132" s="95" t="s">
        <v>662</v>
      </c>
      <c r="M132" s="96" t="s">
        <v>289</v>
      </c>
      <c r="N132" s="96"/>
      <c r="O132" s="97" t="s">
        <v>647</v>
      </c>
      <c r="P132" s="97" t="s">
        <v>153</v>
      </c>
    </row>
    <row r="133" spans="1:16" x14ac:dyDescent="0.2">
      <c r="A133" s="54" t="str">
        <f t="shared" si="6"/>
        <v> BRNO 26 </v>
      </c>
      <c r="B133" s="2" t="str">
        <f t="shared" si="7"/>
        <v>I</v>
      </c>
      <c r="C133" s="54">
        <f t="shared" si="8"/>
        <v>45342.381000000001</v>
      </c>
      <c r="D133" t="str">
        <f t="shared" si="9"/>
        <v>vis</v>
      </c>
      <c r="E133">
        <f>VLOOKUP(C133,'Active 1'!C$21:E$947,3,FALSE)</f>
        <v>-16566.970414185689</v>
      </c>
      <c r="F133" s="2" t="s">
        <v>285</v>
      </c>
      <c r="G133" t="str">
        <f t="shared" si="10"/>
        <v>45342.381</v>
      </c>
      <c r="H133" s="54">
        <f t="shared" si="11"/>
        <v>-688</v>
      </c>
      <c r="I133" s="95" t="s">
        <v>663</v>
      </c>
      <c r="J133" s="96" t="s">
        <v>664</v>
      </c>
      <c r="K133" s="95">
        <v>-688</v>
      </c>
      <c r="L133" s="95" t="s">
        <v>665</v>
      </c>
      <c r="M133" s="96" t="s">
        <v>289</v>
      </c>
      <c r="N133" s="96"/>
      <c r="O133" s="97" t="s">
        <v>630</v>
      </c>
      <c r="P133" s="97" t="s">
        <v>153</v>
      </c>
    </row>
    <row r="134" spans="1:16" x14ac:dyDescent="0.2">
      <c r="A134" s="54" t="str">
        <f t="shared" si="6"/>
        <v> AOEB 1 </v>
      </c>
      <c r="B134" s="2" t="str">
        <f t="shared" si="7"/>
        <v>I</v>
      </c>
      <c r="C134" s="54">
        <f t="shared" si="8"/>
        <v>45352.731</v>
      </c>
      <c r="D134" t="str">
        <f t="shared" si="9"/>
        <v>vis</v>
      </c>
      <c r="E134">
        <f>VLOOKUP(C134,'Active 1'!C$21:E$947,3,FALSE)</f>
        <v>-16551.913242760453</v>
      </c>
      <c r="F134" s="2" t="s">
        <v>285</v>
      </c>
      <c r="G134" t="str">
        <f t="shared" si="10"/>
        <v>45352.731</v>
      </c>
      <c r="H134" s="54">
        <f t="shared" si="11"/>
        <v>-673</v>
      </c>
      <c r="I134" s="95" t="s">
        <v>666</v>
      </c>
      <c r="J134" s="96" t="s">
        <v>667</v>
      </c>
      <c r="K134" s="95">
        <v>-673</v>
      </c>
      <c r="L134" s="95" t="s">
        <v>383</v>
      </c>
      <c r="M134" s="96" t="s">
        <v>289</v>
      </c>
      <c r="N134" s="96"/>
      <c r="O134" s="97" t="s">
        <v>443</v>
      </c>
      <c r="P134" s="97" t="s">
        <v>133</v>
      </c>
    </row>
    <row r="135" spans="1:16" x14ac:dyDescent="0.2">
      <c r="A135" s="54" t="str">
        <f t="shared" si="6"/>
        <v> BBS 65 </v>
      </c>
      <c r="B135" s="2" t="str">
        <f t="shared" si="7"/>
        <v>I</v>
      </c>
      <c r="C135" s="54">
        <f t="shared" si="8"/>
        <v>45382.275999999998</v>
      </c>
      <c r="D135" t="str">
        <f t="shared" si="9"/>
        <v>vis</v>
      </c>
      <c r="E135">
        <f>VLOOKUP(C135,'Active 1'!C$21:E$947,3,FALSE)</f>
        <v>-16508.931201237865</v>
      </c>
      <c r="F135" s="2" t="s">
        <v>285</v>
      </c>
      <c r="G135" t="str">
        <f t="shared" si="10"/>
        <v>45382.276</v>
      </c>
      <c r="H135" s="54">
        <f t="shared" si="11"/>
        <v>-630</v>
      </c>
      <c r="I135" s="95" t="s">
        <v>668</v>
      </c>
      <c r="J135" s="96" t="s">
        <v>669</v>
      </c>
      <c r="K135" s="95">
        <v>-630</v>
      </c>
      <c r="L135" s="95" t="s">
        <v>532</v>
      </c>
      <c r="M135" s="96" t="s">
        <v>289</v>
      </c>
      <c r="N135" s="96"/>
      <c r="O135" s="97" t="s">
        <v>344</v>
      </c>
      <c r="P135" s="97" t="s">
        <v>670</v>
      </c>
    </row>
    <row r="136" spans="1:16" x14ac:dyDescent="0.2">
      <c r="A136" s="54" t="str">
        <f t="shared" si="6"/>
        <v> BBS 65 </v>
      </c>
      <c r="B136" s="2" t="str">
        <f t="shared" si="7"/>
        <v>I</v>
      </c>
      <c r="C136" s="54">
        <f t="shared" si="8"/>
        <v>45384.349000000002</v>
      </c>
      <c r="D136" t="str">
        <f t="shared" si="9"/>
        <v>vis</v>
      </c>
      <c r="E136">
        <f>VLOOKUP(C136,'Active 1'!C$21:E$947,3,FALSE)</f>
        <v>-16505.915402555296</v>
      </c>
      <c r="F136" s="2" t="s">
        <v>285</v>
      </c>
      <c r="G136" t="str">
        <f t="shared" si="10"/>
        <v>45384.349</v>
      </c>
      <c r="H136" s="54">
        <f t="shared" si="11"/>
        <v>-627</v>
      </c>
      <c r="I136" s="95" t="s">
        <v>671</v>
      </c>
      <c r="J136" s="96" t="s">
        <v>672</v>
      </c>
      <c r="K136" s="95">
        <v>-627</v>
      </c>
      <c r="L136" s="95" t="s">
        <v>491</v>
      </c>
      <c r="M136" s="96" t="s">
        <v>289</v>
      </c>
      <c r="N136" s="96"/>
      <c r="O136" s="97" t="s">
        <v>673</v>
      </c>
      <c r="P136" s="97" t="s">
        <v>670</v>
      </c>
    </row>
    <row r="137" spans="1:16" x14ac:dyDescent="0.2">
      <c r="A137" s="54" t="str">
        <f t="shared" si="6"/>
        <v> BBS 65 </v>
      </c>
      <c r="B137" s="2" t="str">
        <f t="shared" si="7"/>
        <v>I</v>
      </c>
      <c r="C137" s="54">
        <f t="shared" si="8"/>
        <v>45399.474000000002</v>
      </c>
      <c r="D137" t="str">
        <f t="shared" si="9"/>
        <v>vis</v>
      </c>
      <c r="E137">
        <f>VLOOKUP(C137,'Active 1'!C$21:E$947,3,FALSE)</f>
        <v>-16483.911565086044</v>
      </c>
      <c r="F137" s="2" t="s">
        <v>285</v>
      </c>
      <c r="G137" t="str">
        <f t="shared" si="10"/>
        <v>45399.474</v>
      </c>
      <c r="H137" s="54">
        <f t="shared" si="11"/>
        <v>-605</v>
      </c>
      <c r="I137" s="95" t="s">
        <v>674</v>
      </c>
      <c r="J137" s="96" t="s">
        <v>675</v>
      </c>
      <c r="K137" s="95">
        <v>-605</v>
      </c>
      <c r="L137" s="95" t="s">
        <v>355</v>
      </c>
      <c r="M137" s="96" t="s">
        <v>289</v>
      </c>
      <c r="N137" s="96"/>
      <c r="O137" s="97" t="s">
        <v>394</v>
      </c>
      <c r="P137" s="97" t="s">
        <v>670</v>
      </c>
    </row>
    <row r="138" spans="1:16" x14ac:dyDescent="0.2">
      <c r="A138" s="54" t="str">
        <f t="shared" si="6"/>
        <v> AOEB 1 </v>
      </c>
      <c r="B138" s="2" t="str">
        <f t="shared" si="7"/>
        <v>I</v>
      </c>
      <c r="C138" s="54">
        <f t="shared" si="8"/>
        <v>45405.654999999999</v>
      </c>
      <c r="D138" t="str">
        <f t="shared" si="9"/>
        <v>vis</v>
      </c>
      <c r="E138">
        <f>VLOOKUP(C138,'Active 1'!C$21:E$947,3,FALSE)</f>
        <v>-16474.919451406877</v>
      </c>
      <c r="F138" s="2" t="s">
        <v>285</v>
      </c>
      <c r="G138" t="str">
        <f t="shared" si="10"/>
        <v>45405.655</v>
      </c>
      <c r="H138" s="54">
        <f t="shared" si="11"/>
        <v>-596</v>
      </c>
      <c r="I138" s="95" t="s">
        <v>676</v>
      </c>
      <c r="J138" s="96" t="s">
        <v>677</v>
      </c>
      <c r="K138" s="95">
        <v>-596</v>
      </c>
      <c r="L138" s="95" t="s">
        <v>442</v>
      </c>
      <c r="M138" s="96" t="s">
        <v>289</v>
      </c>
      <c r="N138" s="96"/>
      <c r="O138" s="97" t="s">
        <v>443</v>
      </c>
      <c r="P138" s="97" t="s">
        <v>133</v>
      </c>
    </row>
    <row r="139" spans="1:16" x14ac:dyDescent="0.2">
      <c r="A139" s="54" t="str">
        <f t="shared" ref="A139:A202" si="12">P139</f>
        <v> BBS 65 </v>
      </c>
      <c r="B139" s="2" t="str">
        <f t="shared" ref="B139:B202" si="13">IF(H139=INT(H139),"I","II")</f>
        <v>I</v>
      </c>
      <c r="C139" s="54">
        <f t="shared" ref="C139:C202" si="14">1*G139</f>
        <v>45406.345999999998</v>
      </c>
      <c r="D139" t="str">
        <f t="shared" ref="D139:D202" si="15">VLOOKUP(F139,I$1:J$5,2,FALSE)</f>
        <v>vis</v>
      </c>
      <c r="E139">
        <f>VLOOKUP(C139,'Active 1'!C$21:E$947,3,FALSE)</f>
        <v>-16473.914185179357</v>
      </c>
      <c r="F139" s="2" t="s">
        <v>285</v>
      </c>
      <c r="G139" t="str">
        <f t="shared" ref="G139:G202" si="16">MID(I139,3,LEN(I139)-3)</f>
        <v>45406.346</v>
      </c>
      <c r="H139" s="54">
        <f t="shared" ref="H139:H202" si="17">1*K139</f>
        <v>-595</v>
      </c>
      <c r="I139" s="95" t="s">
        <v>678</v>
      </c>
      <c r="J139" s="96" t="s">
        <v>679</v>
      </c>
      <c r="K139" s="95">
        <v>-595</v>
      </c>
      <c r="L139" s="95" t="s">
        <v>383</v>
      </c>
      <c r="M139" s="96" t="s">
        <v>289</v>
      </c>
      <c r="N139" s="96"/>
      <c r="O139" s="97" t="s">
        <v>390</v>
      </c>
      <c r="P139" s="97" t="s">
        <v>670</v>
      </c>
    </row>
    <row r="140" spans="1:16" x14ac:dyDescent="0.2">
      <c r="A140" s="54" t="str">
        <f t="shared" si="12"/>
        <v> BBS 65 </v>
      </c>
      <c r="B140" s="2" t="str">
        <f t="shared" si="13"/>
        <v>I</v>
      </c>
      <c r="C140" s="54">
        <f t="shared" si="14"/>
        <v>45406.347999999998</v>
      </c>
      <c r="D140" t="str">
        <f t="shared" si="15"/>
        <v>vis</v>
      </c>
      <c r="E140">
        <f>VLOOKUP(C140,'Active 1'!C$21:E$947,3,FALSE)</f>
        <v>-16473.911275581013</v>
      </c>
      <c r="F140" s="2" t="s">
        <v>285</v>
      </c>
      <c r="G140" t="str">
        <f t="shared" si="16"/>
        <v>45406.348</v>
      </c>
      <c r="H140" s="54">
        <f t="shared" si="17"/>
        <v>-595</v>
      </c>
      <c r="I140" s="95" t="s">
        <v>680</v>
      </c>
      <c r="J140" s="96" t="s">
        <v>681</v>
      </c>
      <c r="K140" s="95">
        <v>-595</v>
      </c>
      <c r="L140" s="95" t="s">
        <v>403</v>
      </c>
      <c r="M140" s="96" t="s">
        <v>289</v>
      </c>
      <c r="N140" s="96"/>
      <c r="O140" s="97" t="s">
        <v>673</v>
      </c>
      <c r="P140" s="97" t="s">
        <v>670</v>
      </c>
    </row>
    <row r="141" spans="1:16" x14ac:dyDescent="0.2">
      <c r="A141" s="54" t="str">
        <f t="shared" si="12"/>
        <v> AOEB 1 </v>
      </c>
      <c r="B141" s="2" t="str">
        <f t="shared" si="13"/>
        <v>I</v>
      </c>
      <c r="C141" s="54">
        <f t="shared" si="14"/>
        <v>45416.658000000003</v>
      </c>
      <c r="D141" t="str">
        <f t="shared" si="15"/>
        <v>vis</v>
      </c>
      <c r="E141">
        <f>VLOOKUP(C141,'Active 1'!C$21:E$947,3,FALSE)</f>
        <v>-16458.912296122624</v>
      </c>
      <c r="F141" s="2" t="s">
        <v>285</v>
      </c>
      <c r="G141" t="str">
        <f t="shared" si="16"/>
        <v>45416.658</v>
      </c>
      <c r="H141" s="54">
        <f t="shared" si="17"/>
        <v>-580</v>
      </c>
      <c r="I141" s="95" t="s">
        <v>682</v>
      </c>
      <c r="J141" s="96" t="s">
        <v>683</v>
      </c>
      <c r="K141" s="95">
        <v>-580</v>
      </c>
      <c r="L141" s="95" t="s">
        <v>355</v>
      </c>
      <c r="M141" s="96" t="s">
        <v>289</v>
      </c>
      <c r="N141" s="96"/>
      <c r="O141" s="97" t="s">
        <v>443</v>
      </c>
      <c r="P141" s="97" t="s">
        <v>133</v>
      </c>
    </row>
    <row r="142" spans="1:16" x14ac:dyDescent="0.2">
      <c r="A142" s="54" t="str">
        <f t="shared" si="12"/>
        <v> BBS 65 </v>
      </c>
      <c r="B142" s="2" t="str">
        <f t="shared" si="13"/>
        <v>I</v>
      </c>
      <c r="C142" s="54">
        <f t="shared" si="14"/>
        <v>45417.347000000002</v>
      </c>
      <c r="D142" t="str">
        <f t="shared" si="15"/>
        <v>vis</v>
      </c>
      <c r="E142">
        <f>VLOOKUP(C142,'Active 1'!C$21:E$947,3,FALSE)</f>
        <v>-16457.909939493449</v>
      </c>
      <c r="F142" s="2" t="s">
        <v>285</v>
      </c>
      <c r="G142" t="str">
        <f t="shared" si="16"/>
        <v>45417.347</v>
      </c>
      <c r="H142" s="54">
        <f t="shared" si="17"/>
        <v>-579</v>
      </c>
      <c r="I142" s="95" t="s">
        <v>684</v>
      </c>
      <c r="J142" s="96" t="s">
        <v>685</v>
      </c>
      <c r="K142" s="95">
        <v>-579</v>
      </c>
      <c r="L142" s="95" t="s">
        <v>343</v>
      </c>
      <c r="M142" s="96" t="s">
        <v>289</v>
      </c>
      <c r="N142" s="96"/>
      <c r="O142" s="97" t="s">
        <v>390</v>
      </c>
      <c r="P142" s="97" t="s">
        <v>670</v>
      </c>
    </row>
    <row r="143" spans="1:16" x14ac:dyDescent="0.2">
      <c r="A143" s="54" t="str">
        <f t="shared" si="12"/>
        <v> BBS 66 </v>
      </c>
      <c r="B143" s="2" t="str">
        <f t="shared" si="13"/>
        <v>I</v>
      </c>
      <c r="C143" s="54">
        <f t="shared" si="14"/>
        <v>45428.347999999998</v>
      </c>
      <c r="D143" t="str">
        <f t="shared" si="15"/>
        <v>vis</v>
      </c>
      <c r="E143">
        <f>VLOOKUP(C143,'Active 1'!C$21:E$947,3,FALSE)</f>
        <v>-16441.905693807552</v>
      </c>
      <c r="F143" s="2" t="s">
        <v>285</v>
      </c>
      <c r="G143" t="str">
        <f t="shared" si="16"/>
        <v>45428.348</v>
      </c>
      <c r="H143" s="54">
        <f t="shared" si="17"/>
        <v>-563</v>
      </c>
      <c r="I143" s="95" t="s">
        <v>686</v>
      </c>
      <c r="J143" s="96" t="s">
        <v>687</v>
      </c>
      <c r="K143" s="95">
        <v>-563</v>
      </c>
      <c r="L143" s="95" t="s">
        <v>476</v>
      </c>
      <c r="M143" s="96" t="s">
        <v>289</v>
      </c>
      <c r="N143" s="96"/>
      <c r="O143" s="97" t="s">
        <v>673</v>
      </c>
      <c r="P143" s="97" t="s">
        <v>688</v>
      </c>
    </row>
    <row r="144" spans="1:16" x14ac:dyDescent="0.2">
      <c r="A144" s="54" t="str">
        <f t="shared" si="12"/>
        <v> BBS 66 </v>
      </c>
      <c r="B144" s="2" t="str">
        <f t="shared" si="13"/>
        <v>I</v>
      </c>
      <c r="C144" s="54">
        <f t="shared" si="14"/>
        <v>45441.394999999997</v>
      </c>
      <c r="D144" t="str">
        <f t="shared" si="15"/>
        <v>vis</v>
      </c>
      <c r="E144">
        <f>VLOOKUP(C144,'Active 1'!C$21:E$947,3,FALSE)</f>
        <v>-16422.924929016721</v>
      </c>
      <c r="F144" s="2" t="s">
        <v>285</v>
      </c>
      <c r="G144" t="str">
        <f t="shared" si="16"/>
        <v>45441.395</v>
      </c>
      <c r="H144" s="54">
        <f t="shared" si="17"/>
        <v>-544</v>
      </c>
      <c r="I144" s="95" t="s">
        <v>689</v>
      </c>
      <c r="J144" s="96" t="s">
        <v>690</v>
      </c>
      <c r="K144" s="95">
        <v>-544</v>
      </c>
      <c r="L144" s="95" t="s">
        <v>691</v>
      </c>
      <c r="M144" s="96" t="s">
        <v>289</v>
      </c>
      <c r="N144" s="96"/>
      <c r="O144" s="97" t="s">
        <v>390</v>
      </c>
      <c r="P144" s="97" t="s">
        <v>688</v>
      </c>
    </row>
    <row r="145" spans="1:16" x14ac:dyDescent="0.2">
      <c r="A145" s="54" t="str">
        <f t="shared" si="12"/>
        <v> BRNO 26 </v>
      </c>
      <c r="B145" s="2" t="str">
        <f t="shared" si="13"/>
        <v>I</v>
      </c>
      <c r="C145" s="54">
        <f t="shared" si="14"/>
        <v>45489.481</v>
      </c>
      <c r="D145" t="str">
        <f t="shared" si="15"/>
        <v>vis</v>
      </c>
      <c r="E145">
        <f>VLOOKUP(C145,'Active 1'!C$21:E$947,3,FALSE)</f>
        <v>-16352.969456054958</v>
      </c>
      <c r="F145" s="2" t="s">
        <v>285</v>
      </c>
      <c r="G145" t="str">
        <f t="shared" si="16"/>
        <v>45489.481</v>
      </c>
      <c r="H145" s="54">
        <f t="shared" si="17"/>
        <v>-474</v>
      </c>
      <c r="I145" s="95" t="s">
        <v>692</v>
      </c>
      <c r="J145" s="96" t="s">
        <v>693</v>
      </c>
      <c r="K145" s="95">
        <v>-474</v>
      </c>
      <c r="L145" s="95" t="s">
        <v>694</v>
      </c>
      <c r="M145" s="96" t="s">
        <v>289</v>
      </c>
      <c r="N145" s="96"/>
      <c r="O145" s="97" t="s">
        <v>695</v>
      </c>
      <c r="P145" s="97" t="s">
        <v>153</v>
      </c>
    </row>
    <row r="146" spans="1:16" x14ac:dyDescent="0.2">
      <c r="A146" s="54" t="str">
        <f t="shared" si="12"/>
        <v> BBS 69 </v>
      </c>
      <c r="B146" s="2" t="str">
        <f t="shared" si="13"/>
        <v>I</v>
      </c>
      <c r="C146" s="54">
        <f t="shared" si="14"/>
        <v>45662.733999999997</v>
      </c>
      <c r="D146" t="str">
        <f t="shared" si="15"/>
        <v>vis</v>
      </c>
      <c r="E146">
        <f>VLOOKUP(C146,'Active 1'!C$21:E$947,3,FALSE)</f>
        <v>-16100.92113519144</v>
      </c>
      <c r="F146" s="2" t="s">
        <v>285</v>
      </c>
      <c r="G146" t="str">
        <f t="shared" si="16"/>
        <v>45662.734</v>
      </c>
      <c r="H146" s="54">
        <f t="shared" si="17"/>
        <v>-222</v>
      </c>
      <c r="I146" s="95" t="s">
        <v>696</v>
      </c>
      <c r="J146" s="96" t="s">
        <v>697</v>
      </c>
      <c r="K146" s="95">
        <v>-222</v>
      </c>
      <c r="L146" s="95" t="s">
        <v>698</v>
      </c>
      <c r="M146" s="96" t="s">
        <v>289</v>
      </c>
      <c r="N146" s="96"/>
      <c r="O146" s="97" t="s">
        <v>390</v>
      </c>
      <c r="P146" s="97" t="s">
        <v>699</v>
      </c>
    </row>
    <row r="147" spans="1:16" x14ac:dyDescent="0.2">
      <c r="A147" s="54" t="str">
        <f t="shared" si="12"/>
        <v> BBS 72 </v>
      </c>
      <c r="B147" s="2" t="str">
        <f t="shared" si="13"/>
        <v>I</v>
      </c>
      <c r="C147" s="54">
        <f t="shared" si="14"/>
        <v>45792.652999999998</v>
      </c>
      <c r="D147" t="str">
        <f t="shared" si="15"/>
        <v>vis</v>
      </c>
      <c r="E147">
        <f>VLOOKUP(C147,'Active 1'!C$21:E$947,3,FALSE)</f>
        <v>-15911.915081626606</v>
      </c>
      <c r="F147" s="2" t="s">
        <v>285</v>
      </c>
      <c r="G147" t="str">
        <f t="shared" si="16"/>
        <v>45792.653</v>
      </c>
      <c r="H147" s="54">
        <f t="shared" si="17"/>
        <v>-33</v>
      </c>
      <c r="I147" s="95" t="s">
        <v>700</v>
      </c>
      <c r="J147" s="96" t="s">
        <v>701</v>
      </c>
      <c r="K147" s="95">
        <v>-33</v>
      </c>
      <c r="L147" s="95" t="s">
        <v>515</v>
      </c>
      <c r="M147" s="96" t="s">
        <v>289</v>
      </c>
      <c r="N147" s="96"/>
      <c r="O147" s="97" t="s">
        <v>702</v>
      </c>
      <c r="P147" s="97" t="s">
        <v>703</v>
      </c>
    </row>
    <row r="148" spans="1:16" x14ac:dyDescent="0.2">
      <c r="A148" s="54" t="str">
        <f t="shared" si="12"/>
        <v> BBS 71 </v>
      </c>
      <c r="B148" s="2" t="str">
        <f t="shared" si="13"/>
        <v>I</v>
      </c>
      <c r="C148" s="54">
        <f t="shared" si="14"/>
        <v>45815.330999999998</v>
      </c>
      <c r="D148" t="str">
        <f t="shared" si="15"/>
        <v>vis</v>
      </c>
      <c r="E148">
        <f>VLOOKUP(C148,'Active 1'!C$21:E$947,3,FALSE)</f>
        <v>-15878.923146014853</v>
      </c>
      <c r="F148" s="2" t="s">
        <v>285</v>
      </c>
      <c r="G148" t="str">
        <f t="shared" si="16"/>
        <v>45815.331</v>
      </c>
      <c r="H148" s="54">
        <f t="shared" si="17"/>
        <v>0</v>
      </c>
      <c r="I148" s="95" t="s">
        <v>704</v>
      </c>
      <c r="J148" s="96" t="s">
        <v>705</v>
      </c>
      <c r="K148" s="95">
        <v>0</v>
      </c>
      <c r="L148" s="95" t="s">
        <v>470</v>
      </c>
      <c r="M148" s="96" t="s">
        <v>289</v>
      </c>
      <c r="N148" s="96"/>
      <c r="O148" s="97" t="s">
        <v>390</v>
      </c>
      <c r="P148" s="97" t="s">
        <v>706</v>
      </c>
    </row>
    <row r="149" spans="1:16" x14ac:dyDescent="0.2">
      <c r="A149" s="54" t="str">
        <f t="shared" si="12"/>
        <v> BRNO 27 </v>
      </c>
      <c r="B149" s="2" t="str">
        <f t="shared" si="13"/>
        <v>I</v>
      </c>
      <c r="C149" s="54">
        <f t="shared" si="14"/>
        <v>45854.504999999997</v>
      </c>
      <c r="D149" t="str">
        <f t="shared" si="15"/>
        <v>vis</v>
      </c>
      <c r="E149">
        <f>VLOOKUP(C149,'Active 1'!C$21:E$947,3,FALSE)</f>
        <v>-15821.932843269693</v>
      </c>
      <c r="F149" s="2" t="s">
        <v>285</v>
      </c>
      <c r="G149" t="str">
        <f t="shared" si="16"/>
        <v>45854.505</v>
      </c>
      <c r="H149" s="54">
        <f t="shared" si="17"/>
        <v>57</v>
      </c>
      <c r="I149" s="95" t="s">
        <v>707</v>
      </c>
      <c r="J149" s="96" t="s">
        <v>708</v>
      </c>
      <c r="K149" s="95">
        <v>57</v>
      </c>
      <c r="L149" s="95" t="s">
        <v>605</v>
      </c>
      <c r="M149" s="96" t="s">
        <v>289</v>
      </c>
      <c r="N149" s="96"/>
      <c r="O149" s="97" t="s">
        <v>709</v>
      </c>
      <c r="P149" s="97" t="s">
        <v>710</v>
      </c>
    </row>
    <row r="150" spans="1:16" x14ac:dyDescent="0.2">
      <c r="A150" s="54" t="str">
        <f t="shared" si="12"/>
        <v> BRNO 27 </v>
      </c>
      <c r="B150" s="2" t="str">
        <f t="shared" si="13"/>
        <v>I</v>
      </c>
      <c r="C150" s="54">
        <f t="shared" si="14"/>
        <v>45854.508000000002</v>
      </c>
      <c r="D150" t="str">
        <f t="shared" si="15"/>
        <v>vis</v>
      </c>
      <c r="E150">
        <f>VLOOKUP(C150,'Active 1'!C$21:E$947,3,FALSE)</f>
        <v>-15821.928478872172</v>
      </c>
      <c r="F150" s="2" t="s">
        <v>285</v>
      </c>
      <c r="G150" t="str">
        <f t="shared" si="16"/>
        <v>45854.508</v>
      </c>
      <c r="H150" s="54">
        <f t="shared" si="17"/>
        <v>57</v>
      </c>
      <c r="I150" s="95" t="s">
        <v>711</v>
      </c>
      <c r="J150" s="96" t="s">
        <v>712</v>
      </c>
      <c r="K150" s="95">
        <v>57</v>
      </c>
      <c r="L150" s="95" t="s">
        <v>713</v>
      </c>
      <c r="M150" s="96" t="s">
        <v>289</v>
      </c>
      <c r="N150" s="96"/>
      <c r="O150" s="97" t="s">
        <v>294</v>
      </c>
      <c r="P150" s="97" t="s">
        <v>710</v>
      </c>
    </row>
    <row r="151" spans="1:16" x14ac:dyDescent="0.2">
      <c r="A151" s="54" t="str">
        <f t="shared" si="12"/>
        <v> BBS 75 </v>
      </c>
      <c r="B151" s="2" t="str">
        <f t="shared" si="13"/>
        <v>I</v>
      </c>
      <c r="C151" s="54">
        <f t="shared" si="14"/>
        <v>46054.521999999997</v>
      </c>
      <c r="D151" t="str">
        <f t="shared" si="15"/>
        <v>vis</v>
      </c>
      <c r="E151">
        <f>VLOOKUP(C151,'Active 1'!C$21:E$947,3,FALSE)</f>
        <v>-15530.948277379583</v>
      </c>
      <c r="F151" s="2" t="s">
        <v>285</v>
      </c>
      <c r="G151" t="str">
        <f t="shared" si="16"/>
        <v>46054.522</v>
      </c>
      <c r="H151" s="54">
        <f t="shared" si="17"/>
        <v>348</v>
      </c>
      <c r="I151" s="95" t="s">
        <v>714</v>
      </c>
      <c r="J151" s="96" t="s">
        <v>715</v>
      </c>
      <c r="K151" s="95">
        <v>348</v>
      </c>
      <c r="L151" s="95" t="s">
        <v>716</v>
      </c>
      <c r="M151" s="96" t="s">
        <v>289</v>
      </c>
      <c r="N151" s="96"/>
      <c r="O151" s="97" t="s">
        <v>717</v>
      </c>
      <c r="P151" s="97" t="s">
        <v>718</v>
      </c>
    </row>
    <row r="152" spans="1:16" x14ac:dyDescent="0.2">
      <c r="A152" s="54" t="str">
        <f t="shared" si="12"/>
        <v> AOEB 1 </v>
      </c>
      <c r="B152" s="2" t="str">
        <f t="shared" si="13"/>
        <v>I</v>
      </c>
      <c r="C152" s="54">
        <f t="shared" si="14"/>
        <v>46091.667999999998</v>
      </c>
      <c r="D152" t="str">
        <f t="shared" si="15"/>
        <v>vis</v>
      </c>
      <c r="E152">
        <f>VLOOKUP(C152,'Active 1'!C$21:E$947,3,FALSE)</f>
        <v>-15476.908307354264</v>
      </c>
      <c r="F152" s="2" t="s">
        <v>285</v>
      </c>
      <c r="G152" t="str">
        <f t="shared" si="16"/>
        <v>46091.668</v>
      </c>
      <c r="H152" s="54">
        <f t="shared" si="17"/>
        <v>402</v>
      </c>
      <c r="I152" s="95" t="s">
        <v>719</v>
      </c>
      <c r="J152" s="96" t="s">
        <v>720</v>
      </c>
      <c r="K152" s="95">
        <v>402</v>
      </c>
      <c r="L152" s="95" t="s">
        <v>397</v>
      </c>
      <c r="M152" s="96" t="s">
        <v>289</v>
      </c>
      <c r="N152" s="96"/>
      <c r="O152" s="97" t="s">
        <v>443</v>
      </c>
      <c r="P152" s="97" t="s">
        <v>133</v>
      </c>
    </row>
    <row r="153" spans="1:16" x14ac:dyDescent="0.2">
      <c r="A153" s="54" t="str">
        <f t="shared" si="12"/>
        <v> BBS 76 </v>
      </c>
      <c r="B153" s="2" t="str">
        <f t="shared" si="13"/>
        <v>I</v>
      </c>
      <c r="C153" s="54">
        <f t="shared" si="14"/>
        <v>46116.419000000002</v>
      </c>
      <c r="D153" t="str">
        <f t="shared" si="15"/>
        <v>vis</v>
      </c>
      <c r="E153">
        <f>VLOOKUP(C153,'Active 1'!C$21:E$947,3,FALSE)</f>
        <v>-15440.900573059944</v>
      </c>
      <c r="F153" s="2" t="s">
        <v>285</v>
      </c>
      <c r="G153" t="str">
        <f t="shared" si="16"/>
        <v>46116.419</v>
      </c>
      <c r="H153" s="54">
        <f t="shared" si="17"/>
        <v>438</v>
      </c>
      <c r="I153" s="95" t="s">
        <v>721</v>
      </c>
      <c r="J153" s="96" t="s">
        <v>722</v>
      </c>
      <c r="K153" s="95">
        <v>438</v>
      </c>
      <c r="L153" s="95" t="s">
        <v>358</v>
      </c>
      <c r="M153" s="96" t="s">
        <v>289</v>
      </c>
      <c r="N153" s="96"/>
      <c r="O153" s="97" t="s">
        <v>394</v>
      </c>
      <c r="P153" s="97" t="s">
        <v>723</v>
      </c>
    </row>
    <row r="154" spans="1:16" x14ac:dyDescent="0.2">
      <c r="A154" s="54" t="str">
        <f t="shared" si="12"/>
        <v> AOEB 1 </v>
      </c>
      <c r="B154" s="2" t="str">
        <f t="shared" si="13"/>
        <v>I</v>
      </c>
      <c r="C154" s="54">
        <f t="shared" si="14"/>
        <v>46144.601000000002</v>
      </c>
      <c r="D154" t="str">
        <f t="shared" si="15"/>
        <v>vis</v>
      </c>
      <c r="E154">
        <f>VLOOKUP(C154,'Active 1'!C$21:E$947,3,FALSE)</f>
        <v>-15399.901422808138</v>
      </c>
      <c r="F154" s="2" t="s">
        <v>285</v>
      </c>
      <c r="G154" t="str">
        <f t="shared" si="16"/>
        <v>46144.601</v>
      </c>
      <c r="H154" s="54">
        <f t="shared" si="17"/>
        <v>479</v>
      </c>
      <c r="I154" s="95" t="s">
        <v>724</v>
      </c>
      <c r="J154" s="96" t="s">
        <v>725</v>
      </c>
      <c r="K154" s="95">
        <v>479</v>
      </c>
      <c r="L154" s="95" t="s">
        <v>461</v>
      </c>
      <c r="M154" s="96" t="s">
        <v>289</v>
      </c>
      <c r="N154" s="96"/>
      <c r="O154" s="97" t="s">
        <v>443</v>
      </c>
      <c r="P154" s="97" t="s">
        <v>133</v>
      </c>
    </row>
    <row r="155" spans="1:16" x14ac:dyDescent="0.2">
      <c r="A155" s="54" t="str">
        <f t="shared" si="12"/>
        <v> AOEB 1 </v>
      </c>
      <c r="B155" s="2" t="str">
        <f t="shared" si="13"/>
        <v>I</v>
      </c>
      <c r="C155" s="54">
        <f t="shared" si="14"/>
        <v>46170.714999999997</v>
      </c>
      <c r="D155" t="str">
        <f t="shared" si="15"/>
        <v>vis</v>
      </c>
      <c r="E155">
        <f>VLOOKUP(C155,'Active 1'!C$21:E$947,3,FALSE)</f>
        <v>-15361.910797243048</v>
      </c>
      <c r="F155" s="2" t="s">
        <v>285</v>
      </c>
      <c r="G155" t="str">
        <f t="shared" si="16"/>
        <v>46170.715</v>
      </c>
      <c r="H155" s="54">
        <f t="shared" si="17"/>
        <v>517</v>
      </c>
      <c r="I155" s="95" t="s">
        <v>726</v>
      </c>
      <c r="J155" s="96" t="s">
        <v>727</v>
      </c>
      <c r="K155" s="95">
        <v>517</v>
      </c>
      <c r="L155" s="95" t="s">
        <v>403</v>
      </c>
      <c r="M155" s="96" t="s">
        <v>289</v>
      </c>
      <c r="N155" s="96"/>
      <c r="O155" s="97" t="s">
        <v>728</v>
      </c>
      <c r="P155" s="97" t="s">
        <v>133</v>
      </c>
    </row>
    <row r="156" spans="1:16" x14ac:dyDescent="0.2">
      <c r="A156" s="54" t="str">
        <f t="shared" si="12"/>
        <v> BBS 76 </v>
      </c>
      <c r="B156" s="2" t="str">
        <f t="shared" si="13"/>
        <v>I</v>
      </c>
      <c r="C156" s="54">
        <f t="shared" si="14"/>
        <v>46171.404000000002</v>
      </c>
      <c r="D156" t="str">
        <f t="shared" si="15"/>
        <v>vis</v>
      </c>
      <c r="E156">
        <f>VLOOKUP(C156,'Active 1'!C$21:E$947,3,FALSE)</f>
        <v>-15360.908440613863</v>
      </c>
      <c r="F156" s="2" t="s">
        <v>285</v>
      </c>
      <c r="G156" t="str">
        <f t="shared" si="16"/>
        <v>46171.404</v>
      </c>
      <c r="H156" s="54">
        <f t="shared" si="17"/>
        <v>518</v>
      </c>
      <c r="I156" s="95" t="s">
        <v>729</v>
      </c>
      <c r="J156" s="96" t="s">
        <v>730</v>
      </c>
      <c r="K156" s="95">
        <v>518</v>
      </c>
      <c r="L156" s="95" t="s">
        <v>397</v>
      </c>
      <c r="M156" s="96" t="s">
        <v>289</v>
      </c>
      <c r="N156" s="96"/>
      <c r="O156" s="97" t="s">
        <v>394</v>
      </c>
      <c r="P156" s="97" t="s">
        <v>723</v>
      </c>
    </row>
    <row r="157" spans="1:16" x14ac:dyDescent="0.2">
      <c r="A157" s="54" t="str">
        <f t="shared" si="12"/>
        <v> BRNO 27 </v>
      </c>
      <c r="B157" s="2" t="str">
        <f t="shared" si="13"/>
        <v>I</v>
      </c>
      <c r="C157" s="54">
        <f t="shared" si="14"/>
        <v>46175.527000000002</v>
      </c>
      <c r="D157" t="str">
        <f t="shared" si="15"/>
        <v>vis</v>
      </c>
      <c r="E157">
        <f>VLOOKUP(C157,'Active 1'!C$21:E$947,3,FALSE)</f>
        <v>-15354.910303629682</v>
      </c>
      <c r="F157" s="2" t="s">
        <v>285</v>
      </c>
      <c r="G157" t="str">
        <f t="shared" si="16"/>
        <v>46175.527</v>
      </c>
      <c r="H157" s="54">
        <f t="shared" si="17"/>
        <v>524</v>
      </c>
      <c r="I157" s="95" t="s">
        <v>731</v>
      </c>
      <c r="J157" s="96" t="s">
        <v>732</v>
      </c>
      <c r="K157" s="95">
        <v>524</v>
      </c>
      <c r="L157" s="95" t="s">
        <v>403</v>
      </c>
      <c r="M157" s="96" t="s">
        <v>289</v>
      </c>
      <c r="N157" s="96"/>
      <c r="O157" s="97" t="s">
        <v>733</v>
      </c>
      <c r="P157" s="97" t="s">
        <v>710</v>
      </c>
    </row>
    <row r="158" spans="1:16" x14ac:dyDescent="0.2">
      <c r="A158" s="54" t="str">
        <f t="shared" si="12"/>
        <v> AOEB 1 </v>
      </c>
      <c r="B158" s="2" t="str">
        <f t="shared" si="13"/>
        <v>I</v>
      </c>
      <c r="C158" s="54">
        <f t="shared" si="14"/>
        <v>46181.718999999997</v>
      </c>
      <c r="D158" t="str">
        <f t="shared" si="15"/>
        <v>vis</v>
      </c>
      <c r="E158">
        <f>VLOOKUP(C158,'Active 1'!C$21:E$947,3,FALSE)</f>
        <v>-15345.902187159631</v>
      </c>
      <c r="F158" s="2" t="s">
        <v>285</v>
      </c>
      <c r="G158" t="str">
        <f t="shared" si="16"/>
        <v>46181.719</v>
      </c>
      <c r="H158" s="54">
        <f t="shared" si="17"/>
        <v>533</v>
      </c>
      <c r="I158" s="95" t="s">
        <v>734</v>
      </c>
      <c r="J158" s="96" t="s">
        <v>735</v>
      </c>
      <c r="K158" s="95">
        <v>533</v>
      </c>
      <c r="L158" s="95" t="s">
        <v>461</v>
      </c>
      <c r="M158" s="96" t="s">
        <v>289</v>
      </c>
      <c r="N158" s="96"/>
      <c r="O158" s="97" t="s">
        <v>728</v>
      </c>
      <c r="P158" s="97" t="s">
        <v>133</v>
      </c>
    </row>
    <row r="159" spans="1:16" x14ac:dyDescent="0.2">
      <c r="A159" s="54" t="str">
        <f t="shared" si="12"/>
        <v> AOEB 1 </v>
      </c>
      <c r="B159" s="2" t="str">
        <f t="shared" si="13"/>
        <v>I</v>
      </c>
      <c r="C159" s="54">
        <f t="shared" si="14"/>
        <v>46469.72</v>
      </c>
      <c r="D159" t="str">
        <f t="shared" si="15"/>
        <v>vis</v>
      </c>
      <c r="E159">
        <f>VLOOKUP(C159,'Active 1'!C$21:E$947,3,FALSE)</f>
        <v>-14926.918570962414</v>
      </c>
      <c r="F159" s="2" t="s">
        <v>285</v>
      </c>
      <c r="G159" t="str">
        <f t="shared" si="16"/>
        <v>46469.720</v>
      </c>
      <c r="H159" s="54">
        <f t="shared" si="17"/>
        <v>952</v>
      </c>
      <c r="I159" s="95" t="s">
        <v>736</v>
      </c>
      <c r="J159" s="96" t="s">
        <v>737</v>
      </c>
      <c r="K159" s="95">
        <v>952</v>
      </c>
      <c r="L159" s="95" t="s">
        <v>377</v>
      </c>
      <c r="M159" s="96" t="s">
        <v>289</v>
      </c>
      <c r="N159" s="96"/>
      <c r="O159" s="97" t="s">
        <v>728</v>
      </c>
      <c r="P159" s="97" t="s">
        <v>133</v>
      </c>
    </row>
    <row r="160" spans="1:16" x14ac:dyDescent="0.2">
      <c r="A160" s="54" t="str">
        <f t="shared" si="12"/>
        <v> AOEB 1 </v>
      </c>
      <c r="B160" s="2" t="str">
        <f t="shared" si="13"/>
        <v>I</v>
      </c>
      <c r="C160" s="54">
        <f t="shared" si="14"/>
        <v>46544.648000000001</v>
      </c>
      <c r="D160" t="str">
        <f t="shared" si="15"/>
        <v>vis</v>
      </c>
      <c r="E160">
        <f>VLOOKUP(C160,'Active 1'!C$21:E$947,3,FALSE)</f>
        <v>-14817.913378638692</v>
      </c>
      <c r="F160" s="2" t="s">
        <v>285</v>
      </c>
      <c r="G160" t="str">
        <f t="shared" si="16"/>
        <v>46544.648</v>
      </c>
      <c r="H160" s="54">
        <f t="shared" si="17"/>
        <v>1061</v>
      </c>
      <c r="I160" s="95" t="s">
        <v>738</v>
      </c>
      <c r="J160" s="96" t="s">
        <v>739</v>
      </c>
      <c r="K160" s="95">
        <v>1061</v>
      </c>
      <c r="L160" s="95" t="s">
        <v>383</v>
      </c>
      <c r="M160" s="96" t="s">
        <v>289</v>
      </c>
      <c r="N160" s="96"/>
      <c r="O160" s="97" t="s">
        <v>443</v>
      </c>
      <c r="P160" s="97" t="s">
        <v>133</v>
      </c>
    </row>
    <row r="161" spans="1:16" x14ac:dyDescent="0.2">
      <c r="A161" s="54" t="str">
        <f t="shared" si="12"/>
        <v> BBS 81 </v>
      </c>
      <c r="B161" s="2" t="str">
        <f t="shared" si="13"/>
        <v>I</v>
      </c>
      <c r="C161" s="54">
        <f t="shared" si="14"/>
        <v>46657.38</v>
      </c>
      <c r="D161" t="str">
        <f t="shared" si="15"/>
        <v>vis</v>
      </c>
      <c r="E161">
        <f>VLOOKUP(C161,'Active 1'!C$21:E$947,3,FALSE)</f>
        <v>-14653.910958434795</v>
      </c>
      <c r="F161" s="2" t="s">
        <v>285</v>
      </c>
      <c r="G161" t="str">
        <f t="shared" si="16"/>
        <v>46657.380</v>
      </c>
      <c r="H161" s="54">
        <f t="shared" si="17"/>
        <v>1225</v>
      </c>
      <c r="I161" s="95" t="s">
        <v>740</v>
      </c>
      <c r="J161" s="96" t="s">
        <v>741</v>
      </c>
      <c r="K161" s="95">
        <v>1225</v>
      </c>
      <c r="L161" s="95" t="s">
        <v>403</v>
      </c>
      <c r="M161" s="96" t="s">
        <v>289</v>
      </c>
      <c r="N161" s="96"/>
      <c r="O161" s="97" t="s">
        <v>717</v>
      </c>
      <c r="P161" s="97" t="s">
        <v>742</v>
      </c>
    </row>
    <row r="162" spans="1:16" x14ac:dyDescent="0.2">
      <c r="A162" s="54" t="str">
        <f t="shared" si="12"/>
        <v> BBS 81 </v>
      </c>
      <c r="B162" s="2" t="str">
        <f t="shared" si="13"/>
        <v>I</v>
      </c>
      <c r="C162" s="54">
        <f t="shared" si="14"/>
        <v>46681.432999999997</v>
      </c>
      <c r="D162" t="str">
        <f t="shared" si="15"/>
        <v>vis</v>
      </c>
      <c r="E162">
        <f>VLOOKUP(C162,'Active 1'!C$21:E$947,3,FALSE)</f>
        <v>-14618.918673962202</v>
      </c>
      <c r="F162" s="2" t="s">
        <v>285</v>
      </c>
      <c r="G162" t="str">
        <f t="shared" si="16"/>
        <v>46681.433</v>
      </c>
      <c r="H162" s="54">
        <f t="shared" si="17"/>
        <v>1260</v>
      </c>
      <c r="I162" s="95" t="s">
        <v>743</v>
      </c>
      <c r="J162" s="96" t="s">
        <v>744</v>
      </c>
      <c r="K162" s="95">
        <v>1260</v>
      </c>
      <c r="L162" s="95" t="s">
        <v>377</v>
      </c>
      <c r="M162" s="96" t="s">
        <v>289</v>
      </c>
      <c r="N162" s="96"/>
      <c r="O162" s="97" t="s">
        <v>717</v>
      </c>
      <c r="P162" s="97" t="s">
        <v>742</v>
      </c>
    </row>
    <row r="163" spans="1:16" x14ac:dyDescent="0.2">
      <c r="A163" s="54" t="str">
        <f t="shared" si="12"/>
        <v> AOEB 1 </v>
      </c>
      <c r="B163" s="2" t="str">
        <f t="shared" si="13"/>
        <v>I</v>
      </c>
      <c r="C163" s="54">
        <f t="shared" si="14"/>
        <v>46880.764000000003</v>
      </c>
      <c r="D163" t="str">
        <f t="shared" si="15"/>
        <v>vis</v>
      </c>
      <c r="E163">
        <f>VLOOKUP(C163,'Active 1'!C$21:E$947,3,FALSE)</f>
        <v>-14328.932100303748</v>
      </c>
      <c r="F163" s="2" t="s">
        <v>285</v>
      </c>
      <c r="G163" t="str">
        <f t="shared" si="16"/>
        <v>46880.764</v>
      </c>
      <c r="H163" s="54">
        <f t="shared" si="17"/>
        <v>1550</v>
      </c>
      <c r="I163" s="95" t="s">
        <v>745</v>
      </c>
      <c r="J163" s="96" t="s">
        <v>746</v>
      </c>
      <c r="K163" s="95">
        <v>1550</v>
      </c>
      <c r="L163" s="95" t="s">
        <v>605</v>
      </c>
      <c r="M163" s="96" t="s">
        <v>289</v>
      </c>
      <c r="N163" s="96"/>
      <c r="O163" s="97" t="s">
        <v>728</v>
      </c>
      <c r="P163" s="97" t="s">
        <v>133</v>
      </c>
    </row>
    <row r="164" spans="1:16" x14ac:dyDescent="0.2">
      <c r="A164" s="54" t="str">
        <f t="shared" si="12"/>
        <v> BBS 83 </v>
      </c>
      <c r="B164" s="2" t="str">
        <f t="shared" si="13"/>
        <v>I</v>
      </c>
      <c r="C164" s="54">
        <f t="shared" si="14"/>
        <v>46901.394999999997</v>
      </c>
      <c r="D164" t="str">
        <f t="shared" si="15"/>
        <v>vis</v>
      </c>
      <c r="E164">
        <f>VLOOKUP(C164,'Active 1'!C$21:E$947,3,FALSE)</f>
        <v>-14298.918138596107</v>
      </c>
      <c r="F164" s="2" t="s">
        <v>285</v>
      </c>
      <c r="G164" t="str">
        <f t="shared" si="16"/>
        <v>46901.395</v>
      </c>
      <c r="H164" s="54">
        <f t="shared" si="17"/>
        <v>1580</v>
      </c>
      <c r="I164" s="95" t="s">
        <v>747</v>
      </c>
      <c r="J164" s="96" t="s">
        <v>748</v>
      </c>
      <c r="K164" s="95">
        <v>1580</v>
      </c>
      <c r="L164" s="95" t="s">
        <v>377</v>
      </c>
      <c r="M164" s="96" t="s">
        <v>289</v>
      </c>
      <c r="N164" s="96"/>
      <c r="O164" s="97" t="s">
        <v>390</v>
      </c>
      <c r="P164" s="97" t="s">
        <v>749</v>
      </c>
    </row>
    <row r="165" spans="1:16" x14ac:dyDescent="0.2">
      <c r="A165" s="54" t="str">
        <f t="shared" si="12"/>
        <v> BBS 84 </v>
      </c>
      <c r="B165" s="2" t="str">
        <f t="shared" si="13"/>
        <v>I</v>
      </c>
      <c r="C165" s="54">
        <f t="shared" si="14"/>
        <v>46903.461000000003</v>
      </c>
      <c r="D165" t="str">
        <f t="shared" si="15"/>
        <v>vis</v>
      </c>
      <c r="E165">
        <f>VLOOKUP(C165,'Active 1'!C$21:E$947,3,FALSE)</f>
        <v>-14295.912523507735</v>
      </c>
      <c r="F165" s="2" t="s">
        <v>285</v>
      </c>
      <c r="G165" t="str">
        <f t="shared" si="16"/>
        <v>46903.461</v>
      </c>
      <c r="H165" s="54">
        <f t="shared" si="17"/>
        <v>1583</v>
      </c>
      <c r="I165" s="95" t="s">
        <v>750</v>
      </c>
      <c r="J165" s="96" t="s">
        <v>751</v>
      </c>
      <c r="K165" s="95">
        <v>1583</v>
      </c>
      <c r="L165" s="95" t="s">
        <v>355</v>
      </c>
      <c r="M165" s="96" t="s">
        <v>289</v>
      </c>
      <c r="N165" s="96"/>
      <c r="O165" s="97" t="s">
        <v>752</v>
      </c>
      <c r="P165" s="97" t="s">
        <v>753</v>
      </c>
    </row>
    <row r="166" spans="1:16" x14ac:dyDescent="0.2">
      <c r="A166" s="54" t="str">
        <f t="shared" si="12"/>
        <v> BBS 83 </v>
      </c>
      <c r="B166" s="2" t="str">
        <f t="shared" si="13"/>
        <v>I</v>
      </c>
      <c r="C166" s="54">
        <f t="shared" si="14"/>
        <v>46910.332000000002</v>
      </c>
      <c r="D166" t="str">
        <f t="shared" si="15"/>
        <v>vis</v>
      </c>
      <c r="E166">
        <f>VLOOKUP(C166,'Active 1'!C$21:E$947,3,FALSE)</f>
        <v>-14285.916598400217</v>
      </c>
      <c r="F166" s="2" t="s">
        <v>285</v>
      </c>
      <c r="G166" t="str">
        <f t="shared" si="16"/>
        <v>46910.332</v>
      </c>
      <c r="H166" s="54">
        <f t="shared" si="17"/>
        <v>1593</v>
      </c>
      <c r="I166" s="95" t="s">
        <v>754</v>
      </c>
      <c r="J166" s="96" t="s">
        <v>755</v>
      </c>
      <c r="K166" s="95">
        <v>1593</v>
      </c>
      <c r="L166" s="95" t="s">
        <v>400</v>
      </c>
      <c r="M166" s="96" t="s">
        <v>289</v>
      </c>
      <c r="N166" s="96"/>
      <c r="O166" s="97" t="s">
        <v>390</v>
      </c>
      <c r="P166" s="97" t="s">
        <v>749</v>
      </c>
    </row>
    <row r="167" spans="1:16" x14ac:dyDescent="0.2">
      <c r="A167" s="54" t="str">
        <f t="shared" si="12"/>
        <v> BBS 84 </v>
      </c>
      <c r="B167" s="2" t="str">
        <f t="shared" si="13"/>
        <v>I</v>
      </c>
      <c r="C167" s="54">
        <f t="shared" si="14"/>
        <v>46914.447</v>
      </c>
      <c r="D167" t="str">
        <f t="shared" si="15"/>
        <v>vis</v>
      </c>
      <c r="E167">
        <f>VLOOKUP(C167,'Active 1'!C$21:E$947,3,FALSE)</f>
        <v>-14279.930099809411</v>
      </c>
      <c r="F167" s="2" t="s">
        <v>285</v>
      </c>
      <c r="G167" t="str">
        <f t="shared" si="16"/>
        <v>46914.447</v>
      </c>
      <c r="H167" s="54">
        <f t="shared" si="17"/>
        <v>1599</v>
      </c>
      <c r="I167" s="95" t="s">
        <v>756</v>
      </c>
      <c r="J167" s="96" t="s">
        <v>757</v>
      </c>
      <c r="K167" s="95">
        <v>1599</v>
      </c>
      <c r="L167" s="95" t="s">
        <v>523</v>
      </c>
      <c r="M167" s="96" t="s">
        <v>289</v>
      </c>
      <c r="N167" s="96"/>
      <c r="O167" s="97" t="s">
        <v>394</v>
      </c>
      <c r="P167" s="97" t="s">
        <v>753</v>
      </c>
    </row>
    <row r="168" spans="1:16" x14ac:dyDescent="0.2">
      <c r="A168" s="54" t="str">
        <f t="shared" si="12"/>
        <v> BRNO 30 </v>
      </c>
      <c r="B168" s="2" t="str">
        <f t="shared" si="13"/>
        <v>I</v>
      </c>
      <c r="C168" s="54">
        <f t="shared" si="14"/>
        <v>46914.453000000001</v>
      </c>
      <c r="D168" t="str">
        <f t="shared" si="15"/>
        <v>vis</v>
      </c>
      <c r="E168">
        <f>VLOOKUP(C168,'Active 1'!C$21:E$947,3,FALSE)</f>
        <v>-14279.921371014379</v>
      </c>
      <c r="F168" s="2" t="s">
        <v>285</v>
      </c>
      <c r="G168" t="str">
        <f t="shared" si="16"/>
        <v>46914.453</v>
      </c>
      <c r="H168" s="54">
        <f t="shared" si="17"/>
        <v>1599</v>
      </c>
      <c r="I168" s="95" t="s">
        <v>758</v>
      </c>
      <c r="J168" s="96" t="s">
        <v>759</v>
      </c>
      <c r="K168" s="95">
        <v>1599</v>
      </c>
      <c r="L168" s="95" t="s">
        <v>698</v>
      </c>
      <c r="M168" s="96" t="s">
        <v>333</v>
      </c>
      <c r="N168" s="96" t="s">
        <v>760</v>
      </c>
      <c r="O168" s="97" t="s">
        <v>554</v>
      </c>
      <c r="P168" s="97" t="s">
        <v>761</v>
      </c>
    </row>
    <row r="169" spans="1:16" x14ac:dyDescent="0.2">
      <c r="A169" s="54" t="str">
        <f t="shared" si="12"/>
        <v> BBS 83 </v>
      </c>
      <c r="B169" s="2" t="str">
        <f t="shared" si="13"/>
        <v>I</v>
      </c>
      <c r="C169" s="54">
        <f t="shared" si="14"/>
        <v>46914.46</v>
      </c>
      <c r="D169" t="str">
        <f t="shared" si="15"/>
        <v>vis</v>
      </c>
      <c r="E169">
        <f>VLOOKUP(C169,'Active 1'!C$21:E$947,3,FALSE)</f>
        <v>-14279.911187420183</v>
      </c>
      <c r="F169" s="2" t="s">
        <v>285</v>
      </c>
      <c r="G169" t="str">
        <f t="shared" si="16"/>
        <v>46914.460</v>
      </c>
      <c r="H169" s="54">
        <f t="shared" si="17"/>
        <v>1599</v>
      </c>
      <c r="I169" s="95" t="s">
        <v>762</v>
      </c>
      <c r="J169" s="96" t="s">
        <v>763</v>
      </c>
      <c r="K169" s="95">
        <v>1599</v>
      </c>
      <c r="L169" s="95" t="s">
        <v>403</v>
      </c>
      <c r="M169" s="96" t="s">
        <v>289</v>
      </c>
      <c r="N169" s="96"/>
      <c r="O169" s="97" t="s">
        <v>717</v>
      </c>
      <c r="P169" s="97" t="s">
        <v>749</v>
      </c>
    </row>
    <row r="170" spans="1:16" x14ac:dyDescent="0.2">
      <c r="A170" s="54" t="str">
        <f t="shared" si="12"/>
        <v> AOEB 1 </v>
      </c>
      <c r="B170" s="2" t="str">
        <f t="shared" si="13"/>
        <v>I</v>
      </c>
      <c r="C170" s="54">
        <f t="shared" si="14"/>
        <v>46920.641000000003</v>
      </c>
      <c r="D170" t="str">
        <f t="shared" si="15"/>
        <v>vis</v>
      </c>
      <c r="E170">
        <f>VLOOKUP(C170,'Active 1'!C$21:E$947,3,FALSE)</f>
        <v>-14270.919073741006</v>
      </c>
      <c r="F170" s="2" t="s">
        <v>285</v>
      </c>
      <c r="G170" t="str">
        <f t="shared" si="16"/>
        <v>46920.641</v>
      </c>
      <c r="H170" s="54">
        <f t="shared" si="17"/>
        <v>1608</v>
      </c>
      <c r="I170" s="95" t="s">
        <v>764</v>
      </c>
      <c r="J170" s="96" t="s">
        <v>765</v>
      </c>
      <c r="K170" s="95">
        <v>1608</v>
      </c>
      <c r="L170" s="95" t="s">
        <v>442</v>
      </c>
      <c r="M170" s="96" t="s">
        <v>289</v>
      </c>
      <c r="N170" s="96"/>
      <c r="O170" s="97" t="s">
        <v>443</v>
      </c>
      <c r="P170" s="97" t="s">
        <v>133</v>
      </c>
    </row>
    <row r="171" spans="1:16" x14ac:dyDescent="0.2">
      <c r="A171" s="54" t="str">
        <f t="shared" si="12"/>
        <v> AOEB 1 </v>
      </c>
      <c r="B171" s="2" t="str">
        <f t="shared" si="13"/>
        <v>I</v>
      </c>
      <c r="C171" s="54">
        <f t="shared" si="14"/>
        <v>46924.766000000003</v>
      </c>
      <c r="D171" t="str">
        <f t="shared" si="15"/>
        <v>vis</v>
      </c>
      <c r="E171">
        <f>VLOOKUP(C171,'Active 1'!C$21:E$947,3,FALSE)</f>
        <v>-14264.918027158481</v>
      </c>
      <c r="F171" s="2" t="s">
        <v>285</v>
      </c>
      <c r="G171" t="str">
        <f t="shared" si="16"/>
        <v>46924.766</v>
      </c>
      <c r="H171" s="54">
        <f t="shared" si="17"/>
        <v>1614</v>
      </c>
      <c r="I171" s="95" t="s">
        <v>766</v>
      </c>
      <c r="J171" s="96" t="s">
        <v>767</v>
      </c>
      <c r="K171" s="95">
        <v>1614</v>
      </c>
      <c r="L171" s="95" t="s">
        <v>377</v>
      </c>
      <c r="M171" s="96" t="s">
        <v>289</v>
      </c>
      <c r="N171" s="96"/>
      <c r="O171" s="97" t="s">
        <v>443</v>
      </c>
      <c r="P171" s="97" t="s">
        <v>133</v>
      </c>
    </row>
    <row r="172" spans="1:16" x14ac:dyDescent="0.2">
      <c r="A172" s="54" t="str">
        <f t="shared" si="12"/>
        <v> AOEB 1 </v>
      </c>
      <c r="B172" s="2" t="str">
        <f t="shared" si="13"/>
        <v>I</v>
      </c>
      <c r="C172" s="54">
        <f t="shared" si="14"/>
        <v>46942.639000000003</v>
      </c>
      <c r="D172" t="str">
        <f t="shared" si="15"/>
        <v>vis</v>
      </c>
      <c r="E172">
        <f>VLOOKUP(C172,'Active 1'!C$21:E$947,3,FALSE)</f>
        <v>-14238.916401565888</v>
      </c>
      <c r="F172" s="2" t="s">
        <v>285</v>
      </c>
      <c r="G172" t="str">
        <f t="shared" si="16"/>
        <v>46942.639</v>
      </c>
      <c r="H172" s="54">
        <f t="shared" si="17"/>
        <v>1640</v>
      </c>
      <c r="I172" s="95" t="s">
        <v>768</v>
      </c>
      <c r="J172" s="96" t="s">
        <v>769</v>
      </c>
      <c r="K172" s="95">
        <v>1640</v>
      </c>
      <c r="L172" s="95" t="s">
        <v>400</v>
      </c>
      <c r="M172" s="96" t="s">
        <v>289</v>
      </c>
      <c r="N172" s="96"/>
      <c r="O172" s="97" t="s">
        <v>497</v>
      </c>
      <c r="P172" s="97" t="s">
        <v>133</v>
      </c>
    </row>
    <row r="173" spans="1:16" x14ac:dyDescent="0.2">
      <c r="A173" s="54" t="str">
        <f t="shared" si="12"/>
        <v> BBS 84 </v>
      </c>
      <c r="B173" s="2" t="str">
        <f t="shared" si="13"/>
        <v>I</v>
      </c>
      <c r="C173" s="54">
        <f t="shared" si="14"/>
        <v>46943.319000000003</v>
      </c>
      <c r="D173" t="str">
        <f t="shared" si="15"/>
        <v>vis</v>
      </c>
      <c r="E173">
        <f>VLOOKUP(C173,'Active 1'!C$21:E$947,3,FALSE)</f>
        <v>-14237.927138129253</v>
      </c>
      <c r="F173" s="2" t="s">
        <v>285</v>
      </c>
      <c r="G173" t="str">
        <f t="shared" si="16"/>
        <v>46943.319</v>
      </c>
      <c r="H173" s="54">
        <f t="shared" si="17"/>
        <v>1641</v>
      </c>
      <c r="I173" s="95" t="s">
        <v>770</v>
      </c>
      <c r="J173" s="96" t="s">
        <v>771</v>
      </c>
      <c r="K173" s="95">
        <v>1641</v>
      </c>
      <c r="L173" s="95" t="s">
        <v>553</v>
      </c>
      <c r="M173" s="96" t="s">
        <v>289</v>
      </c>
      <c r="N173" s="96"/>
      <c r="O173" s="97" t="s">
        <v>772</v>
      </c>
      <c r="P173" s="97" t="s">
        <v>753</v>
      </c>
    </row>
    <row r="174" spans="1:16" x14ac:dyDescent="0.2">
      <c r="A174" s="54" t="str">
        <f t="shared" si="12"/>
        <v> AOEB 1 </v>
      </c>
      <c r="B174" s="2" t="str">
        <f t="shared" si="13"/>
        <v>I</v>
      </c>
      <c r="C174" s="54">
        <f t="shared" si="14"/>
        <v>47161.917999999998</v>
      </c>
      <c r="D174" t="str">
        <f t="shared" si="15"/>
        <v>vis</v>
      </c>
      <c r="E174">
        <f>VLOOKUP(C174,'Active 1'!C$21:E$947,3,FALSE)</f>
        <v>-13919.909494033949</v>
      </c>
      <c r="F174" s="2" t="s">
        <v>285</v>
      </c>
      <c r="G174" t="str">
        <f t="shared" si="16"/>
        <v>47161.918</v>
      </c>
      <c r="H174" s="54">
        <f t="shared" si="17"/>
        <v>1959</v>
      </c>
      <c r="I174" s="95" t="s">
        <v>773</v>
      </c>
      <c r="J174" s="96" t="s">
        <v>774</v>
      </c>
      <c r="K174" s="95">
        <v>1959</v>
      </c>
      <c r="L174" s="95" t="s">
        <v>343</v>
      </c>
      <c r="M174" s="96" t="s">
        <v>289</v>
      </c>
      <c r="N174" s="96"/>
      <c r="O174" s="97" t="s">
        <v>443</v>
      </c>
      <c r="P174" s="97" t="s">
        <v>133</v>
      </c>
    </row>
    <row r="175" spans="1:16" x14ac:dyDescent="0.2">
      <c r="A175" s="54" t="str">
        <f t="shared" si="12"/>
        <v> AOEB 1 </v>
      </c>
      <c r="B175" s="2" t="str">
        <f t="shared" si="13"/>
        <v>I</v>
      </c>
      <c r="C175" s="54">
        <f t="shared" si="14"/>
        <v>47170.851000000002</v>
      </c>
      <c r="D175" t="str">
        <f t="shared" si="15"/>
        <v>vis</v>
      </c>
      <c r="E175">
        <f>VLOOKUP(C175,'Active 1'!C$21:E$947,3,FALSE)</f>
        <v>-13906.913773034745</v>
      </c>
      <c r="F175" s="2" t="s">
        <v>285</v>
      </c>
      <c r="G175" t="str">
        <f t="shared" si="16"/>
        <v>47170.851</v>
      </c>
      <c r="H175" s="54">
        <f t="shared" si="17"/>
        <v>1972</v>
      </c>
      <c r="I175" s="95" t="s">
        <v>775</v>
      </c>
      <c r="J175" s="96" t="s">
        <v>776</v>
      </c>
      <c r="K175" s="95">
        <v>1972</v>
      </c>
      <c r="L175" s="95" t="s">
        <v>383</v>
      </c>
      <c r="M175" s="96" t="s">
        <v>289</v>
      </c>
      <c r="N175" s="96"/>
      <c r="O175" s="97" t="s">
        <v>443</v>
      </c>
      <c r="P175" s="97" t="s">
        <v>133</v>
      </c>
    </row>
    <row r="176" spans="1:16" x14ac:dyDescent="0.2">
      <c r="A176" s="54" t="str">
        <f t="shared" si="12"/>
        <v> BBS 87 </v>
      </c>
      <c r="B176" s="2" t="str">
        <f t="shared" si="13"/>
        <v>I</v>
      </c>
      <c r="C176" s="54">
        <f t="shared" si="14"/>
        <v>47176.349000000002</v>
      </c>
      <c r="D176" t="str">
        <f t="shared" si="15"/>
        <v>vis</v>
      </c>
      <c r="E176">
        <f>VLOOKUP(C176,'Active 1'!C$21:E$947,3,FALSE)</f>
        <v>-13898.915287189724</v>
      </c>
      <c r="F176" s="2" t="s">
        <v>285</v>
      </c>
      <c r="G176" t="str">
        <f t="shared" si="16"/>
        <v>47176.349</v>
      </c>
      <c r="H176" s="54">
        <f t="shared" si="17"/>
        <v>1980</v>
      </c>
      <c r="I176" s="95" t="s">
        <v>777</v>
      </c>
      <c r="J176" s="96" t="s">
        <v>778</v>
      </c>
      <c r="K176" s="95">
        <v>1980</v>
      </c>
      <c r="L176" s="95" t="s">
        <v>515</v>
      </c>
      <c r="M176" s="96" t="s">
        <v>289</v>
      </c>
      <c r="N176" s="96"/>
      <c r="O176" s="97" t="s">
        <v>359</v>
      </c>
      <c r="P176" s="97" t="s">
        <v>779</v>
      </c>
    </row>
    <row r="177" spans="1:16" x14ac:dyDescent="0.2">
      <c r="A177" s="54" t="str">
        <f t="shared" si="12"/>
        <v> BBS 87 </v>
      </c>
      <c r="B177" s="2" t="str">
        <f t="shared" si="13"/>
        <v>I</v>
      </c>
      <c r="C177" s="54">
        <f t="shared" si="14"/>
        <v>47207.275000000001</v>
      </c>
      <c r="D177" t="str">
        <f t="shared" si="15"/>
        <v>vis</v>
      </c>
      <c r="E177">
        <f>VLOOKUP(C177,'Active 1'!C$21:E$947,3,FALSE)</f>
        <v>-13853.924168011266</v>
      </c>
      <c r="F177" s="2" t="s">
        <v>285</v>
      </c>
      <c r="G177" t="str">
        <f t="shared" si="16"/>
        <v>47207.275</v>
      </c>
      <c r="H177" s="54">
        <f t="shared" si="17"/>
        <v>2025</v>
      </c>
      <c r="I177" s="95" t="s">
        <v>780</v>
      </c>
      <c r="J177" s="96" t="s">
        <v>781</v>
      </c>
      <c r="K177" s="95">
        <v>2025</v>
      </c>
      <c r="L177" s="95" t="s">
        <v>470</v>
      </c>
      <c r="M177" s="96" t="s">
        <v>289</v>
      </c>
      <c r="N177" s="96"/>
      <c r="O177" s="97" t="s">
        <v>359</v>
      </c>
      <c r="P177" s="97" t="s">
        <v>779</v>
      </c>
    </row>
    <row r="178" spans="1:16" x14ac:dyDescent="0.2">
      <c r="A178" s="54" t="str">
        <f t="shared" si="12"/>
        <v> BBS 88 </v>
      </c>
      <c r="B178" s="2" t="str">
        <f t="shared" si="13"/>
        <v>I</v>
      </c>
      <c r="C178" s="54">
        <f t="shared" si="14"/>
        <v>47231.334000000003</v>
      </c>
      <c r="D178" t="str">
        <f t="shared" si="15"/>
        <v>vis</v>
      </c>
      <c r="E178">
        <f>VLOOKUP(C178,'Active 1'!C$21:E$947,3,FALSE)</f>
        <v>-13818.923154743643</v>
      </c>
      <c r="F178" s="2" t="s">
        <v>285</v>
      </c>
      <c r="G178" t="str">
        <f t="shared" si="16"/>
        <v>47231.334</v>
      </c>
      <c r="H178" s="54">
        <f t="shared" si="17"/>
        <v>2060</v>
      </c>
      <c r="I178" s="95" t="s">
        <v>782</v>
      </c>
      <c r="J178" s="96" t="s">
        <v>783</v>
      </c>
      <c r="K178" s="95">
        <v>2060</v>
      </c>
      <c r="L178" s="95" t="s">
        <v>508</v>
      </c>
      <c r="M178" s="96" t="s">
        <v>289</v>
      </c>
      <c r="N178" s="96"/>
      <c r="O178" s="97" t="s">
        <v>394</v>
      </c>
      <c r="P178" s="97" t="s">
        <v>784</v>
      </c>
    </row>
    <row r="179" spans="1:16" x14ac:dyDescent="0.2">
      <c r="A179" s="54" t="str">
        <f t="shared" si="12"/>
        <v> AOEB 1 </v>
      </c>
      <c r="B179" s="2" t="str">
        <f t="shared" si="13"/>
        <v>I</v>
      </c>
      <c r="C179" s="54">
        <f t="shared" si="14"/>
        <v>47232.711000000003</v>
      </c>
      <c r="D179" t="str">
        <f t="shared" si="15"/>
        <v>vis</v>
      </c>
      <c r="E179">
        <f>VLOOKUP(C179,'Active 1'!C$21:E$947,3,FALSE)</f>
        <v>-13816.919896284457</v>
      </c>
      <c r="F179" s="2" t="s">
        <v>285</v>
      </c>
      <c r="G179" t="str">
        <f t="shared" si="16"/>
        <v>47232.711</v>
      </c>
      <c r="H179" s="54">
        <f t="shared" si="17"/>
        <v>2062</v>
      </c>
      <c r="I179" s="95" t="s">
        <v>785</v>
      </c>
      <c r="J179" s="96" t="s">
        <v>786</v>
      </c>
      <c r="K179" s="95">
        <v>2062</v>
      </c>
      <c r="L179" s="95" t="s">
        <v>442</v>
      </c>
      <c r="M179" s="96" t="s">
        <v>289</v>
      </c>
      <c r="N179" s="96"/>
      <c r="O179" s="97" t="s">
        <v>728</v>
      </c>
      <c r="P179" s="97" t="s">
        <v>133</v>
      </c>
    </row>
    <row r="180" spans="1:16" x14ac:dyDescent="0.2">
      <c r="A180" s="54" t="str">
        <f t="shared" si="12"/>
        <v> BBS 88 </v>
      </c>
      <c r="B180" s="2" t="str">
        <f t="shared" si="13"/>
        <v>I</v>
      </c>
      <c r="C180" s="54">
        <f t="shared" si="14"/>
        <v>47233.398999999998</v>
      </c>
      <c r="D180" t="str">
        <f t="shared" si="15"/>
        <v>vis</v>
      </c>
      <c r="E180">
        <f>VLOOKUP(C180,'Active 1'!C$21:E$947,3,FALSE)</f>
        <v>-13815.91899445446</v>
      </c>
      <c r="F180" s="2" t="s">
        <v>285</v>
      </c>
      <c r="G180" t="str">
        <f t="shared" si="16"/>
        <v>47233.399</v>
      </c>
      <c r="H180" s="54">
        <f t="shared" si="17"/>
        <v>2063</v>
      </c>
      <c r="I180" s="95" t="s">
        <v>787</v>
      </c>
      <c r="J180" s="96" t="s">
        <v>788</v>
      </c>
      <c r="K180" s="95">
        <v>2063</v>
      </c>
      <c r="L180" s="95" t="s">
        <v>377</v>
      </c>
      <c r="M180" s="96" t="s">
        <v>289</v>
      </c>
      <c r="N180" s="96"/>
      <c r="O180" s="97" t="s">
        <v>394</v>
      </c>
      <c r="P180" s="97" t="s">
        <v>784</v>
      </c>
    </row>
    <row r="181" spans="1:16" x14ac:dyDescent="0.2">
      <c r="A181" s="54" t="str">
        <f t="shared" si="12"/>
        <v> BBS 88 </v>
      </c>
      <c r="B181" s="2" t="str">
        <f t="shared" si="13"/>
        <v>I</v>
      </c>
      <c r="C181" s="54">
        <f t="shared" si="14"/>
        <v>47246.455999999998</v>
      </c>
      <c r="D181" t="str">
        <f t="shared" si="15"/>
        <v>vis</v>
      </c>
      <c r="E181">
        <f>VLOOKUP(C181,'Active 1'!C$21:E$947,3,FALSE)</f>
        <v>-13796.923681671908</v>
      </c>
      <c r="F181" s="2" t="s">
        <v>285</v>
      </c>
      <c r="G181" t="str">
        <f t="shared" si="16"/>
        <v>47246.456</v>
      </c>
      <c r="H181" s="54">
        <f t="shared" si="17"/>
        <v>2082</v>
      </c>
      <c r="I181" s="95" t="s">
        <v>789</v>
      </c>
      <c r="J181" s="96" t="s">
        <v>790</v>
      </c>
      <c r="K181" s="95">
        <v>2082</v>
      </c>
      <c r="L181" s="95" t="s">
        <v>470</v>
      </c>
      <c r="M181" s="96" t="s">
        <v>289</v>
      </c>
      <c r="N181" s="96"/>
      <c r="O181" s="97" t="s">
        <v>772</v>
      </c>
      <c r="P181" s="97" t="s">
        <v>784</v>
      </c>
    </row>
    <row r="182" spans="1:16" x14ac:dyDescent="0.2">
      <c r="A182" s="54" t="str">
        <f t="shared" si="12"/>
        <v> BRNO 30 </v>
      </c>
      <c r="B182" s="2" t="str">
        <f t="shared" si="13"/>
        <v>I</v>
      </c>
      <c r="C182" s="54">
        <f t="shared" si="14"/>
        <v>47268.446000000004</v>
      </c>
      <c r="D182" t="str">
        <f t="shared" si="15"/>
        <v>vis</v>
      </c>
      <c r="E182">
        <f>VLOOKUP(C182,'Active 1'!C$21:E$947,3,FALSE)</f>
        <v>-13764.932647890155</v>
      </c>
      <c r="F182" s="2" t="s">
        <v>285</v>
      </c>
      <c r="G182" t="str">
        <f t="shared" si="16"/>
        <v>47268.446</v>
      </c>
      <c r="H182" s="54">
        <f t="shared" si="17"/>
        <v>2114</v>
      </c>
      <c r="I182" s="95" t="s">
        <v>791</v>
      </c>
      <c r="J182" s="96" t="s">
        <v>792</v>
      </c>
      <c r="K182" s="95">
        <v>2114</v>
      </c>
      <c r="L182" s="95" t="s">
        <v>605</v>
      </c>
      <c r="M182" s="96" t="s">
        <v>289</v>
      </c>
      <c r="N182" s="96"/>
      <c r="O182" s="97" t="s">
        <v>793</v>
      </c>
      <c r="P182" s="97" t="s">
        <v>761</v>
      </c>
    </row>
    <row r="183" spans="1:16" x14ac:dyDescent="0.2">
      <c r="A183" s="54" t="str">
        <f t="shared" si="12"/>
        <v> BRNO 30 </v>
      </c>
      <c r="B183" s="2" t="str">
        <f t="shared" si="13"/>
        <v>I</v>
      </c>
      <c r="C183" s="54">
        <f t="shared" si="14"/>
        <v>47290.445</v>
      </c>
      <c r="D183" t="str">
        <f t="shared" si="15"/>
        <v>vis</v>
      </c>
      <c r="E183">
        <f>VLOOKUP(C183,'Active 1'!C$21:E$947,3,FALSE)</f>
        <v>-13732.92852091587</v>
      </c>
      <c r="F183" s="2" t="s">
        <v>285</v>
      </c>
      <c r="G183" t="str">
        <f t="shared" si="16"/>
        <v>47290.445</v>
      </c>
      <c r="H183" s="54">
        <f t="shared" si="17"/>
        <v>2146</v>
      </c>
      <c r="I183" s="95" t="s">
        <v>794</v>
      </c>
      <c r="J183" s="96" t="s">
        <v>795</v>
      </c>
      <c r="K183" s="95">
        <v>2146</v>
      </c>
      <c r="L183" s="95" t="s">
        <v>713</v>
      </c>
      <c r="M183" s="96" t="s">
        <v>289</v>
      </c>
      <c r="N183" s="96"/>
      <c r="O183" s="97" t="s">
        <v>793</v>
      </c>
      <c r="P183" s="97" t="s">
        <v>761</v>
      </c>
    </row>
    <row r="184" spans="1:16" x14ac:dyDescent="0.2">
      <c r="A184" s="54" t="str">
        <f t="shared" si="12"/>
        <v> BBS 91 </v>
      </c>
      <c r="B184" s="2" t="str">
        <f t="shared" si="13"/>
        <v>I</v>
      </c>
      <c r="C184" s="54">
        <f t="shared" si="14"/>
        <v>47569.527999999998</v>
      </c>
      <c r="D184" t="str">
        <f t="shared" si="15"/>
        <v>vis</v>
      </c>
      <c r="E184">
        <f>VLOOKUP(C184,'Active 1'!C$21:E$947,3,FALSE)</f>
        <v>-13326.918803730287</v>
      </c>
      <c r="F184" s="2" t="s">
        <v>285</v>
      </c>
      <c r="G184" t="str">
        <f t="shared" si="16"/>
        <v>47569.528</v>
      </c>
      <c r="H184" s="54">
        <f t="shared" si="17"/>
        <v>2552</v>
      </c>
      <c r="I184" s="95" t="s">
        <v>796</v>
      </c>
      <c r="J184" s="96" t="s">
        <v>797</v>
      </c>
      <c r="K184" s="95">
        <v>2552</v>
      </c>
      <c r="L184" s="95" t="s">
        <v>377</v>
      </c>
      <c r="M184" s="96" t="s">
        <v>289</v>
      </c>
      <c r="N184" s="96"/>
      <c r="O184" s="97" t="s">
        <v>394</v>
      </c>
      <c r="P184" s="97" t="s">
        <v>798</v>
      </c>
    </row>
    <row r="185" spans="1:16" x14ac:dyDescent="0.2">
      <c r="A185" s="54" t="str">
        <f t="shared" si="12"/>
        <v> BBS 91 </v>
      </c>
      <c r="B185" s="2" t="str">
        <f t="shared" si="13"/>
        <v>I</v>
      </c>
      <c r="C185" s="54">
        <f t="shared" si="14"/>
        <v>47587.402000000002</v>
      </c>
      <c r="D185" t="str">
        <f t="shared" si="15"/>
        <v>vis</v>
      </c>
      <c r="E185">
        <f>VLOOKUP(C185,'Active 1'!C$21:E$947,3,FALSE)</f>
        <v>-13300.915723338516</v>
      </c>
      <c r="F185" s="2" t="s">
        <v>285</v>
      </c>
      <c r="G185" t="str">
        <f t="shared" si="16"/>
        <v>47587.402</v>
      </c>
      <c r="H185" s="54">
        <f t="shared" si="17"/>
        <v>2578</v>
      </c>
      <c r="I185" s="95" t="s">
        <v>799</v>
      </c>
      <c r="J185" s="96" t="s">
        <v>800</v>
      </c>
      <c r="K185" s="95">
        <v>2578</v>
      </c>
      <c r="L185" s="95" t="s">
        <v>491</v>
      </c>
      <c r="M185" s="96" t="s">
        <v>289</v>
      </c>
      <c r="N185" s="96"/>
      <c r="O185" s="97" t="s">
        <v>394</v>
      </c>
      <c r="P185" s="97" t="s">
        <v>798</v>
      </c>
    </row>
    <row r="186" spans="1:16" x14ac:dyDescent="0.2">
      <c r="A186" s="54" t="str">
        <f t="shared" si="12"/>
        <v> BRNO 30 </v>
      </c>
      <c r="B186" s="2" t="str">
        <f t="shared" si="13"/>
        <v>I</v>
      </c>
      <c r="C186" s="54">
        <f t="shared" si="14"/>
        <v>47699.436999999998</v>
      </c>
      <c r="D186" t="str">
        <f t="shared" si="15"/>
        <v>vis</v>
      </c>
      <c r="E186">
        <f>VLOOKUP(C186,'Active 1'!C$21:E$947,3,FALSE)</f>
        <v>-13137.927298157168</v>
      </c>
      <c r="F186" s="2" t="s">
        <v>285</v>
      </c>
      <c r="G186" t="str">
        <f t="shared" si="16"/>
        <v>47699.437</v>
      </c>
      <c r="H186" s="54">
        <f t="shared" si="17"/>
        <v>2741</v>
      </c>
      <c r="I186" s="95" t="s">
        <v>801</v>
      </c>
      <c r="J186" s="96" t="s">
        <v>802</v>
      </c>
      <c r="K186" s="95">
        <v>2741</v>
      </c>
      <c r="L186" s="95" t="s">
        <v>553</v>
      </c>
      <c r="M186" s="96" t="s">
        <v>289</v>
      </c>
      <c r="N186" s="96"/>
      <c r="O186" s="97" t="s">
        <v>803</v>
      </c>
      <c r="P186" s="97" t="s">
        <v>761</v>
      </c>
    </row>
    <row r="187" spans="1:16" x14ac:dyDescent="0.2">
      <c r="A187" s="54" t="str">
        <f t="shared" si="12"/>
        <v> BBS 94 </v>
      </c>
      <c r="B187" s="2" t="str">
        <f t="shared" si="13"/>
        <v>I</v>
      </c>
      <c r="C187" s="54">
        <f t="shared" si="14"/>
        <v>47928.334999999999</v>
      </c>
      <c r="D187" t="str">
        <f t="shared" si="15"/>
        <v>vis</v>
      </c>
      <c r="E187">
        <f>VLOOKUP(C187,'Active 1'!C$21:E$947,3,FALSE)</f>
        <v>-12804.926677394362</v>
      </c>
      <c r="F187" s="2" t="s">
        <v>285</v>
      </c>
      <c r="G187" t="str">
        <f t="shared" si="16"/>
        <v>47928.335</v>
      </c>
      <c r="H187" s="54">
        <f t="shared" si="17"/>
        <v>3074</v>
      </c>
      <c r="I187" s="95" t="s">
        <v>804</v>
      </c>
      <c r="J187" s="96" t="s">
        <v>805</v>
      </c>
      <c r="K187" s="95">
        <v>3074</v>
      </c>
      <c r="L187" s="95" t="s">
        <v>553</v>
      </c>
      <c r="M187" s="96" t="s">
        <v>289</v>
      </c>
      <c r="N187" s="96"/>
      <c r="O187" s="97" t="s">
        <v>394</v>
      </c>
      <c r="P187" s="97" t="s">
        <v>806</v>
      </c>
    </row>
    <row r="188" spans="1:16" x14ac:dyDescent="0.2">
      <c r="A188" s="54" t="str">
        <f t="shared" si="12"/>
        <v> BBS 94 </v>
      </c>
      <c r="B188" s="2" t="str">
        <f t="shared" si="13"/>
        <v>I</v>
      </c>
      <c r="C188" s="54">
        <f t="shared" si="14"/>
        <v>47954.453999999998</v>
      </c>
      <c r="D188" t="str">
        <f t="shared" si="15"/>
        <v>vis</v>
      </c>
      <c r="E188">
        <f>VLOOKUP(C188,'Active 1'!C$21:E$947,3,FALSE)</f>
        <v>-12766.928777833407</v>
      </c>
      <c r="F188" s="2" t="s">
        <v>285</v>
      </c>
      <c r="G188" t="str">
        <f t="shared" si="16"/>
        <v>47954.454</v>
      </c>
      <c r="H188" s="54">
        <f t="shared" si="17"/>
        <v>3112</v>
      </c>
      <c r="I188" s="95" t="s">
        <v>807</v>
      </c>
      <c r="J188" s="96" t="s">
        <v>808</v>
      </c>
      <c r="K188" s="95">
        <v>3112</v>
      </c>
      <c r="L188" s="95" t="s">
        <v>713</v>
      </c>
      <c r="M188" s="96" t="s">
        <v>289</v>
      </c>
      <c r="N188" s="96"/>
      <c r="O188" s="97" t="s">
        <v>394</v>
      </c>
      <c r="P188" s="97" t="s">
        <v>806</v>
      </c>
    </row>
    <row r="189" spans="1:16" x14ac:dyDescent="0.2">
      <c r="A189" s="54" t="str">
        <f t="shared" si="12"/>
        <v> BRNO 31 </v>
      </c>
      <c r="B189" s="2" t="str">
        <f t="shared" si="13"/>
        <v>I</v>
      </c>
      <c r="C189" s="54">
        <f t="shared" si="14"/>
        <v>47967.506000000001</v>
      </c>
      <c r="D189" t="str">
        <f t="shared" si="15"/>
        <v>vis</v>
      </c>
      <c r="E189">
        <f>VLOOKUP(C189,'Active 1'!C$21:E$947,3,FALSE)</f>
        <v>-12747.940739046711</v>
      </c>
      <c r="F189" s="2" t="s">
        <v>285</v>
      </c>
      <c r="G189" t="str">
        <f t="shared" si="16"/>
        <v>47967.506</v>
      </c>
      <c r="H189" s="54">
        <f t="shared" si="17"/>
        <v>3131</v>
      </c>
      <c r="I189" s="95" t="s">
        <v>809</v>
      </c>
      <c r="J189" s="96" t="s">
        <v>810</v>
      </c>
      <c r="K189" s="95">
        <v>3131</v>
      </c>
      <c r="L189" s="95" t="s">
        <v>811</v>
      </c>
      <c r="M189" s="96" t="s">
        <v>289</v>
      </c>
      <c r="N189" s="96"/>
      <c r="O189" s="97" t="s">
        <v>812</v>
      </c>
      <c r="P189" s="97" t="s">
        <v>180</v>
      </c>
    </row>
    <row r="190" spans="1:16" x14ac:dyDescent="0.2">
      <c r="A190" s="54" t="str">
        <f t="shared" si="12"/>
        <v> BRNO 31 </v>
      </c>
      <c r="B190" s="2" t="str">
        <f t="shared" si="13"/>
        <v>I</v>
      </c>
      <c r="C190" s="54">
        <f t="shared" si="14"/>
        <v>47967.516000000003</v>
      </c>
      <c r="D190" t="str">
        <f t="shared" si="15"/>
        <v>vis</v>
      </c>
      <c r="E190">
        <f>VLOOKUP(C190,'Active 1'!C$21:E$947,3,FALSE)</f>
        <v>-12747.926191054992</v>
      </c>
      <c r="F190" s="2" t="s">
        <v>285</v>
      </c>
      <c r="G190" t="str">
        <f t="shared" si="16"/>
        <v>47967.516</v>
      </c>
      <c r="H190" s="54">
        <f t="shared" si="17"/>
        <v>3131</v>
      </c>
      <c r="I190" s="95" t="s">
        <v>813</v>
      </c>
      <c r="J190" s="96" t="s">
        <v>814</v>
      </c>
      <c r="K190" s="95">
        <v>3131</v>
      </c>
      <c r="L190" s="95" t="s">
        <v>691</v>
      </c>
      <c r="M190" s="96" t="s">
        <v>289</v>
      </c>
      <c r="N190" s="96"/>
      <c r="O190" s="97" t="s">
        <v>815</v>
      </c>
      <c r="P190" s="97" t="s">
        <v>180</v>
      </c>
    </row>
    <row r="191" spans="1:16" x14ac:dyDescent="0.2">
      <c r="A191" s="54" t="str">
        <f t="shared" si="12"/>
        <v> BBS 95 </v>
      </c>
      <c r="B191" s="2" t="str">
        <f t="shared" si="13"/>
        <v>I</v>
      </c>
      <c r="C191" s="54">
        <f t="shared" si="14"/>
        <v>47996.381999999998</v>
      </c>
      <c r="D191" t="str">
        <f t="shared" si="15"/>
        <v>vis</v>
      </c>
      <c r="E191">
        <f>VLOOKUP(C191,'Active 1'!C$21:E$947,3,FALSE)</f>
        <v>-12705.931958169876</v>
      </c>
      <c r="F191" s="2" t="s">
        <v>285</v>
      </c>
      <c r="G191" t="str">
        <f t="shared" si="16"/>
        <v>47996.382</v>
      </c>
      <c r="H191" s="54">
        <f t="shared" si="17"/>
        <v>3173</v>
      </c>
      <c r="I191" s="95" t="s">
        <v>816</v>
      </c>
      <c r="J191" s="96" t="s">
        <v>817</v>
      </c>
      <c r="K191" s="95">
        <v>3173</v>
      </c>
      <c r="L191" s="95" t="s">
        <v>532</v>
      </c>
      <c r="M191" s="96" t="s">
        <v>289</v>
      </c>
      <c r="N191" s="96"/>
      <c r="O191" s="97" t="s">
        <v>394</v>
      </c>
      <c r="P191" s="97" t="s">
        <v>818</v>
      </c>
    </row>
    <row r="192" spans="1:16" x14ac:dyDescent="0.2">
      <c r="A192" s="54" t="str">
        <f t="shared" si="12"/>
        <v> BBS 95 </v>
      </c>
      <c r="B192" s="2" t="str">
        <f t="shared" si="13"/>
        <v>I</v>
      </c>
      <c r="C192" s="54">
        <f t="shared" si="14"/>
        <v>48042.446000000004</v>
      </c>
      <c r="D192" t="str">
        <f t="shared" si="15"/>
        <v>vis</v>
      </c>
      <c r="E192">
        <f>VLOOKUP(C192,'Active 1'!C$21:E$947,3,FALSE)</f>
        <v>-12638.918089132925</v>
      </c>
      <c r="F192" s="2" t="s">
        <v>285</v>
      </c>
      <c r="G192" t="str">
        <f t="shared" si="16"/>
        <v>48042.446</v>
      </c>
      <c r="H192" s="54">
        <f t="shared" si="17"/>
        <v>3240</v>
      </c>
      <c r="I192" s="95" t="s">
        <v>819</v>
      </c>
      <c r="J192" s="96" t="s">
        <v>820</v>
      </c>
      <c r="K192" s="95">
        <v>3240</v>
      </c>
      <c r="L192" s="95" t="s">
        <v>377</v>
      </c>
      <c r="M192" s="96" t="s">
        <v>289</v>
      </c>
      <c r="N192" s="96"/>
      <c r="O192" s="97" t="s">
        <v>394</v>
      </c>
      <c r="P192" s="97" t="s">
        <v>818</v>
      </c>
    </row>
    <row r="193" spans="1:16" x14ac:dyDescent="0.2">
      <c r="A193" s="54" t="str">
        <f t="shared" si="12"/>
        <v> AOEB 1 </v>
      </c>
      <c r="B193" s="2" t="str">
        <f t="shared" si="13"/>
        <v>I</v>
      </c>
      <c r="C193" s="54">
        <f t="shared" si="14"/>
        <v>48212.913999999997</v>
      </c>
      <c r="D193" t="str">
        <f t="shared" si="15"/>
        <v>vis</v>
      </c>
      <c r="E193">
        <f>VLOOKUP(C193,'Active 1'!C$21:E$947,3,FALSE)</f>
        <v>-12390.921383962099</v>
      </c>
      <c r="F193" s="2" t="s">
        <v>285</v>
      </c>
      <c r="G193" t="str">
        <f t="shared" si="16"/>
        <v>48212.914</v>
      </c>
      <c r="H193" s="54">
        <f t="shared" si="17"/>
        <v>3488</v>
      </c>
      <c r="I193" s="95" t="s">
        <v>821</v>
      </c>
      <c r="J193" s="96" t="s">
        <v>822</v>
      </c>
      <c r="K193" s="95">
        <v>3488</v>
      </c>
      <c r="L193" s="95" t="s">
        <v>698</v>
      </c>
      <c r="M193" s="96" t="s">
        <v>289</v>
      </c>
      <c r="N193" s="96"/>
      <c r="O193" s="97" t="s">
        <v>443</v>
      </c>
      <c r="P193" s="97" t="s">
        <v>133</v>
      </c>
    </row>
    <row r="194" spans="1:16" x14ac:dyDescent="0.2">
      <c r="A194" s="54" t="str">
        <f t="shared" si="12"/>
        <v> AOEB 1 </v>
      </c>
      <c r="B194" s="2" t="str">
        <f t="shared" si="13"/>
        <v>I</v>
      </c>
      <c r="C194" s="54">
        <f t="shared" si="14"/>
        <v>48219.783000000003</v>
      </c>
      <c r="D194" t="str">
        <f t="shared" si="15"/>
        <v>vis</v>
      </c>
      <c r="E194">
        <f>VLOOKUP(C194,'Active 1'!C$21:E$947,3,FALSE)</f>
        <v>-12380.928368452913</v>
      </c>
      <c r="F194" s="2" t="s">
        <v>285</v>
      </c>
      <c r="G194" t="str">
        <f t="shared" si="16"/>
        <v>48219.783</v>
      </c>
      <c r="H194" s="54">
        <f t="shared" si="17"/>
        <v>3498</v>
      </c>
      <c r="I194" s="95" t="s">
        <v>823</v>
      </c>
      <c r="J194" s="96" t="s">
        <v>824</v>
      </c>
      <c r="K194" s="95">
        <v>3498</v>
      </c>
      <c r="L194" s="95" t="s">
        <v>713</v>
      </c>
      <c r="M194" s="96" t="s">
        <v>289</v>
      </c>
      <c r="N194" s="96"/>
      <c r="O194" s="97" t="s">
        <v>443</v>
      </c>
      <c r="P194" s="97" t="s">
        <v>133</v>
      </c>
    </row>
    <row r="195" spans="1:16" x14ac:dyDescent="0.2">
      <c r="A195" s="54" t="str">
        <f t="shared" si="12"/>
        <v> BRNO 31 </v>
      </c>
      <c r="B195" s="2" t="str">
        <f t="shared" si="13"/>
        <v>I</v>
      </c>
      <c r="C195" s="54">
        <f t="shared" si="14"/>
        <v>48220.46</v>
      </c>
      <c r="D195" t="str">
        <f t="shared" si="15"/>
        <v>vis</v>
      </c>
      <c r="E195">
        <f>VLOOKUP(C195,'Active 1'!C$21:E$947,3,FALSE)</f>
        <v>-12379.943469413798</v>
      </c>
      <c r="F195" s="2" t="s">
        <v>285</v>
      </c>
      <c r="G195" t="str">
        <f t="shared" si="16"/>
        <v>48220.460</v>
      </c>
      <c r="H195" s="54">
        <f t="shared" si="17"/>
        <v>3499</v>
      </c>
      <c r="I195" s="95" t="s">
        <v>825</v>
      </c>
      <c r="J195" s="96" t="s">
        <v>826</v>
      </c>
      <c r="K195" s="95">
        <v>3499</v>
      </c>
      <c r="L195" s="95" t="s">
        <v>577</v>
      </c>
      <c r="M195" s="96" t="s">
        <v>289</v>
      </c>
      <c r="N195" s="96"/>
      <c r="O195" s="97" t="s">
        <v>812</v>
      </c>
      <c r="P195" s="97" t="s">
        <v>180</v>
      </c>
    </row>
    <row r="196" spans="1:16" x14ac:dyDescent="0.2">
      <c r="A196" s="54" t="str">
        <f t="shared" si="12"/>
        <v> AOEB 1 </v>
      </c>
      <c r="B196" s="2" t="str">
        <f t="shared" si="13"/>
        <v>I</v>
      </c>
      <c r="C196" s="54">
        <f t="shared" si="14"/>
        <v>48237.663</v>
      </c>
      <c r="D196" t="str">
        <f t="shared" si="15"/>
        <v>vis</v>
      </c>
      <c r="E196">
        <f>VLOOKUP(C196,'Active 1'!C$21:E$947,3,FALSE)</f>
        <v>-12354.916559266121</v>
      </c>
      <c r="F196" s="2" t="s">
        <v>285</v>
      </c>
      <c r="G196" t="str">
        <f t="shared" si="16"/>
        <v>48237.663</v>
      </c>
      <c r="H196" s="54">
        <f t="shared" si="17"/>
        <v>3524</v>
      </c>
      <c r="I196" s="95" t="s">
        <v>827</v>
      </c>
      <c r="J196" s="96" t="s">
        <v>828</v>
      </c>
      <c r="K196" s="95">
        <v>3524</v>
      </c>
      <c r="L196" s="95" t="s">
        <v>400</v>
      </c>
      <c r="M196" s="96" t="s">
        <v>289</v>
      </c>
      <c r="N196" s="96"/>
      <c r="O196" s="97" t="s">
        <v>443</v>
      </c>
      <c r="P196" s="97" t="s">
        <v>133</v>
      </c>
    </row>
    <row r="197" spans="1:16" x14ac:dyDescent="0.2">
      <c r="A197" s="54" t="str">
        <f t="shared" si="12"/>
        <v> BBS 97 </v>
      </c>
      <c r="B197" s="2" t="str">
        <f t="shared" si="13"/>
        <v>I</v>
      </c>
      <c r="C197" s="54">
        <f t="shared" si="14"/>
        <v>48321.519</v>
      </c>
      <c r="D197" t="str">
        <f t="shared" si="15"/>
        <v>vis</v>
      </c>
      <c r="E197">
        <f>VLOOKUP(C197,'Active 1'!C$21:E$947,3,FALSE)</f>
        <v>-12232.922919939059</v>
      </c>
      <c r="F197" s="2" t="s">
        <v>285</v>
      </c>
      <c r="G197" t="str">
        <f t="shared" si="16"/>
        <v>48321.519</v>
      </c>
      <c r="H197" s="54">
        <f t="shared" si="17"/>
        <v>3646</v>
      </c>
      <c r="I197" s="95" t="s">
        <v>829</v>
      </c>
      <c r="J197" s="96" t="s">
        <v>830</v>
      </c>
      <c r="K197" s="95">
        <v>3646</v>
      </c>
      <c r="L197" s="95" t="s">
        <v>508</v>
      </c>
      <c r="M197" s="96" t="s">
        <v>289</v>
      </c>
      <c r="N197" s="96"/>
      <c r="O197" s="97" t="s">
        <v>772</v>
      </c>
      <c r="P197" s="97" t="s">
        <v>831</v>
      </c>
    </row>
    <row r="198" spans="1:16" x14ac:dyDescent="0.2">
      <c r="A198" s="54" t="str">
        <f t="shared" si="12"/>
        <v> BBS 97 </v>
      </c>
      <c r="B198" s="2" t="str">
        <f t="shared" si="13"/>
        <v>I</v>
      </c>
      <c r="C198" s="54">
        <f t="shared" si="14"/>
        <v>48348.324999999997</v>
      </c>
      <c r="D198" t="str">
        <f t="shared" si="15"/>
        <v>vis</v>
      </c>
      <c r="E198">
        <f>VLOOKUP(C198,'Active 1'!C$21:E$947,3,FALSE)</f>
        <v>-12193.925573347273</v>
      </c>
      <c r="F198" s="2" t="s">
        <v>285</v>
      </c>
      <c r="G198" t="str">
        <f t="shared" si="16"/>
        <v>48348.325</v>
      </c>
      <c r="H198" s="54">
        <f t="shared" si="17"/>
        <v>3685</v>
      </c>
      <c r="I198" s="95" t="s">
        <v>832</v>
      </c>
      <c r="J198" s="96" t="s">
        <v>833</v>
      </c>
      <c r="K198" s="95">
        <v>3685</v>
      </c>
      <c r="L198" s="95" t="s">
        <v>691</v>
      </c>
      <c r="M198" s="96" t="s">
        <v>289</v>
      </c>
      <c r="N198" s="96"/>
      <c r="O198" s="97" t="s">
        <v>394</v>
      </c>
      <c r="P198" s="97" t="s">
        <v>831</v>
      </c>
    </row>
    <row r="199" spans="1:16" x14ac:dyDescent="0.2">
      <c r="A199" s="54" t="str">
        <f t="shared" si="12"/>
        <v> BBS 97 </v>
      </c>
      <c r="B199" s="2" t="str">
        <f t="shared" si="13"/>
        <v>I</v>
      </c>
      <c r="C199" s="54">
        <f t="shared" si="14"/>
        <v>48361.38</v>
      </c>
      <c r="D199" t="str">
        <f t="shared" si="15"/>
        <v>vis</v>
      </c>
      <c r="E199">
        <f>VLOOKUP(C199,'Active 1'!C$21:E$947,3,FALSE)</f>
        <v>-12174.933170163067</v>
      </c>
      <c r="F199" s="2" t="s">
        <v>285</v>
      </c>
      <c r="G199" t="str">
        <f t="shared" si="16"/>
        <v>48361.380</v>
      </c>
      <c r="H199" s="54">
        <f t="shared" si="17"/>
        <v>3704</v>
      </c>
      <c r="I199" s="95" t="s">
        <v>834</v>
      </c>
      <c r="J199" s="96" t="s">
        <v>835</v>
      </c>
      <c r="K199" s="95">
        <v>3704</v>
      </c>
      <c r="L199" s="95" t="s">
        <v>605</v>
      </c>
      <c r="M199" s="96" t="s">
        <v>289</v>
      </c>
      <c r="N199" s="96"/>
      <c r="O199" s="97" t="s">
        <v>394</v>
      </c>
      <c r="P199" s="97" t="s">
        <v>831</v>
      </c>
    </row>
    <row r="200" spans="1:16" x14ac:dyDescent="0.2">
      <c r="A200" s="54" t="str">
        <f t="shared" si="12"/>
        <v> BBS 98 </v>
      </c>
      <c r="B200" s="2" t="str">
        <f t="shared" si="13"/>
        <v>I</v>
      </c>
      <c r="C200" s="54">
        <f t="shared" si="14"/>
        <v>48385.436999999998</v>
      </c>
      <c r="D200" t="str">
        <f t="shared" si="15"/>
        <v>vis</v>
      </c>
      <c r="E200">
        <f>VLOOKUP(C200,'Active 1'!C$21:E$947,3,FALSE)</f>
        <v>-12139.935066493785</v>
      </c>
      <c r="F200" s="2" t="s">
        <v>285</v>
      </c>
      <c r="G200" t="str">
        <f t="shared" si="16"/>
        <v>48385.437</v>
      </c>
      <c r="H200" s="54">
        <f t="shared" si="17"/>
        <v>3739</v>
      </c>
      <c r="I200" s="95" t="s">
        <v>836</v>
      </c>
      <c r="J200" s="96" t="s">
        <v>837</v>
      </c>
      <c r="K200" s="95">
        <v>3739</v>
      </c>
      <c r="L200" s="95" t="s">
        <v>520</v>
      </c>
      <c r="M200" s="96" t="s">
        <v>289</v>
      </c>
      <c r="N200" s="96"/>
      <c r="O200" s="97" t="s">
        <v>394</v>
      </c>
      <c r="P200" s="97" t="s">
        <v>838</v>
      </c>
    </row>
    <row r="201" spans="1:16" x14ac:dyDescent="0.2">
      <c r="A201" s="54" t="str">
        <f t="shared" si="12"/>
        <v> BRNO 31 </v>
      </c>
      <c r="B201" s="2" t="str">
        <f t="shared" si="13"/>
        <v>I</v>
      </c>
      <c r="C201" s="54">
        <f t="shared" si="14"/>
        <v>48385.438999999998</v>
      </c>
      <c r="D201" t="str">
        <f t="shared" si="15"/>
        <v>vis</v>
      </c>
      <c r="E201">
        <f>VLOOKUP(C201,'Active 1'!C$21:E$947,3,FALSE)</f>
        <v>-12139.932156895442</v>
      </c>
      <c r="F201" s="2" t="s">
        <v>285</v>
      </c>
      <c r="G201" t="str">
        <f t="shared" si="16"/>
        <v>48385.439</v>
      </c>
      <c r="H201" s="54">
        <f t="shared" si="17"/>
        <v>3739</v>
      </c>
      <c r="I201" s="95" t="s">
        <v>839</v>
      </c>
      <c r="J201" s="96" t="s">
        <v>840</v>
      </c>
      <c r="K201" s="95">
        <v>3739</v>
      </c>
      <c r="L201" s="95" t="s">
        <v>532</v>
      </c>
      <c r="M201" s="96" t="s">
        <v>289</v>
      </c>
      <c r="N201" s="96"/>
      <c r="O201" s="97" t="s">
        <v>812</v>
      </c>
      <c r="P201" s="97" t="s">
        <v>180</v>
      </c>
    </row>
    <row r="202" spans="1:16" x14ac:dyDescent="0.2">
      <c r="A202" s="54" t="str">
        <f t="shared" si="12"/>
        <v> BRNO 31 </v>
      </c>
      <c r="B202" s="2" t="str">
        <f t="shared" si="13"/>
        <v>I</v>
      </c>
      <c r="C202" s="54">
        <f t="shared" si="14"/>
        <v>48385.451999999997</v>
      </c>
      <c r="D202" t="str">
        <f t="shared" si="15"/>
        <v>vis</v>
      </c>
      <c r="E202">
        <f>VLOOKUP(C202,'Active 1'!C$21:E$947,3,FALSE)</f>
        <v>-12139.913244506213</v>
      </c>
      <c r="F202" s="2" t="s">
        <v>285</v>
      </c>
      <c r="G202" t="str">
        <f t="shared" si="16"/>
        <v>48385.452</v>
      </c>
      <c r="H202" s="54">
        <f t="shared" si="17"/>
        <v>3739</v>
      </c>
      <c r="I202" s="95" t="s">
        <v>841</v>
      </c>
      <c r="J202" s="96" t="s">
        <v>842</v>
      </c>
      <c r="K202" s="95">
        <v>3739</v>
      </c>
      <c r="L202" s="95" t="s">
        <v>355</v>
      </c>
      <c r="M202" s="96" t="s">
        <v>289</v>
      </c>
      <c r="N202" s="96"/>
      <c r="O202" s="97" t="s">
        <v>843</v>
      </c>
      <c r="P202" s="97" t="s">
        <v>180</v>
      </c>
    </row>
    <row r="203" spans="1:16" x14ac:dyDescent="0.2">
      <c r="A203" s="54" t="str">
        <f t="shared" ref="A203:A266" si="18">P203</f>
        <v> BBS 98 </v>
      </c>
      <c r="B203" s="2" t="str">
        <f t="shared" ref="B203:B266" si="19">IF(H203=INT(H203),"I","II")</f>
        <v>I</v>
      </c>
      <c r="C203" s="54">
        <f t="shared" ref="C203:C266" si="20">1*G203</f>
        <v>48407.442999999999</v>
      </c>
      <c r="D203" t="str">
        <f t="shared" ref="D203:D266" si="21">VLOOKUP(F203,I$1:J$5,2,FALSE)</f>
        <v>vis</v>
      </c>
      <c r="E203">
        <f>VLOOKUP(C203,'Active 1'!C$21:E$947,3,FALSE)</f>
        <v>-12107.920755925294</v>
      </c>
      <c r="F203" s="2" t="s">
        <v>285</v>
      </c>
      <c r="G203" t="str">
        <f t="shared" ref="G203:G266" si="22">MID(I203,3,LEN(I203)-3)</f>
        <v>48407.443</v>
      </c>
      <c r="H203" s="54">
        <f t="shared" ref="H203:H266" si="23">1*K203</f>
        <v>3771</v>
      </c>
      <c r="I203" s="95" t="s">
        <v>844</v>
      </c>
      <c r="J203" s="96" t="s">
        <v>845</v>
      </c>
      <c r="K203" s="95">
        <v>3771</v>
      </c>
      <c r="L203" s="95" t="s">
        <v>442</v>
      </c>
      <c r="M203" s="96" t="s">
        <v>289</v>
      </c>
      <c r="N203" s="96"/>
      <c r="O203" s="97" t="s">
        <v>394</v>
      </c>
      <c r="P203" s="97" t="s">
        <v>838</v>
      </c>
    </row>
    <row r="204" spans="1:16" x14ac:dyDescent="0.2">
      <c r="A204" s="54" t="str">
        <f t="shared" si="18"/>
        <v> AOEB 5 </v>
      </c>
      <c r="B204" s="2" t="str">
        <f t="shared" si="19"/>
        <v>I</v>
      </c>
      <c r="C204" s="54">
        <f t="shared" si="20"/>
        <v>48661.756999999998</v>
      </c>
      <c r="D204" t="str">
        <f t="shared" si="21"/>
        <v>vis</v>
      </c>
      <c r="E204">
        <f>VLOOKUP(C204,'Active 1'!C$21:E$947,3,FALSE)</f>
        <v>-11737.944959419112</v>
      </c>
      <c r="F204" s="2" t="s">
        <v>285</v>
      </c>
      <c r="G204" t="str">
        <f t="shared" si="22"/>
        <v>48661.757</v>
      </c>
      <c r="H204" s="54">
        <f t="shared" si="23"/>
        <v>4141</v>
      </c>
      <c r="I204" s="95" t="s">
        <v>846</v>
      </c>
      <c r="J204" s="96" t="s">
        <v>847</v>
      </c>
      <c r="K204" s="95">
        <v>4141</v>
      </c>
      <c r="L204" s="95" t="s">
        <v>848</v>
      </c>
      <c r="M204" s="96" t="s">
        <v>289</v>
      </c>
      <c r="N204" s="96"/>
      <c r="O204" s="97" t="s">
        <v>443</v>
      </c>
      <c r="P204" s="97" t="s">
        <v>849</v>
      </c>
    </row>
    <row r="205" spans="1:16" x14ac:dyDescent="0.2">
      <c r="A205" s="54" t="str">
        <f t="shared" si="18"/>
        <v> BBS 101 </v>
      </c>
      <c r="B205" s="2" t="str">
        <f t="shared" si="19"/>
        <v>I</v>
      </c>
      <c r="C205" s="54">
        <f t="shared" si="20"/>
        <v>48737.381000000001</v>
      </c>
      <c r="D205" t="str">
        <f t="shared" si="21"/>
        <v>vis</v>
      </c>
      <c r="E205">
        <f>VLOOKUP(C205,'Active 1'!C$21:E$947,3,FALSE)</f>
        <v>-11627.927226872005</v>
      </c>
      <c r="F205" s="2" t="s">
        <v>285</v>
      </c>
      <c r="G205" t="str">
        <f t="shared" si="22"/>
        <v>48737.381</v>
      </c>
      <c r="H205" s="54">
        <f t="shared" si="23"/>
        <v>4251</v>
      </c>
      <c r="I205" s="95" t="s">
        <v>850</v>
      </c>
      <c r="J205" s="96" t="s">
        <v>851</v>
      </c>
      <c r="K205" s="95">
        <v>4251</v>
      </c>
      <c r="L205" s="95" t="s">
        <v>553</v>
      </c>
      <c r="M205" s="96" t="s">
        <v>289</v>
      </c>
      <c r="N205" s="96"/>
      <c r="O205" s="97" t="s">
        <v>394</v>
      </c>
      <c r="P205" s="97" t="s">
        <v>852</v>
      </c>
    </row>
    <row r="206" spans="1:16" x14ac:dyDescent="0.2">
      <c r="A206" s="54" t="str">
        <f t="shared" si="18"/>
        <v> BBS 101 </v>
      </c>
      <c r="B206" s="2" t="str">
        <f t="shared" si="19"/>
        <v>I</v>
      </c>
      <c r="C206" s="54">
        <f t="shared" si="20"/>
        <v>48770.366999999998</v>
      </c>
      <c r="D206" t="str">
        <f t="shared" si="21"/>
        <v>vis</v>
      </c>
      <c r="E206">
        <f>VLOOKUP(C206,'Active 1'!C$21:E$947,3,FALSE)</f>
        <v>-11579.939221400218</v>
      </c>
      <c r="F206" s="2" t="s">
        <v>285</v>
      </c>
      <c r="G206" t="str">
        <f t="shared" si="22"/>
        <v>48770.367</v>
      </c>
      <c r="H206" s="54">
        <f t="shared" si="23"/>
        <v>4299</v>
      </c>
      <c r="I206" s="95" t="s">
        <v>853</v>
      </c>
      <c r="J206" s="96" t="s">
        <v>854</v>
      </c>
      <c r="K206" s="95">
        <v>4299</v>
      </c>
      <c r="L206" s="95" t="s">
        <v>855</v>
      </c>
      <c r="M206" s="96" t="s">
        <v>289</v>
      </c>
      <c r="N206" s="96"/>
      <c r="O206" s="97" t="s">
        <v>394</v>
      </c>
      <c r="P206" s="97" t="s">
        <v>852</v>
      </c>
    </row>
    <row r="207" spans="1:16" x14ac:dyDescent="0.2">
      <c r="A207" s="54" t="str">
        <f t="shared" si="18"/>
        <v> BBS 101 </v>
      </c>
      <c r="B207" s="2" t="str">
        <f t="shared" si="19"/>
        <v>I</v>
      </c>
      <c r="C207" s="54">
        <f t="shared" si="20"/>
        <v>48783.423000000003</v>
      </c>
      <c r="D207" t="str">
        <f t="shared" si="21"/>
        <v>vis</v>
      </c>
      <c r="E207">
        <f>VLOOKUP(C207,'Active 1'!C$21:E$947,3,FALSE)</f>
        <v>-11560.945363416835</v>
      </c>
      <c r="F207" s="2" t="s">
        <v>285</v>
      </c>
      <c r="G207" t="str">
        <f t="shared" si="22"/>
        <v>48783.423</v>
      </c>
      <c r="H207" s="54">
        <f t="shared" si="23"/>
        <v>4318</v>
      </c>
      <c r="I207" s="95" t="s">
        <v>856</v>
      </c>
      <c r="J207" s="96" t="s">
        <v>857</v>
      </c>
      <c r="K207" s="95">
        <v>4318</v>
      </c>
      <c r="L207" s="95" t="s">
        <v>848</v>
      </c>
      <c r="M207" s="96" t="s">
        <v>289</v>
      </c>
      <c r="N207" s="96"/>
      <c r="O207" s="97" t="s">
        <v>394</v>
      </c>
      <c r="P207" s="97" t="s">
        <v>852</v>
      </c>
    </row>
    <row r="208" spans="1:16" x14ac:dyDescent="0.2">
      <c r="A208" s="54" t="str">
        <f t="shared" si="18"/>
        <v> BBS 103 </v>
      </c>
      <c r="B208" s="2" t="str">
        <f t="shared" si="19"/>
        <v>I</v>
      </c>
      <c r="C208" s="54">
        <f t="shared" si="20"/>
        <v>49056.324000000001</v>
      </c>
      <c r="D208" t="str">
        <f t="shared" si="21"/>
        <v>vis</v>
      </c>
      <c r="E208">
        <f>VLOOKUP(C208,'Active 1'!C$21:E$947,3,FALSE)</f>
        <v>-11163.929214709595</v>
      </c>
      <c r="F208" s="2" t="s">
        <v>285</v>
      </c>
      <c r="G208" t="str">
        <f t="shared" si="22"/>
        <v>49056.324</v>
      </c>
      <c r="H208" s="54">
        <f t="shared" si="23"/>
        <v>4715</v>
      </c>
      <c r="I208" s="95" t="s">
        <v>858</v>
      </c>
      <c r="J208" s="96" t="s">
        <v>859</v>
      </c>
      <c r="K208" s="95">
        <v>4715</v>
      </c>
      <c r="L208" s="95" t="s">
        <v>713</v>
      </c>
      <c r="M208" s="96" t="s">
        <v>289</v>
      </c>
      <c r="N208" s="96"/>
      <c r="O208" s="97" t="s">
        <v>394</v>
      </c>
      <c r="P208" s="97" t="s">
        <v>860</v>
      </c>
    </row>
    <row r="209" spans="1:16" x14ac:dyDescent="0.2">
      <c r="A209" s="54" t="str">
        <f t="shared" si="18"/>
        <v> BBS 103 </v>
      </c>
      <c r="B209" s="2" t="str">
        <f t="shared" si="19"/>
        <v>I</v>
      </c>
      <c r="C209" s="54">
        <f t="shared" si="20"/>
        <v>49058.387999999999</v>
      </c>
      <c r="D209" t="str">
        <f t="shared" si="21"/>
        <v>vis</v>
      </c>
      <c r="E209">
        <f>VLOOKUP(C209,'Active 1'!C$21:E$947,3,FALSE)</f>
        <v>-11160.926509219578</v>
      </c>
      <c r="F209" s="2" t="s">
        <v>285</v>
      </c>
      <c r="G209" t="str">
        <f t="shared" si="22"/>
        <v>49058.388</v>
      </c>
      <c r="H209" s="54">
        <f t="shared" si="23"/>
        <v>4718</v>
      </c>
      <c r="I209" s="95" t="s">
        <v>861</v>
      </c>
      <c r="J209" s="96" t="s">
        <v>862</v>
      </c>
      <c r="K209" s="95">
        <v>4718</v>
      </c>
      <c r="L209" s="95" t="s">
        <v>691</v>
      </c>
      <c r="M209" s="96" t="s">
        <v>289</v>
      </c>
      <c r="N209" s="96"/>
      <c r="O209" s="97" t="s">
        <v>394</v>
      </c>
      <c r="P209" s="97" t="s">
        <v>860</v>
      </c>
    </row>
    <row r="210" spans="1:16" x14ac:dyDescent="0.2">
      <c r="A210" s="54" t="str">
        <f t="shared" si="18"/>
        <v> AOEB 5 </v>
      </c>
      <c r="B210" s="2" t="str">
        <f t="shared" si="19"/>
        <v>I</v>
      </c>
      <c r="C210" s="54">
        <f t="shared" si="20"/>
        <v>49064.572</v>
      </c>
      <c r="D210" t="str">
        <f t="shared" si="21"/>
        <v>vis</v>
      </c>
      <c r="E210">
        <f>VLOOKUP(C210,'Active 1'!C$21:E$947,3,FALSE)</f>
        <v>-11151.930031142891</v>
      </c>
      <c r="F210" s="2" t="s">
        <v>285</v>
      </c>
      <c r="G210" t="str">
        <f t="shared" si="22"/>
        <v>49064.572</v>
      </c>
      <c r="H210" s="54">
        <f t="shared" si="23"/>
        <v>4727</v>
      </c>
      <c r="I210" s="95" t="s">
        <v>863</v>
      </c>
      <c r="J210" s="96" t="s">
        <v>864</v>
      </c>
      <c r="K210" s="95">
        <v>4727</v>
      </c>
      <c r="L210" s="95" t="s">
        <v>523</v>
      </c>
      <c r="M210" s="96" t="s">
        <v>289</v>
      </c>
      <c r="N210" s="96"/>
      <c r="O210" s="97" t="s">
        <v>443</v>
      </c>
      <c r="P210" s="97" t="s">
        <v>849</v>
      </c>
    </row>
    <row r="211" spans="1:16" x14ac:dyDescent="0.2">
      <c r="A211" s="54" t="str">
        <f t="shared" si="18"/>
        <v> BRNO 31 </v>
      </c>
      <c r="B211" s="2" t="str">
        <f t="shared" si="19"/>
        <v>I</v>
      </c>
      <c r="C211" s="54">
        <f t="shared" si="20"/>
        <v>49073.502</v>
      </c>
      <c r="D211" t="str">
        <f t="shared" si="21"/>
        <v>vis</v>
      </c>
      <c r="E211">
        <f>VLOOKUP(C211,'Active 1'!C$21:E$947,3,FALSE)</f>
        <v>-11138.938674541207</v>
      </c>
      <c r="F211" s="2" t="s">
        <v>285</v>
      </c>
      <c r="G211" t="str">
        <f t="shared" si="22"/>
        <v>49073.502</v>
      </c>
      <c r="H211" s="54">
        <f t="shared" si="23"/>
        <v>4740</v>
      </c>
      <c r="I211" s="95" t="s">
        <v>865</v>
      </c>
      <c r="J211" s="96" t="s">
        <v>866</v>
      </c>
      <c r="K211" s="95">
        <v>4740</v>
      </c>
      <c r="L211" s="95" t="s">
        <v>855</v>
      </c>
      <c r="M211" s="96" t="s">
        <v>289</v>
      </c>
      <c r="N211" s="96"/>
      <c r="O211" s="97" t="s">
        <v>803</v>
      </c>
      <c r="P211" s="97" t="s">
        <v>180</v>
      </c>
    </row>
    <row r="212" spans="1:16" x14ac:dyDescent="0.2">
      <c r="A212" s="54" t="str">
        <f t="shared" si="18"/>
        <v> BRNO 31 </v>
      </c>
      <c r="B212" s="2" t="str">
        <f t="shared" si="19"/>
        <v>I</v>
      </c>
      <c r="C212" s="54">
        <f t="shared" si="20"/>
        <v>49073.506000000001</v>
      </c>
      <c r="D212" t="str">
        <f t="shared" si="21"/>
        <v>vis</v>
      </c>
      <c r="E212">
        <f>VLOOKUP(C212,'Active 1'!C$21:E$947,3,FALSE)</f>
        <v>-11138.932855344521</v>
      </c>
      <c r="F212" s="2" t="s">
        <v>285</v>
      </c>
      <c r="G212" t="str">
        <f t="shared" si="22"/>
        <v>49073.506</v>
      </c>
      <c r="H212" s="54">
        <f t="shared" si="23"/>
        <v>4740</v>
      </c>
      <c r="I212" s="95" t="s">
        <v>867</v>
      </c>
      <c r="J212" s="96" t="s">
        <v>868</v>
      </c>
      <c r="K212" s="95">
        <v>4740</v>
      </c>
      <c r="L212" s="95" t="s">
        <v>605</v>
      </c>
      <c r="M212" s="96" t="s">
        <v>289</v>
      </c>
      <c r="N212" s="96"/>
      <c r="O212" s="97" t="s">
        <v>869</v>
      </c>
      <c r="P212" s="97" t="s">
        <v>180</v>
      </c>
    </row>
    <row r="213" spans="1:16" x14ac:dyDescent="0.2">
      <c r="A213" s="54" t="str">
        <f t="shared" si="18"/>
        <v> BRNO 31 </v>
      </c>
      <c r="B213" s="2" t="str">
        <f t="shared" si="19"/>
        <v>I</v>
      </c>
      <c r="C213" s="54">
        <f t="shared" si="20"/>
        <v>49073.508000000002</v>
      </c>
      <c r="D213" t="str">
        <f t="shared" si="21"/>
        <v>vis</v>
      </c>
      <c r="E213">
        <f>VLOOKUP(C213,'Active 1'!C$21:E$947,3,FALSE)</f>
        <v>-11138.929945746177</v>
      </c>
      <c r="F213" s="2" t="s">
        <v>285</v>
      </c>
      <c r="G213" t="str">
        <f t="shared" si="22"/>
        <v>49073.508</v>
      </c>
      <c r="H213" s="54">
        <f t="shared" si="23"/>
        <v>4740</v>
      </c>
      <c r="I213" s="95" t="s">
        <v>870</v>
      </c>
      <c r="J213" s="96" t="s">
        <v>871</v>
      </c>
      <c r="K213" s="95">
        <v>4740</v>
      </c>
      <c r="L213" s="95" t="s">
        <v>523</v>
      </c>
      <c r="M213" s="96" t="s">
        <v>289</v>
      </c>
      <c r="N213" s="96"/>
      <c r="O213" s="97" t="s">
        <v>872</v>
      </c>
      <c r="P213" s="97" t="s">
        <v>180</v>
      </c>
    </row>
    <row r="214" spans="1:16" x14ac:dyDescent="0.2">
      <c r="A214" s="54" t="str">
        <f t="shared" si="18"/>
        <v> BBS 104 </v>
      </c>
      <c r="B214" s="2" t="str">
        <f t="shared" si="19"/>
        <v>I</v>
      </c>
      <c r="C214" s="54">
        <f t="shared" si="20"/>
        <v>49078.311999999998</v>
      </c>
      <c r="D214" t="str">
        <f t="shared" si="21"/>
        <v>vis</v>
      </c>
      <c r="E214">
        <f>VLOOKUP(C214,'Active 1'!C$21:E$947,3,FALSE)</f>
        <v>-11131.941090526196</v>
      </c>
      <c r="F214" s="2" t="s">
        <v>285</v>
      </c>
      <c r="G214" t="str">
        <f t="shared" si="22"/>
        <v>49078.312</v>
      </c>
      <c r="H214" s="54">
        <f t="shared" si="23"/>
        <v>4747</v>
      </c>
      <c r="I214" s="95" t="s">
        <v>873</v>
      </c>
      <c r="J214" s="96" t="s">
        <v>874</v>
      </c>
      <c r="K214" s="95">
        <v>4747</v>
      </c>
      <c r="L214" s="95" t="s">
        <v>811</v>
      </c>
      <c r="M214" s="96" t="s">
        <v>289</v>
      </c>
      <c r="N214" s="96"/>
      <c r="O214" s="97" t="s">
        <v>394</v>
      </c>
      <c r="P214" s="97" t="s">
        <v>875</v>
      </c>
    </row>
    <row r="215" spans="1:16" x14ac:dyDescent="0.2">
      <c r="A215" s="54" t="str">
        <f t="shared" si="18"/>
        <v> AOEB 5 </v>
      </c>
      <c r="B215" s="2" t="str">
        <f t="shared" si="19"/>
        <v>I</v>
      </c>
      <c r="C215" s="54">
        <f t="shared" si="20"/>
        <v>49134.677000000003</v>
      </c>
      <c r="D215" t="str">
        <f t="shared" si="21"/>
        <v>vis</v>
      </c>
      <c r="E215">
        <f>VLOOKUP(C215,'Active 1'!C$21:E$947,3,FALSE)</f>
        <v>-11049.941335223408</v>
      </c>
      <c r="F215" s="2" t="s">
        <v>285</v>
      </c>
      <c r="G215" t="str">
        <f t="shared" si="22"/>
        <v>49134.677</v>
      </c>
      <c r="H215" s="54">
        <f t="shared" si="23"/>
        <v>4829</v>
      </c>
      <c r="I215" s="95" t="s">
        <v>876</v>
      </c>
      <c r="J215" s="96" t="s">
        <v>877</v>
      </c>
      <c r="K215" s="95">
        <v>4829</v>
      </c>
      <c r="L215" s="95" t="s">
        <v>878</v>
      </c>
      <c r="M215" s="96" t="s">
        <v>289</v>
      </c>
      <c r="N215" s="96"/>
      <c r="O215" s="97" t="s">
        <v>497</v>
      </c>
      <c r="P215" s="97" t="s">
        <v>849</v>
      </c>
    </row>
    <row r="216" spans="1:16" x14ac:dyDescent="0.2">
      <c r="A216" s="54" t="str">
        <f t="shared" si="18"/>
        <v> BBS 104 </v>
      </c>
      <c r="B216" s="2" t="str">
        <f t="shared" si="19"/>
        <v>I</v>
      </c>
      <c r="C216" s="54">
        <f t="shared" si="20"/>
        <v>49137.421000000002</v>
      </c>
      <c r="D216" t="str">
        <f t="shared" si="21"/>
        <v>vis</v>
      </c>
      <c r="E216">
        <f>VLOOKUP(C216,'Active 1'!C$21:E$947,3,FALSE)</f>
        <v>-11045.949366296756</v>
      </c>
      <c r="F216" s="2" t="s">
        <v>285</v>
      </c>
      <c r="G216" t="str">
        <f t="shared" si="22"/>
        <v>49137.421</v>
      </c>
      <c r="H216" s="54">
        <f t="shared" si="23"/>
        <v>4833</v>
      </c>
      <c r="I216" s="95" t="s">
        <v>879</v>
      </c>
      <c r="J216" s="96" t="s">
        <v>880</v>
      </c>
      <c r="K216" s="95">
        <v>4833</v>
      </c>
      <c r="L216" s="95" t="s">
        <v>716</v>
      </c>
      <c r="M216" s="96" t="s">
        <v>289</v>
      </c>
      <c r="N216" s="96"/>
      <c r="O216" s="97" t="s">
        <v>394</v>
      </c>
      <c r="P216" s="97" t="s">
        <v>875</v>
      </c>
    </row>
    <row r="217" spans="1:16" x14ac:dyDescent="0.2">
      <c r="A217" s="54" t="str">
        <f t="shared" si="18"/>
        <v> AOEB 5 </v>
      </c>
      <c r="B217" s="2" t="str">
        <f t="shared" si="19"/>
        <v>I</v>
      </c>
      <c r="C217" s="54">
        <f t="shared" si="20"/>
        <v>49283.828000000001</v>
      </c>
      <c r="D217" t="str">
        <f t="shared" si="21"/>
        <v>vis</v>
      </c>
      <c r="E217">
        <f>VLOOKUP(C217,'Active 1'!C$21:E$947,3,FALSE)</f>
        <v>-10832.956583991887</v>
      </c>
      <c r="F217" s="2" t="s">
        <v>285</v>
      </c>
      <c r="G217" t="str">
        <f t="shared" si="22"/>
        <v>49283.828</v>
      </c>
      <c r="H217" s="54">
        <f t="shared" si="23"/>
        <v>5046</v>
      </c>
      <c r="I217" s="95" t="s">
        <v>881</v>
      </c>
      <c r="J217" s="96" t="s">
        <v>882</v>
      </c>
      <c r="K217" s="95">
        <v>5046</v>
      </c>
      <c r="L217" s="95" t="s">
        <v>883</v>
      </c>
      <c r="M217" s="96" t="s">
        <v>289</v>
      </c>
      <c r="N217" s="96"/>
      <c r="O217" s="97" t="s">
        <v>443</v>
      </c>
      <c r="P217" s="97" t="s">
        <v>849</v>
      </c>
    </row>
    <row r="218" spans="1:16" x14ac:dyDescent="0.2">
      <c r="A218" s="54" t="str">
        <f t="shared" si="18"/>
        <v> BRNO 31 </v>
      </c>
      <c r="B218" s="2" t="str">
        <f t="shared" si="19"/>
        <v>I</v>
      </c>
      <c r="C218" s="54">
        <f t="shared" si="20"/>
        <v>49416.51</v>
      </c>
      <c r="D218" t="str">
        <f t="shared" si="21"/>
        <v>vis</v>
      </c>
      <c r="E218">
        <f>VLOOKUP(C218,'Active 1'!C$21:E$947,3,FALSE)</f>
        <v>-10639.930920316141</v>
      </c>
      <c r="F218" s="2" t="s">
        <v>285</v>
      </c>
      <c r="G218" t="str">
        <f t="shared" si="22"/>
        <v>49416.510</v>
      </c>
      <c r="H218" s="54">
        <f t="shared" si="23"/>
        <v>5239</v>
      </c>
      <c r="I218" s="95" t="s">
        <v>884</v>
      </c>
      <c r="J218" s="96" t="s">
        <v>885</v>
      </c>
      <c r="K218" s="95">
        <v>5239</v>
      </c>
      <c r="L218" s="95" t="s">
        <v>523</v>
      </c>
      <c r="M218" s="96" t="s">
        <v>289</v>
      </c>
      <c r="N218" s="96"/>
      <c r="O218" s="97" t="s">
        <v>886</v>
      </c>
      <c r="P218" s="97" t="s">
        <v>180</v>
      </c>
    </row>
    <row r="219" spans="1:16" x14ac:dyDescent="0.2">
      <c r="A219" s="54" t="str">
        <f t="shared" si="18"/>
        <v> BRNO 31 </v>
      </c>
      <c r="B219" s="2" t="str">
        <f t="shared" si="19"/>
        <v>I</v>
      </c>
      <c r="C219" s="54">
        <f t="shared" si="20"/>
        <v>49416.51</v>
      </c>
      <c r="D219" t="str">
        <f t="shared" si="21"/>
        <v>vis</v>
      </c>
      <c r="E219">
        <f>VLOOKUP(C219,'Active 1'!C$21:E$947,3,FALSE)</f>
        <v>-10639.930920316141</v>
      </c>
      <c r="F219" s="2" t="s">
        <v>285</v>
      </c>
      <c r="G219" t="str">
        <f t="shared" si="22"/>
        <v>49416.510</v>
      </c>
      <c r="H219" s="54">
        <f t="shared" si="23"/>
        <v>5239</v>
      </c>
      <c r="I219" s="95" t="s">
        <v>884</v>
      </c>
      <c r="J219" s="96" t="s">
        <v>885</v>
      </c>
      <c r="K219" s="95">
        <v>5239</v>
      </c>
      <c r="L219" s="95" t="s">
        <v>523</v>
      </c>
      <c r="M219" s="96" t="s">
        <v>289</v>
      </c>
      <c r="N219" s="96"/>
      <c r="O219" s="97" t="s">
        <v>887</v>
      </c>
      <c r="P219" s="97" t="s">
        <v>180</v>
      </c>
    </row>
    <row r="220" spans="1:16" x14ac:dyDescent="0.2">
      <c r="A220" s="54" t="str">
        <f t="shared" si="18"/>
        <v> BRNO 31 </v>
      </c>
      <c r="B220" s="2" t="str">
        <f t="shared" si="19"/>
        <v>I</v>
      </c>
      <c r="C220" s="54">
        <f t="shared" si="20"/>
        <v>49416.517</v>
      </c>
      <c r="D220" t="str">
        <f t="shared" si="21"/>
        <v>vis</v>
      </c>
      <c r="E220">
        <f>VLOOKUP(C220,'Active 1'!C$21:E$947,3,FALSE)</f>
        <v>-10639.920736721944</v>
      </c>
      <c r="F220" s="2" t="s">
        <v>285</v>
      </c>
      <c r="G220" t="str">
        <f t="shared" si="22"/>
        <v>49416.517</v>
      </c>
      <c r="H220" s="54">
        <f t="shared" si="23"/>
        <v>5239</v>
      </c>
      <c r="I220" s="95" t="s">
        <v>888</v>
      </c>
      <c r="J220" s="96" t="s">
        <v>889</v>
      </c>
      <c r="K220" s="95">
        <v>5239</v>
      </c>
      <c r="L220" s="95" t="s">
        <v>442</v>
      </c>
      <c r="M220" s="96" t="s">
        <v>289</v>
      </c>
      <c r="N220" s="96"/>
      <c r="O220" s="97" t="s">
        <v>890</v>
      </c>
      <c r="P220" s="97" t="s">
        <v>180</v>
      </c>
    </row>
    <row r="221" spans="1:16" x14ac:dyDescent="0.2">
      <c r="A221" s="54" t="str">
        <f t="shared" si="18"/>
        <v> BRNO 31 </v>
      </c>
      <c r="B221" s="2" t="str">
        <f t="shared" si="19"/>
        <v>I</v>
      </c>
      <c r="C221" s="54">
        <f t="shared" si="20"/>
        <v>49416.521000000001</v>
      </c>
      <c r="D221" t="str">
        <f t="shared" si="21"/>
        <v>vis</v>
      </c>
      <c r="E221">
        <f>VLOOKUP(C221,'Active 1'!C$21:E$947,3,FALSE)</f>
        <v>-10639.914917525257</v>
      </c>
      <c r="F221" s="2" t="s">
        <v>285</v>
      </c>
      <c r="G221" t="str">
        <f t="shared" si="22"/>
        <v>49416.521</v>
      </c>
      <c r="H221" s="54">
        <f t="shared" si="23"/>
        <v>5239</v>
      </c>
      <c r="I221" s="95" t="s">
        <v>891</v>
      </c>
      <c r="J221" s="96" t="s">
        <v>892</v>
      </c>
      <c r="K221" s="95">
        <v>5239</v>
      </c>
      <c r="L221" s="95" t="s">
        <v>383</v>
      </c>
      <c r="M221" s="96" t="s">
        <v>289</v>
      </c>
      <c r="N221" s="96"/>
      <c r="O221" s="97" t="s">
        <v>893</v>
      </c>
      <c r="P221" s="97" t="s">
        <v>180</v>
      </c>
    </row>
    <row r="222" spans="1:16" x14ac:dyDescent="0.2">
      <c r="A222" s="54" t="str">
        <f t="shared" si="18"/>
        <v> BRNO 31 </v>
      </c>
      <c r="B222" s="2" t="str">
        <f t="shared" si="19"/>
        <v>I</v>
      </c>
      <c r="C222" s="54">
        <f t="shared" si="20"/>
        <v>49416.531999999999</v>
      </c>
      <c r="D222" t="str">
        <f t="shared" si="21"/>
        <v>vis</v>
      </c>
      <c r="E222">
        <f>VLOOKUP(C222,'Active 1'!C$21:E$947,3,FALSE)</f>
        <v>-10639.898914734371</v>
      </c>
      <c r="F222" s="2" t="s">
        <v>285</v>
      </c>
      <c r="G222" t="str">
        <f t="shared" si="22"/>
        <v>49416.532</v>
      </c>
      <c r="H222" s="54">
        <f t="shared" si="23"/>
        <v>5239</v>
      </c>
      <c r="I222" s="95" t="s">
        <v>894</v>
      </c>
      <c r="J222" s="96" t="s">
        <v>895</v>
      </c>
      <c r="K222" s="95">
        <v>5239</v>
      </c>
      <c r="L222" s="95" t="s">
        <v>319</v>
      </c>
      <c r="M222" s="96" t="s">
        <v>289</v>
      </c>
      <c r="N222" s="96"/>
      <c r="O222" s="97" t="s">
        <v>896</v>
      </c>
      <c r="P222" s="97" t="s">
        <v>180</v>
      </c>
    </row>
    <row r="223" spans="1:16" x14ac:dyDescent="0.2">
      <c r="A223" s="54" t="str">
        <f t="shared" si="18"/>
        <v> AOEB 5 </v>
      </c>
      <c r="B223" s="2" t="str">
        <f t="shared" si="19"/>
        <v>I</v>
      </c>
      <c r="C223" s="54">
        <f t="shared" si="20"/>
        <v>49442.618000000002</v>
      </c>
      <c r="D223" t="str">
        <f t="shared" si="21"/>
        <v>vis</v>
      </c>
      <c r="E223">
        <f>VLOOKUP(C223,'Active 1'!C$21:E$947,3,FALSE)</f>
        <v>-10601.949023546071</v>
      </c>
      <c r="F223" s="2" t="s">
        <v>285</v>
      </c>
      <c r="G223" t="str">
        <f t="shared" si="22"/>
        <v>49442.618</v>
      </c>
      <c r="H223" s="54">
        <f t="shared" si="23"/>
        <v>5277</v>
      </c>
      <c r="I223" s="95" t="s">
        <v>897</v>
      </c>
      <c r="J223" s="96" t="s">
        <v>898</v>
      </c>
      <c r="K223" s="95">
        <v>5277</v>
      </c>
      <c r="L223" s="95" t="s">
        <v>716</v>
      </c>
      <c r="M223" s="96" t="s">
        <v>289</v>
      </c>
      <c r="N223" s="96"/>
      <c r="O223" s="97" t="s">
        <v>443</v>
      </c>
      <c r="P223" s="97" t="s">
        <v>849</v>
      </c>
    </row>
    <row r="224" spans="1:16" x14ac:dyDescent="0.2">
      <c r="A224" s="54" t="str">
        <f t="shared" si="18"/>
        <v> BBS 108 </v>
      </c>
      <c r="B224" s="2" t="str">
        <f t="shared" si="19"/>
        <v>I</v>
      </c>
      <c r="C224" s="54">
        <f t="shared" si="20"/>
        <v>49788.37</v>
      </c>
      <c r="D224" t="str">
        <f t="shared" si="21"/>
        <v>vis</v>
      </c>
      <c r="E224">
        <f>VLOOKUP(C224,'Active 1'!C$21:E$947,3,FALSE)</f>
        <v>-10098.949300394353</v>
      </c>
      <c r="F224" s="2" t="s">
        <v>285</v>
      </c>
      <c r="G224" t="str">
        <f t="shared" si="22"/>
        <v>49788.370</v>
      </c>
      <c r="H224" s="54">
        <f t="shared" si="23"/>
        <v>5780</v>
      </c>
      <c r="I224" s="95" t="s">
        <v>899</v>
      </c>
      <c r="J224" s="96" t="s">
        <v>900</v>
      </c>
      <c r="K224" s="95">
        <v>5780</v>
      </c>
      <c r="L224" s="95" t="s">
        <v>716</v>
      </c>
      <c r="M224" s="96" t="s">
        <v>289</v>
      </c>
      <c r="N224" s="96"/>
      <c r="O224" s="97" t="s">
        <v>394</v>
      </c>
      <c r="P224" s="97" t="s">
        <v>901</v>
      </c>
    </row>
    <row r="225" spans="1:16" x14ac:dyDescent="0.2">
      <c r="A225" s="54" t="str">
        <f t="shared" si="18"/>
        <v> BBS 113 </v>
      </c>
      <c r="B225" s="2" t="str">
        <f t="shared" si="19"/>
        <v>I</v>
      </c>
      <c r="C225" s="54">
        <f t="shared" si="20"/>
        <v>49799.366999999998</v>
      </c>
      <c r="D225" t="str">
        <f t="shared" si="21"/>
        <v>vis</v>
      </c>
      <c r="E225">
        <f>VLOOKUP(C225,'Active 1'!C$21:E$947,3,FALSE)</f>
        <v>-10082.950873905143</v>
      </c>
      <c r="F225" s="2" t="s">
        <v>285</v>
      </c>
      <c r="G225" t="str">
        <f t="shared" si="22"/>
        <v>49799.367</v>
      </c>
      <c r="H225" s="54">
        <f t="shared" si="23"/>
        <v>5796</v>
      </c>
      <c r="I225" s="95" t="s">
        <v>902</v>
      </c>
      <c r="J225" s="96" t="s">
        <v>903</v>
      </c>
      <c r="K225" s="95">
        <v>5796</v>
      </c>
      <c r="L225" s="95" t="s">
        <v>904</v>
      </c>
      <c r="M225" s="96" t="s">
        <v>289</v>
      </c>
      <c r="N225" s="96"/>
      <c r="O225" s="97" t="s">
        <v>905</v>
      </c>
      <c r="P225" s="97" t="s">
        <v>906</v>
      </c>
    </row>
    <row r="226" spans="1:16" x14ac:dyDescent="0.2">
      <c r="A226" s="54" t="str">
        <f t="shared" si="18"/>
        <v> BBS 108 </v>
      </c>
      <c r="B226" s="2" t="str">
        <f t="shared" si="19"/>
        <v>I</v>
      </c>
      <c r="C226" s="54">
        <f t="shared" si="20"/>
        <v>49801.421999999999</v>
      </c>
      <c r="D226" t="str">
        <f t="shared" si="21"/>
        <v>vis</v>
      </c>
      <c r="E226">
        <f>VLOOKUP(C226,'Active 1'!C$21:E$947,3,FALSE)</f>
        <v>-10079.961261607667</v>
      </c>
      <c r="F226" s="2" t="s">
        <v>285</v>
      </c>
      <c r="G226" t="str">
        <f t="shared" si="22"/>
        <v>49801.422</v>
      </c>
      <c r="H226" s="54">
        <f t="shared" si="23"/>
        <v>5799</v>
      </c>
      <c r="I226" s="95" t="s">
        <v>907</v>
      </c>
      <c r="J226" s="96" t="s">
        <v>908</v>
      </c>
      <c r="K226" s="95">
        <v>5799</v>
      </c>
      <c r="L226" s="95" t="s">
        <v>909</v>
      </c>
      <c r="M226" s="96" t="s">
        <v>289</v>
      </c>
      <c r="N226" s="96"/>
      <c r="O226" s="97" t="s">
        <v>394</v>
      </c>
      <c r="P226" s="97" t="s">
        <v>901</v>
      </c>
    </row>
    <row r="227" spans="1:16" x14ac:dyDescent="0.2">
      <c r="A227" s="54" t="str">
        <f t="shared" si="18"/>
        <v> BBS 109 </v>
      </c>
      <c r="B227" s="2" t="str">
        <f t="shared" si="19"/>
        <v>I</v>
      </c>
      <c r="C227" s="54">
        <f t="shared" si="20"/>
        <v>49810.347999999998</v>
      </c>
      <c r="D227" t="str">
        <f t="shared" si="21"/>
        <v>vis</v>
      </c>
      <c r="E227">
        <f>VLOOKUP(C227,'Active 1'!C$21:E$947,3,FALSE)</f>
        <v>-10066.975724202672</v>
      </c>
      <c r="F227" s="2" t="s">
        <v>285</v>
      </c>
      <c r="G227" t="str">
        <f t="shared" si="22"/>
        <v>49810.348</v>
      </c>
      <c r="H227" s="54">
        <f t="shared" si="23"/>
        <v>5812</v>
      </c>
      <c r="I227" s="95" t="s">
        <v>910</v>
      </c>
      <c r="J227" s="96" t="s">
        <v>911</v>
      </c>
      <c r="K227" s="95">
        <v>5812</v>
      </c>
      <c r="L227" s="95" t="s">
        <v>912</v>
      </c>
      <c r="M227" s="96" t="s">
        <v>289</v>
      </c>
      <c r="N227" s="96"/>
      <c r="O227" s="97" t="s">
        <v>394</v>
      </c>
      <c r="P227" s="97" t="s">
        <v>913</v>
      </c>
    </row>
    <row r="228" spans="1:16" x14ac:dyDescent="0.2">
      <c r="A228" s="54" t="str">
        <f t="shared" si="18"/>
        <v> AOEB 5 </v>
      </c>
      <c r="B228" s="2" t="str">
        <f t="shared" si="19"/>
        <v>I</v>
      </c>
      <c r="C228" s="54">
        <f t="shared" si="20"/>
        <v>50130.665000000001</v>
      </c>
      <c r="D228" t="str">
        <f t="shared" si="21"/>
        <v>vis</v>
      </c>
      <c r="E228">
        <f>VLOOKUP(C228,'Active 1'!C$21:E$947,3,FALSE)</f>
        <v>-9600.9788179785864</v>
      </c>
      <c r="F228" s="2" t="s">
        <v>285</v>
      </c>
      <c r="G228" t="str">
        <f t="shared" si="22"/>
        <v>50130.665</v>
      </c>
      <c r="H228" s="54">
        <f t="shared" si="23"/>
        <v>6278</v>
      </c>
      <c r="I228" s="95" t="s">
        <v>914</v>
      </c>
      <c r="J228" s="96" t="s">
        <v>915</v>
      </c>
      <c r="K228" s="95">
        <v>6278</v>
      </c>
      <c r="L228" s="95" t="s">
        <v>916</v>
      </c>
      <c r="M228" s="96" t="s">
        <v>917</v>
      </c>
      <c r="N228" s="96"/>
      <c r="O228" s="97" t="s">
        <v>918</v>
      </c>
      <c r="P228" s="97" t="s">
        <v>849</v>
      </c>
    </row>
    <row r="229" spans="1:16" x14ac:dyDescent="0.2">
      <c r="A229" s="54" t="str">
        <f t="shared" si="18"/>
        <v> BBS 111 </v>
      </c>
      <c r="B229" s="2" t="str">
        <f t="shared" si="19"/>
        <v>I</v>
      </c>
      <c r="C229" s="54">
        <f t="shared" si="20"/>
        <v>50142.366000000002</v>
      </c>
      <c r="D229" t="str">
        <f t="shared" si="21"/>
        <v>vis</v>
      </c>
      <c r="E229">
        <f>VLOOKUP(C229,'Active 1'!C$21:E$947,3,FALSE)</f>
        <v>-9583.9562128726175</v>
      </c>
      <c r="F229" s="2" t="s">
        <v>285</v>
      </c>
      <c r="G229" t="str">
        <f t="shared" si="22"/>
        <v>50142.366</v>
      </c>
      <c r="H229" s="54">
        <f t="shared" si="23"/>
        <v>6295</v>
      </c>
      <c r="I229" s="95" t="s">
        <v>919</v>
      </c>
      <c r="J229" s="96" t="s">
        <v>920</v>
      </c>
      <c r="K229" s="95">
        <v>6295</v>
      </c>
      <c r="L229" s="95" t="s">
        <v>883</v>
      </c>
      <c r="M229" s="96" t="s">
        <v>289</v>
      </c>
      <c r="N229" s="96"/>
      <c r="O229" s="97" t="s">
        <v>394</v>
      </c>
      <c r="P229" s="97" t="s">
        <v>921</v>
      </c>
    </row>
    <row r="230" spans="1:16" x14ac:dyDescent="0.2">
      <c r="A230" s="54" t="str">
        <f t="shared" si="18"/>
        <v>BAVM 93 </v>
      </c>
      <c r="B230" s="2" t="str">
        <f t="shared" si="19"/>
        <v>I</v>
      </c>
      <c r="C230" s="54">
        <f t="shared" si="20"/>
        <v>50151.303</v>
      </c>
      <c r="D230" t="str">
        <f t="shared" si="21"/>
        <v>vis</v>
      </c>
      <c r="E230">
        <f>VLOOKUP(C230,'Active 1'!C$21:E$947,3,FALSE)</f>
        <v>-9570.9546726767385</v>
      </c>
      <c r="F230" s="2" t="s">
        <v>285</v>
      </c>
      <c r="G230" t="str">
        <f t="shared" si="22"/>
        <v>50151.303</v>
      </c>
      <c r="H230" s="54">
        <f t="shared" si="23"/>
        <v>6308</v>
      </c>
      <c r="I230" s="95" t="s">
        <v>922</v>
      </c>
      <c r="J230" s="96" t="s">
        <v>923</v>
      </c>
      <c r="K230" s="95">
        <v>6308</v>
      </c>
      <c r="L230" s="95" t="s">
        <v>924</v>
      </c>
      <c r="M230" s="96" t="s">
        <v>289</v>
      </c>
      <c r="N230" s="96"/>
      <c r="O230" s="97" t="s">
        <v>925</v>
      </c>
      <c r="P230" s="98" t="s">
        <v>926</v>
      </c>
    </row>
    <row r="231" spans="1:16" x14ac:dyDescent="0.2">
      <c r="A231" s="54" t="str">
        <f t="shared" si="18"/>
        <v> AOEB 5 </v>
      </c>
      <c r="B231" s="2" t="str">
        <f t="shared" si="19"/>
        <v>I</v>
      </c>
      <c r="C231" s="54">
        <f t="shared" si="20"/>
        <v>50152.677000000003</v>
      </c>
      <c r="D231" t="str">
        <f t="shared" si="21"/>
        <v>vis</v>
      </c>
      <c r="E231">
        <f>VLOOKUP(C231,'Active 1'!C$21:E$947,3,FALSE)</f>
        <v>-9568.9557786150635</v>
      </c>
      <c r="F231" s="2" t="s">
        <v>285</v>
      </c>
      <c r="G231" t="str">
        <f t="shared" si="22"/>
        <v>50152.677</v>
      </c>
      <c r="H231" s="54">
        <f t="shared" si="23"/>
        <v>6310</v>
      </c>
      <c r="I231" s="95" t="s">
        <v>927</v>
      </c>
      <c r="J231" s="96" t="s">
        <v>928</v>
      </c>
      <c r="K231" s="95">
        <v>6310</v>
      </c>
      <c r="L231" s="95" t="s">
        <v>924</v>
      </c>
      <c r="M231" s="96" t="s">
        <v>289</v>
      </c>
      <c r="N231" s="96"/>
      <c r="O231" s="97" t="s">
        <v>443</v>
      </c>
      <c r="P231" s="97" t="s">
        <v>849</v>
      </c>
    </row>
    <row r="232" spans="1:16" x14ac:dyDescent="0.2">
      <c r="A232" s="54" t="str">
        <f t="shared" si="18"/>
        <v> BBS 111 </v>
      </c>
      <c r="B232" s="2" t="str">
        <f t="shared" si="19"/>
        <v>I</v>
      </c>
      <c r="C232" s="54">
        <f t="shared" si="20"/>
        <v>50153.356</v>
      </c>
      <c r="D232" t="str">
        <f t="shared" si="21"/>
        <v>vis</v>
      </c>
      <c r="E232">
        <f>VLOOKUP(C232,'Active 1'!C$21:E$947,3,FALSE)</f>
        <v>-9567.9679699776061</v>
      </c>
      <c r="F232" s="2" t="s">
        <v>285</v>
      </c>
      <c r="G232" t="str">
        <f t="shared" si="22"/>
        <v>50153.356</v>
      </c>
      <c r="H232" s="54">
        <f t="shared" si="23"/>
        <v>6311</v>
      </c>
      <c r="I232" s="95" t="s">
        <v>929</v>
      </c>
      <c r="J232" s="96" t="s">
        <v>930</v>
      </c>
      <c r="K232" s="95">
        <v>6311</v>
      </c>
      <c r="L232" s="95" t="s">
        <v>931</v>
      </c>
      <c r="M232" s="96" t="s">
        <v>289</v>
      </c>
      <c r="N232" s="96"/>
      <c r="O232" s="97" t="s">
        <v>394</v>
      </c>
      <c r="P232" s="97" t="s">
        <v>921</v>
      </c>
    </row>
    <row r="233" spans="1:16" x14ac:dyDescent="0.2">
      <c r="A233" s="54" t="str">
        <f t="shared" si="18"/>
        <v> AOEB 5 </v>
      </c>
      <c r="B233" s="2" t="str">
        <f t="shared" si="19"/>
        <v>I</v>
      </c>
      <c r="C233" s="54">
        <f t="shared" si="20"/>
        <v>50183.597999999998</v>
      </c>
      <c r="D233" t="str">
        <f t="shared" si="21"/>
        <v>vis</v>
      </c>
      <c r="E233">
        <f>VLOOKUP(C233,'Active 1'!C$21:E$947,3,FALSE)</f>
        <v>-9523.9719334324709</v>
      </c>
      <c r="F233" s="2" t="s">
        <v>285</v>
      </c>
      <c r="G233" t="str">
        <f t="shared" si="22"/>
        <v>50183.598</v>
      </c>
      <c r="H233" s="54">
        <f t="shared" si="23"/>
        <v>6355</v>
      </c>
      <c r="I233" s="95" t="s">
        <v>932</v>
      </c>
      <c r="J233" s="96" t="s">
        <v>933</v>
      </c>
      <c r="K233" s="95">
        <v>6355</v>
      </c>
      <c r="L233" s="95" t="s">
        <v>665</v>
      </c>
      <c r="M233" s="96" t="s">
        <v>289</v>
      </c>
      <c r="N233" s="96"/>
      <c r="O233" s="97" t="s">
        <v>443</v>
      </c>
      <c r="P233" s="97" t="s">
        <v>849</v>
      </c>
    </row>
    <row r="234" spans="1:16" x14ac:dyDescent="0.2">
      <c r="A234" s="54" t="str">
        <f t="shared" si="18"/>
        <v> BBS 112 </v>
      </c>
      <c r="B234" s="2" t="str">
        <f t="shared" si="19"/>
        <v>I</v>
      </c>
      <c r="C234" s="54">
        <f t="shared" si="20"/>
        <v>50188.415999999997</v>
      </c>
      <c r="D234" t="str">
        <f t="shared" si="21"/>
        <v>vis</v>
      </c>
      <c r="E234">
        <f>VLOOKUP(C234,'Active 1'!C$21:E$947,3,FALSE)</f>
        <v>-9516.9627110240835</v>
      </c>
      <c r="F234" s="2" t="s">
        <v>285</v>
      </c>
      <c r="G234" t="str">
        <f t="shared" si="22"/>
        <v>50188.416</v>
      </c>
      <c r="H234" s="54">
        <f t="shared" si="23"/>
        <v>6362</v>
      </c>
      <c r="I234" s="95" t="s">
        <v>934</v>
      </c>
      <c r="J234" s="96" t="s">
        <v>935</v>
      </c>
      <c r="K234" s="95">
        <v>6362</v>
      </c>
      <c r="L234" s="95" t="s">
        <v>936</v>
      </c>
      <c r="M234" s="96" t="s">
        <v>289</v>
      </c>
      <c r="N234" s="96"/>
      <c r="O234" s="97" t="s">
        <v>394</v>
      </c>
      <c r="P234" s="97" t="s">
        <v>937</v>
      </c>
    </row>
    <row r="235" spans="1:16" x14ac:dyDescent="0.2">
      <c r="A235" s="54" t="str">
        <f t="shared" si="18"/>
        <v> BBS 112 </v>
      </c>
      <c r="B235" s="2" t="str">
        <f t="shared" si="19"/>
        <v>I</v>
      </c>
      <c r="C235" s="54">
        <f t="shared" si="20"/>
        <v>50210.404999999999</v>
      </c>
      <c r="D235" t="str">
        <f t="shared" si="21"/>
        <v>vis</v>
      </c>
      <c r="E235">
        <f>VLOOKUP(C235,'Active 1'!C$21:E$947,3,FALSE)</f>
        <v>-9484.9731320415067</v>
      </c>
      <c r="F235" s="2" t="s">
        <v>285</v>
      </c>
      <c r="G235" t="str">
        <f t="shared" si="22"/>
        <v>50210.405</v>
      </c>
      <c r="H235" s="54">
        <f t="shared" si="23"/>
        <v>6394</v>
      </c>
      <c r="I235" s="95" t="s">
        <v>938</v>
      </c>
      <c r="J235" s="96" t="s">
        <v>939</v>
      </c>
      <c r="K235" s="95">
        <v>6394</v>
      </c>
      <c r="L235" s="95" t="s">
        <v>940</v>
      </c>
      <c r="M235" s="96" t="s">
        <v>289</v>
      </c>
      <c r="N235" s="96"/>
      <c r="O235" s="97" t="s">
        <v>394</v>
      </c>
      <c r="P235" s="97" t="s">
        <v>937</v>
      </c>
    </row>
    <row r="236" spans="1:16" x14ac:dyDescent="0.2">
      <c r="A236" s="54" t="str">
        <f t="shared" si="18"/>
        <v> BBS 114 </v>
      </c>
      <c r="B236" s="2" t="str">
        <f t="shared" si="19"/>
        <v>I</v>
      </c>
      <c r="C236" s="54">
        <f t="shared" si="20"/>
        <v>50487.423999999999</v>
      </c>
      <c r="D236" t="str">
        <f t="shared" si="21"/>
        <v>vis</v>
      </c>
      <c r="E236">
        <f>VLOOKUP(C236,'Active 1'!C$21:E$947,3,FALSE)</f>
        <v>-9081.96612034594</v>
      </c>
      <c r="F236" s="2" t="s">
        <v>285</v>
      </c>
      <c r="G236" t="str">
        <f t="shared" si="22"/>
        <v>50487.424</v>
      </c>
      <c r="H236" s="54">
        <f t="shared" si="23"/>
        <v>6797</v>
      </c>
      <c r="I236" s="95" t="s">
        <v>941</v>
      </c>
      <c r="J236" s="96" t="s">
        <v>942</v>
      </c>
      <c r="K236" s="95">
        <v>6797</v>
      </c>
      <c r="L236" s="95" t="s">
        <v>943</v>
      </c>
      <c r="M236" s="96" t="s">
        <v>289</v>
      </c>
      <c r="N236" s="96"/>
      <c r="O236" s="97" t="s">
        <v>394</v>
      </c>
      <c r="P236" s="97" t="s">
        <v>944</v>
      </c>
    </row>
    <row r="237" spans="1:16" x14ac:dyDescent="0.2">
      <c r="A237" s="54" t="str">
        <f t="shared" si="18"/>
        <v> AOEB 5 </v>
      </c>
      <c r="B237" s="2" t="str">
        <f t="shared" si="19"/>
        <v>I</v>
      </c>
      <c r="C237" s="54">
        <f t="shared" si="20"/>
        <v>50488.792999999998</v>
      </c>
      <c r="D237" t="str">
        <f t="shared" si="21"/>
        <v>vis</v>
      </c>
      <c r="E237">
        <f>VLOOKUP(C237,'Active 1'!C$21:E$947,3,FALSE)</f>
        <v>-9079.9745002801301</v>
      </c>
      <c r="F237" s="2" t="s">
        <v>285</v>
      </c>
      <c r="G237" t="str">
        <f t="shared" si="22"/>
        <v>50488.793</v>
      </c>
      <c r="H237" s="54">
        <f t="shared" si="23"/>
        <v>6799</v>
      </c>
      <c r="I237" s="95" t="s">
        <v>945</v>
      </c>
      <c r="J237" s="96" t="s">
        <v>946</v>
      </c>
      <c r="K237" s="95">
        <v>6799</v>
      </c>
      <c r="L237" s="95" t="s">
        <v>947</v>
      </c>
      <c r="M237" s="96" t="s">
        <v>289</v>
      </c>
      <c r="N237" s="96"/>
      <c r="O237" s="97" t="s">
        <v>443</v>
      </c>
      <c r="P237" s="97" t="s">
        <v>849</v>
      </c>
    </row>
    <row r="238" spans="1:16" x14ac:dyDescent="0.2">
      <c r="A238" s="54" t="str">
        <f t="shared" si="18"/>
        <v> AOEB 5 </v>
      </c>
      <c r="B238" s="2" t="str">
        <f t="shared" si="19"/>
        <v>I</v>
      </c>
      <c r="C238" s="54">
        <f t="shared" si="20"/>
        <v>50504.591</v>
      </c>
      <c r="D238" t="str">
        <f t="shared" si="21"/>
        <v>vis</v>
      </c>
      <c r="E238">
        <f>VLOOKUP(C238,'Active 1'!C$21:E$947,3,FALSE)</f>
        <v>-9056.9915829684378</v>
      </c>
      <c r="F238" s="2" t="s">
        <v>285</v>
      </c>
      <c r="G238" t="str">
        <f t="shared" si="22"/>
        <v>50504.591</v>
      </c>
      <c r="H238" s="54">
        <f t="shared" si="23"/>
        <v>6822</v>
      </c>
      <c r="I238" s="95" t="s">
        <v>948</v>
      </c>
      <c r="J238" s="96" t="s">
        <v>949</v>
      </c>
      <c r="K238" s="95">
        <v>6822</v>
      </c>
      <c r="L238" s="95" t="s">
        <v>950</v>
      </c>
      <c r="M238" s="96" t="s">
        <v>289</v>
      </c>
      <c r="N238" s="96"/>
      <c r="O238" s="97" t="s">
        <v>443</v>
      </c>
      <c r="P238" s="97" t="s">
        <v>849</v>
      </c>
    </row>
    <row r="239" spans="1:16" x14ac:dyDescent="0.2">
      <c r="A239" s="54" t="str">
        <f t="shared" si="18"/>
        <v> BBS 114 </v>
      </c>
      <c r="B239" s="2" t="str">
        <f t="shared" si="19"/>
        <v>I</v>
      </c>
      <c r="C239" s="54">
        <f t="shared" si="20"/>
        <v>50509.413999999997</v>
      </c>
      <c r="D239" t="str">
        <f t="shared" si="21"/>
        <v>vis</v>
      </c>
      <c r="E239">
        <f>VLOOKUP(C239,'Active 1'!C$21:E$947,3,FALSE)</f>
        <v>-9049.9750865641963</v>
      </c>
      <c r="F239" s="2" t="s">
        <v>285</v>
      </c>
      <c r="G239" t="str">
        <f t="shared" si="22"/>
        <v>50509.414</v>
      </c>
      <c r="H239" s="54">
        <f t="shared" si="23"/>
        <v>6829</v>
      </c>
      <c r="I239" s="95" t="s">
        <v>951</v>
      </c>
      <c r="J239" s="96" t="s">
        <v>952</v>
      </c>
      <c r="K239" s="95">
        <v>6829</v>
      </c>
      <c r="L239" s="95" t="s">
        <v>912</v>
      </c>
      <c r="M239" s="96" t="s">
        <v>289</v>
      </c>
      <c r="N239" s="96"/>
      <c r="O239" s="97" t="s">
        <v>717</v>
      </c>
      <c r="P239" s="97" t="s">
        <v>944</v>
      </c>
    </row>
    <row r="240" spans="1:16" x14ac:dyDescent="0.2">
      <c r="A240" s="54" t="str">
        <f t="shared" si="18"/>
        <v> BBS 114 </v>
      </c>
      <c r="B240" s="2" t="str">
        <f t="shared" si="19"/>
        <v>I</v>
      </c>
      <c r="C240" s="54">
        <f t="shared" si="20"/>
        <v>50518.355000000003</v>
      </c>
      <c r="D240" t="str">
        <f t="shared" si="21"/>
        <v>vis</v>
      </c>
      <c r="E240">
        <f>VLOOKUP(C240,'Active 1'!C$21:E$947,3,FALSE)</f>
        <v>-9036.9677271716191</v>
      </c>
      <c r="F240" s="2" t="s">
        <v>285</v>
      </c>
      <c r="G240" t="str">
        <f t="shared" si="22"/>
        <v>50518.355</v>
      </c>
      <c r="H240" s="54">
        <f t="shared" si="23"/>
        <v>6842</v>
      </c>
      <c r="I240" s="95" t="s">
        <v>953</v>
      </c>
      <c r="J240" s="96" t="s">
        <v>954</v>
      </c>
      <c r="K240" s="95">
        <v>6842</v>
      </c>
      <c r="L240" s="95" t="s">
        <v>629</v>
      </c>
      <c r="M240" s="96" t="s">
        <v>289</v>
      </c>
      <c r="N240" s="96"/>
      <c r="O240" s="97" t="s">
        <v>394</v>
      </c>
      <c r="P240" s="97" t="s">
        <v>944</v>
      </c>
    </row>
    <row r="241" spans="1:16" x14ac:dyDescent="0.2">
      <c r="A241" s="54" t="str">
        <f t="shared" si="18"/>
        <v> AOEB 5 </v>
      </c>
      <c r="B241" s="2" t="str">
        <f t="shared" si="19"/>
        <v>I</v>
      </c>
      <c r="C241" s="54">
        <f t="shared" si="20"/>
        <v>50524.538</v>
      </c>
      <c r="D241" t="str">
        <f t="shared" si="21"/>
        <v>vis</v>
      </c>
      <c r="E241">
        <f>VLOOKUP(C241,'Active 1'!C$21:E$947,3,FALSE)</f>
        <v>-9027.9727038941091</v>
      </c>
      <c r="F241" s="2" t="s">
        <v>285</v>
      </c>
      <c r="G241" t="str">
        <f t="shared" si="22"/>
        <v>50524.538</v>
      </c>
      <c r="H241" s="54">
        <f t="shared" si="23"/>
        <v>6851</v>
      </c>
      <c r="I241" s="95" t="s">
        <v>955</v>
      </c>
      <c r="J241" s="96" t="s">
        <v>956</v>
      </c>
      <c r="K241" s="95">
        <v>6851</v>
      </c>
      <c r="L241" s="95" t="s">
        <v>940</v>
      </c>
      <c r="M241" s="96" t="s">
        <v>289</v>
      </c>
      <c r="N241" s="96"/>
      <c r="O241" s="97" t="s">
        <v>957</v>
      </c>
      <c r="P241" s="97" t="s">
        <v>849</v>
      </c>
    </row>
    <row r="242" spans="1:16" x14ac:dyDescent="0.2">
      <c r="A242" s="54" t="str">
        <f t="shared" si="18"/>
        <v> AOEB 5 </v>
      </c>
      <c r="B242" s="2" t="str">
        <f t="shared" si="19"/>
        <v>I</v>
      </c>
      <c r="C242" s="54">
        <f t="shared" si="20"/>
        <v>50572.642999999996</v>
      </c>
      <c r="D242" t="str">
        <f t="shared" si="21"/>
        <v>vis</v>
      </c>
      <c r="E242">
        <f>VLOOKUP(C242,'Active 1'!C$21:E$947,3,FALSE)</f>
        <v>-8957.9895897480983</v>
      </c>
      <c r="F242" s="2" t="s">
        <v>285</v>
      </c>
      <c r="G242" t="str">
        <f t="shared" si="22"/>
        <v>50572.643</v>
      </c>
      <c r="H242" s="54">
        <f t="shared" si="23"/>
        <v>6921</v>
      </c>
      <c r="I242" s="95" t="s">
        <v>958</v>
      </c>
      <c r="J242" s="96" t="s">
        <v>959</v>
      </c>
      <c r="K242" s="95">
        <v>6921</v>
      </c>
      <c r="L242" s="95" t="s">
        <v>960</v>
      </c>
      <c r="M242" s="96" t="s">
        <v>289</v>
      </c>
      <c r="N242" s="96"/>
      <c r="O242" s="97" t="s">
        <v>443</v>
      </c>
      <c r="P242" s="97" t="s">
        <v>849</v>
      </c>
    </row>
    <row r="243" spans="1:16" x14ac:dyDescent="0.2">
      <c r="A243" s="54" t="str">
        <f t="shared" si="18"/>
        <v> AOEB 5 </v>
      </c>
      <c r="B243" s="2" t="str">
        <f t="shared" si="19"/>
        <v>I</v>
      </c>
      <c r="C243" s="54">
        <f t="shared" si="20"/>
        <v>50578.826000000001</v>
      </c>
      <c r="D243" t="str">
        <f t="shared" si="21"/>
        <v>vis</v>
      </c>
      <c r="E243">
        <f>VLOOKUP(C243,'Active 1'!C$21:E$947,3,FALSE)</f>
        <v>-8948.9945664705774</v>
      </c>
      <c r="F243" s="2" t="s">
        <v>285</v>
      </c>
      <c r="G243" t="str">
        <f t="shared" si="22"/>
        <v>50578.826</v>
      </c>
      <c r="H243" s="54">
        <f t="shared" si="23"/>
        <v>6930</v>
      </c>
      <c r="I243" s="95" t="s">
        <v>961</v>
      </c>
      <c r="J243" s="96" t="s">
        <v>962</v>
      </c>
      <c r="K243" s="95">
        <v>6930</v>
      </c>
      <c r="L243" s="95" t="s">
        <v>963</v>
      </c>
      <c r="M243" s="96" t="s">
        <v>289</v>
      </c>
      <c r="N243" s="96"/>
      <c r="O243" s="97" t="s">
        <v>443</v>
      </c>
      <c r="P243" s="97" t="s">
        <v>849</v>
      </c>
    </row>
    <row r="244" spans="1:16" x14ac:dyDescent="0.2">
      <c r="A244" s="54" t="str">
        <f t="shared" si="18"/>
        <v> BBS 115 </v>
      </c>
      <c r="B244" s="2" t="str">
        <f t="shared" si="19"/>
        <v>I</v>
      </c>
      <c r="C244" s="54">
        <f t="shared" si="20"/>
        <v>50597.396000000001</v>
      </c>
      <c r="D244" t="str">
        <f t="shared" si="21"/>
        <v>vis</v>
      </c>
      <c r="E244">
        <f>VLOOKUP(C244,'Active 1'!C$21:E$947,3,FALSE)</f>
        <v>-8921.9789458554333</v>
      </c>
      <c r="F244" s="2" t="s">
        <v>285</v>
      </c>
      <c r="G244" t="str">
        <f t="shared" si="22"/>
        <v>50597.396</v>
      </c>
      <c r="H244" s="54">
        <f t="shared" si="23"/>
        <v>6957</v>
      </c>
      <c r="I244" s="95" t="s">
        <v>964</v>
      </c>
      <c r="J244" s="96" t="s">
        <v>965</v>
      </c>
      <c r="K244" s="95">
        <v>6957</v>
      </c>
      <c r="L244" s="95" t="s">
        <v>916</v>
      </c>
      <c r="M244" s="96" t="s">
        <v>289</v>
      </c>
      <c r="N244" s="96"/>
      <c r="O244" s="97" t="s">
        <v>394</v>
      </c>
      <c r="P244" s="97" t="s">
        <v>966</v>
      </c>
    </row>
    <row r="245" spans="1:16" x14ac:dyDescent="0.2">
      <c r="A245" s="54" t="str">
        <f t="shared" si="18"/>
        <v> BBS 117 </v>
      </c>
      <c r="B245" s="2" t="str">
        <f t="shared" si="19"/>
        <v>I</v>
      </c>
      <c r="C245" s="54">
        <f t="shared" si="20"/>
        <v>50859.292000000001</v>
      </c>
      <c r="D245" t="str">
        <f t="shared" si="21"/>
        <v>vis</v>
      </c>
      <c r="E245">
        <f>VLOOKUP(C245,'Active 1'!C$21:E$947,3,FALSE)</f>
        <v>-8540.9728620307778</v>
      </c>
      <c r="F245" s="2" t="s">
        <v>285</v>
      </c>
      <c r="G245" t="str">
        <f t="shared" si="22"/>
        <v>50859.292</v>
      </c>
      <c r="H245" s="54">
        <f t="shared" si="23"/>
        <v>7338</v>
      </c>
      <c r="I245" s="95" t="s">
        <v>967</v>
      </c>
      <c r="J245" s="96" t="s">
        <v>968</v>
      </c>
      <c r="K245" s="95">
        <v>7338</v>
      </c>
      <c r="L245" s="95" t="s">
        <v>940</v>
      </c>
      <c r="M245" s="96" t="s">
        <v>289</v>
      </c>
      <c r="N245" s="96"/>
      <c r="O245" s="97" t="s">
        <v>394</v>
      </c>
      <c r="P245" s="97" t="s">
        <v>969</v>
      </c>
    </row>
    <row r="246" spans="1:16" x14ac:dyDescent="0.2">
      <c r="A246" s="54" t="str">
        <f t="shared" si="18"/>
        <v> BBS 118 </v>
      </c>
      <c r="B246" s="2" t="str">
        <f t="shared" si="19"/>
        <v>I</v>
      </c>
      <c r="C246" s="54">
        <f t="shared" si="20"/>
        <v>50863.411999999997</v>
      </c>
      <c r="D246" t="str">
        <f t="shared" si="21"/>
        <v>vis</v>
      </c>
      <c r="E246">
        <f>VLOOKUP(C246,'Active 1'!C$21:E$947,3,FALSE)</f>
        <v>-8534.9790894441176</v>
      </c>
      <c r="F246" s="2" t="s">
        <v>285</v>
      </c>
      <c r="G246" t="str">
        <f t="shared" si="22"/>
        <v>50863.412</v>
      </c>
      <c r="H246" s="54">
        <f t="shared" si="23"/>
        <v>7344</v>
      </c>
      <c r="I246" s="95" t="s">
        <v>970</v>
      </c>
      <c r="J246" s="96" t="s">
        <v>971</v>
      </c>
      <c r="K246" s="95">
        <v>7344</v>
      </c>
      <c r="L246" s="95" t="s">
        <v>916</v>
      </c>
      <c r="M246" s="96" t="s">
        <v>289</v>
      </c>
      <c r="N246" s="96"/>
      <c r="O246" s="97" t="s">
        <v>717</v>
      </c>
      <c r="P246" s="97" t="s">
        <v>972</v>
      </c>
    </row>
    <row r="247" spans="1:16" x14ac:dyDescent="0.2">
      <c r="A247" s="54" t="str">
        <f t="shared" si="18"/>
        <v> AOEB 5 </v>
      </c>
      <c r="B247" s="2" t="str">
        <f t="shared" si="19"/>
        <v>I</v>
      </c>
      <c r="C247" s="54">
        <f t="shared" si="20"/>
        <v>50871.663</v>
      </c>
      <c r="D247" t="str">
        <f t="shared" si="21"/>
        <v>vis</v>
      </c>
      <c r="E247">
        <f>VLOOKUP(C247,'Active 1'!C$21:E$947,3,FALSE)</f>
        <v>-8522.9755414798929</v>
      </c>
      <c r="F247" s="2" t="s">
        <v>285</v>
      </c>
      <c r="G247" t="str">
        <f t="shared" si="22"/>
        <v>50871.663</v>
      </c>
      <c r="H247" s="54">
        <f t="shared" si="23"/>
        <v>7356</v>
      </c>
      <c r="I247" s="95" t="s">
        <v>973</v>
      </c>
      <c r="J247" s="96" t="s">
        <v>974</v>
      </c>
      <c r="K247" s="95">
        <v>7356</v>
      </c>
      <c r="L247" s="95" t="s">
        <v>912</v>
      </c>
      <c r="M247" s="96" t="s">
        <v>289</v>
      </c>
      <c r="N247" s="96"/>
      <c r="O247" s="97" t="s">
        <v>975</v>
      </c>
      <c r="P247" s="97" t="s">
        <v>849</v>
      </c>
    </row>
    <row r="248" spans="1:16" x14ac:dyDescent="0.2">
      <c r="A248" s="54" t="str">
        <f t="shared" si="18"/>
        <v> AOEB 5 </v>
      </c>
      <c r="B248" s="2" t="str">
        <f t="shared" si="19"/>
        <v>I</v>
      </c>
      <c r="C248" s="54">
        <f t="shared" si="20"/>
        <v>50897.773000000001</v>
      </c>
      <c r="D248" t="str">
        <f t="shared" si="21"/>
        <v>vis</v>
      </c>
      <c r="E248">
        <f>VLOOKUP(C248,'Active 1'!C$21:E$947,3,FALSE)</f>
        <v>-8484.9907351114798</v>
      </c>
      <c r="F248" s="2" t="s">
        <v>285</v>
      </c>
      <c r="G248" t="str">
        <f t="shared" si="22"/>
        <v>50897.773</v>
      </c>
      <c r="H248" s="54">
        <f t="shared" si="23"/>
        <v>7394</v>
      </c>
      <c r="I248" s="95" t="s">
        <v>976</v>
      </c>
      <c r="J248" s="96" t="s">
        <v>977</v>
      </c>
      <c r="K248" s="95">
        <v>7394</v>
      </c>
      <c r="L248" s="95" t="s">
        <v>658</v>
      </c>
      <c r="M248" s="96" t="s">
        <v>289</v>
      </c>
      <c r="N248" s="96"/>
      <c r="O248" s="97" t="s">
        <v>978</v>
      </c>
      <c r="P248" s="97" t="s">
        <v>849</v>
      </c>
    </row>
    <row r="249" spans="1:16" x14ac:dyDescent="0.2">
      <c r="A249" s="54" t="str">
        <f t="shared" si="18"/>
        <v> AOEB 5 </v>
      </c>
      <c r="B249" s="2" t="str">
        <f t="shared" si="19"/>
        <v>I</v>
      </c>
      <c r="C249" s="54">
        <f t="shared" si="20"/>
        <v>50921.828999999998</v>
      </c>
      <c r="D249" t="str">
        <f t="shared" si="21"/>
        <v>vis</v>
      </c>
      <c r="E249">
        <f>VLOOKUP(C249,'Active 1'!C$21:E$947,3,FALSE)</f>
        <v>-8449.994086241375</v>
      </c>
      <c r="F249" s="2" t="s">
        <v>285</v>
      </c>
      <c r="G249" t="str">
        <f t="shared" si="22"/>
        <v>50921.829</v>
      </c>
      <c r="H249" s="54">
        <f t="shared" si="23"/>
        <v>7429</v>
      </c>
      <c r="I249" s="95" t="s">
        <v>979</v>
      </c>
      <c r="J249" s="96" t="s">
        <v>980</v>
      </c>
      <c r="K249" s="95">
        <v>7429</v>
      </c>
      <c r="L249" s="95" t="s">
        <v>963</v>
      </c>
      <c r="M249" s="96" t="s">
        <v>289</v>
      </c>
      <c r="N249" s="96"/>
      <c r="O249" s="97" t="s">
        <v>443</v>
      </c>
      <c r="P249" s="97" t="s">
        <v>849</v>
      </c>
    </row>
    <row r="250" spans="1:16" x14ac:dyDescent="0.2">
      <c r="A250" s="54" t="str">
        <f t="shared" si="18"/>
        <v> AOEB 5 </v>
      </c>
      <c r="B250" s="2" t="str">
        <f t="shared" si="19"/>
        <v>I</v>
      </c>
      <c r="C250" s="54">
        <f t="shared" si="20"/>
        <v>50926.641000000003</v>
      </c>
      <c r="D250" t="str">
        <f t="shared" si="21"/>
        <v>vis</v>
      </c>
      <c r="E250">
        <f>VLOOKUP(C250,'Active 1'!C$21:E$947,3,FALSE)</f>
        <v>-8442.9935926280086</v>
      </c>
      <c r="F250" s="2" t="s">
        <v>285</v>
      </c>
      <c r="G250" t="str">
        <f t="shared" si="22"/>
        <v>50926.641</v>
      </c>
      <c r="H250" s="54">
        <f t="shared" si="23"/>
        <v>7436</v>
      </c>
      <c r="I250" s="95" t="s">
        <v>981</v>
      </c>
      <c r="J250" s="96" t="s">
        <v>982</v>
      </c>
      <c r="K250" s="95">
        <v>7436</v>
      </c>
      <c r="L250" s="95" t="s">
        <v>983</v>
      </c>
      <c r="M250" s="96" t="s">
        <v>289</v>
      </c>
      <c r="N250" s="96"/>
      <c r="O250" s="97" t="s">
        <v>443</v>
      </c>
      <c r="P250" s="97" t="s">
        <v>849</v>
      </c>
    </row>
    <row r="251" spans="1:16" x14ac:dyDescent="0.2">
      <c r="A251" s="54" t="str">
        <f t="shared" si="18"/>
        <v> AOEB 5 </v>
      </c>
      <c r="B251" s="2" t="str">
        <f t="shared" si="19"/>
        <v>I</v>
      </c>
      <c r="C251" s="54">
        <f t="shared" si="20"/>
        <v>50950.705999999998</v>
      </c>
      <c r="D251" t="str">
        <f t="shared" si="21"/>
        <v>vis</v>
      </c>
      <c r="E251">
        <f>VLOOKUP(C251,'Active 1'!C$21:E$947,3,FALSE)</f>
        <v>-8407.9838505653643</v>
      </c>
      <c r="F251" s="2" t="s">
        <v>285</v>
      </c>
      <c r="G251" t="str">
        <f t="shared" si="22"/>
        <v>50950.706</v>
      </c>
      <c r="H251" s="54">
        <f t="shared" si="23"/>
        <v>7471</v>
      </c>
      <c r="I251" s="95" t="s">
        <v>984</v>
      </c>
      <c r="J251" s="96" t="s">
        <v>985</v>
      </c>
      <c r="K251" s="95">
        <v>7471</v>
      </c>
      <c r="L251" s="95" t="s">
        <v>986</v>
      </c>
      <c r="M251" s="96" t="s">
        <v>289</v>
      </c>
      <c r="N251" s="96"/>
      <c r="O251" s="97" t="s">
        <v>443</v>
      </c>
      <c r="P251" s="97" t="s">
        <v>849</v>
      </c>
    </row>
    <row r="252" spans="1:16" x14ac:dyDescent="0.2">
      <c r="A252" s="54" t="str">
        <f t="shared" si="18"/>
        <v> AOEB 5 </v>
      </c>
      <c r="B252" s="2" t="str">
        <f t="shared" si="19"/>
        <v>I</v>
      </c>
      <c r="C252" s="54">
        <f t="shared" si="20"/>
        <v>51212.589</v>
      </c>
      <c r="D252" t="str">
        <f t="shared" si="21"/>
        <v>vis</v>
      </c>
      <c r="E252">
        <f>VLOOKUP(C252,'Active 1'!C$21:E$947,3,FALSE)</f>
        <v>-8026.9966791299357</v>
      </c>
      <c r="F252" s="2" t="s">
        <v>285</v>
      </c>
      <c r="G252" t="str">
        <f t="shared" si="22"/>
        <v>51212.589</v>
      </c>
      <c r="H252" s="54">
        <f t="shared" si="23"/>
        <v>7852</v>
      </c>
      <c r="I252" s="95" t="s">
        <v>987</v>
      </c>
      <c r="J252" s="96" t="s">
        <v>988</v>
      </c>
      <c r="K252" s="95">
        <v>7852</v>
      </c>
      <c r="L252" s="95" t="s">
        <v>989</v>
      </c>
      <c r="M252" s="96" t="s">
        <v>289</v>
      </c>
      <c r="N252" s="96"/>
      <c r="O252" s="97" t="s">
        <v>990</v>
      </c>
      <c r="P252" s="97" t="s">
        <v>849</v>
      </c>
    </row>
    <row r="253" spans="1:16" x14ac:dyDescent="0.2">
      <c r="A253" s="54" t="str">
        <f t="shared" si="18"/>
        <v> AOEB 5 </v>
      </c>
      <c r="B253" s="2" t="str">
        <f t="shared" si="19"/>
        <v>I</v>
      </c>
      <c r="C253" s="54">
        <f t="shared" si="20"/>
        <v>51214.648999999998</v>
      </c>
      <c r="D253" t="str">
        <f t="shared" si="21"/>
        <v>vis</v>
      </c>
      <c r="E253">
        <f>VLOOKUP(C253,'Active 1'!C$21:E$947,3,FALSE)</f>
        <v>-8023.9997928366065</v>
      </c>
      <c r="F253" s="2" t="s">
        <v>285</v>
      </c>
      <c r="G253" t="str">
        <f t="shared" si="22"/>
        <v>51214.649</v>
      </c>
      <c r="H253" s="54">
        <f t="shared" si="23"/>
        <v>7855</v>
      </c>
      <c r="I253" s="95" t="s">
        <v>991</v>
      </c>
      <c r="J253" s="96" t="s">
        <v>992</v>
      </c>
      <c r="K253" s="95">
        <v>7855</v>
      </c>
      <c r="L253" s="95" t="s">
        <v>993</v>
      </c>
      <c r="M253" s="96" t="s">
        <v>289</v>
      </c>
      <c r="N253" s="96"/>
      <c r="O253" s="97" t="s">
        <v>990</v>
      </c>
      <c r="P253" s="97" t="s">
        <v>849</v>
      </c>
    </row>
    <row r="254" spans="1:16" x14ac:dyDescent="0.2">
      <c r="A254" s="54" t="str">
        <f t="shared" si="18"/>
        <v> AOEB 5 </v>
      </c>
      <c r="B254" s="2" t="str">
        <f t="shared" si="19"/>
        <v>I</v>
      </c>
      <c r="C254" s="54">
        <f t="shared" si="20"/>
        <v>51223.591999999997</v>
      </c>
      <c r="D254" t="str">
        <f t="shared" si="21"/>
        <v>vis</v>
      </c>
      <c r="E254">
        <f>VLOOKUP(C254,'Active 1'!C$21:E$947,3,FALSE)</f>
        <v>-8010.9895238456947</v>
      </c>
      <c r="F254" s="2" t="s">
        <v>285</v>
      </c>
      <c r="G254" t="str">
        <f t="shared" si="22"/>
        <v>51223.592</v>
      </c>
      <c r="H254" s="54">
        <f t="shared" si="23"/>
        <v>7868</v>
      </c>
      <c r="I254" s="95" t="s">
        <v>994</v>
      </c>
      <c r="J254" s="96" t="s">
        <v>995</v>
      </c>
      <c r="K254" s="95">
        <v>7868</v>
      </c>
      <c r="L254" s="95" t="s">
        <v>960</v>
      </c>
      <c r="M254" s="96" t="s">
        <v>289</v>
      </c>
      <c r="N254" s="96"/>
      <c r="O254" s="97" t="s">
        <v>443</v>
      </c>
      <c r="P254" s="97" t="s">
        <v>849</v>
      </c>
    </row>
    <row r="255" spans="1:16" x14ac:dyDescent="0.2">
      <c r="A255" s="54" t="str">
        <f t="shared" si="18"/>
        <v>IBVS 5263 </v>
      </c>
      <c r="B255" s="2" t="str">
        <f t="shared" si="19"/>
        <v>I</v>
      </c>
      <c r="C255" s="54">
        <f t="shared" si="20"/>
        <v>51241.459900000002</v>
      </c>
      <c r="D255" t="str">
        <f t="shared" si="21"/>
        <v>vis</v>
      </c>
      <c r="E255">
        <f>VLOOKUP(C255,'Active 1'!C$21:E$947,3,FALSE)</f>
        <v>-7984.9953177288689</v>
      </c>
      <c r="F255" s="2" t="s">
        <v>285</v>
      </c>
      <c r="G255" t="str">
        <f t="shared" si="22"/>
        <v>51241.4599</v>
      </c>
      <c r="H255" s="54">
        <f t="shared" si="23"/>
        <v>7894</v>
      </c>
      <c r="I255" s="95" t="s">
        <v>996</v>
      </c>
      <c r="J255" s="96" t="s">
        <v>997</v>
      </c>
      <c r="K255" s="95">
        <v>7894</v>
      </c>
      <c r="L255" s="95" t="s">
        <v>998</v>
      </c>
      <c r="M255" s="96" t="s">
        <v>333</v>
      </c>
      <c r="N255" s="96" t="s">
        <v>334</v>
      </c>
      <c r="O255" s="97" t="s">
        <v>999</v>
      </c>
      <c r="P255" s="98" t="s">
        <v>1000</v>
      </c>
    </row>
    <row r="256" spans="1:16" x14ac:dyDescent="0.2">
      <c r="A256" s="54" t="str">
        <f t="shared" si="18"/>
        <v> AOEB 5 </v>
      </c>
      <c r="B256" s="2" t="str">
        <f t="shared" si="19"/>
        <v>I</v>
      </c>
      <c r="C256" s="54">
        <f t="shared" si="20"/>
        <v>51245.582000000002</v>
      </c>
      <c r="D256" t="str">
        <f t="shared" si="21"/>
        <v>vis</v>
      </c>
      <c r="E256">
        <f>VLOOKUP(C256,'Active 1'!C$21:E$947,3,FALSE)</f>
        <v>-7978.9984900639411</v>
      </c>
      <c r="F256" s="2" t="s">
        <v>285</v>
      </c>
      <c r="G256" t="str">
        <f t="shared" si="22"/>
        <v>51245.582</v>
      </c>
      <c r="H256" s="54">
        <f t="shared" si="23"/>
        <v>7900</v>
      </c>
      <c r="I256" s="95" t="s">
        <v>1001</v>
      </c>
      <c r="J256" s="96" t="s">
        <v>1002</v>
      </c>
      <c r="K256" s="95">
        <v>7900</v>
      </c>
      <c r="L256" s="95" t="s">
        <v>1003</v>
      </c>
      <c r="M256" s="96" t="s">
        <v>289</v>
      </c>
      <c r="N256" s="96"/>
      <c r="O256" s="97" t="s">
        <v>990</v>
      </c>
      <c r="P256" s="97" t="s">
        <v>849</v>
      </c>
    </row>
    <row r="257" spans="1:16" x14ac:dyDescent="0.2">
      <c r="A257" s="54" t="str">
        <f t="shared" si="18"/>
        <v> AOEB 5 </v>
      </c>
      <c r="B257" s="2" t="str">
        <f t="shared" si="19"/>
        <v>I</v>
      </c>
      <c r="C257" s="54">
        <f t="shared" si="20"/>
        <v>51245.59</v>
      </c>
      <c r="D257" t="str">
        <f t="shared" si="21"/>
        <v>vis</v>
      </c>
      <c r="E257">
        <f>VLOOKUP(C257,'Active 1'!C$21:E$947,3,FALSE)</f>
        <v>-7978.9868516705774</v>
      </c>
      <c r="F257" s="2" t="s">
        <v>285</v>
      </c>
      <c r="G257" t="str">
        <f t="shared" si="22"/>
        <v>51245.590</v>
      </c>
      <c r="H257" s="54">
        <f t="shared" si="23"/>
        <v>7900</v>
      </c>
      <c r="I257" s="95" t="s">
        <v>1004</v>
      </c>
      <c r="J257" s="96" t="s">
        <v>1005</v>
      </c>
      <c r="K257" s="95">
        <v>7900</v>
      </c>
      <c r="L257" s="95" t="s">
        <v>1006</v>
      </c>
      <c r="M257" s="96" t="s">
        <v>289</v>
      </c>
      <c r="N257" s="96"/>
      <c r="O257" s="97" t="s">
        <v>443</v>
      </c>
      <c r="P257" s="97" t="s">
        <v>849</v>
      </c>
    </row>
    <row r="258" spans="1:16" x14ac:dyDescent="0.2">
      <c r="A258" s="54" t="str">
        <f t="shared" si="18"/>
        <v> AOEB 5 </v>
      </c>
      <c r="B258" s="2" t="str">
        <f t="shared" si="19"/>
        <v>I</v>
      </c>
      <c r="C258" s="54">
        <f t="shared" si="20"/>
        <v>51245.593000000001</v>
      </c>
      <c r="D258" t="str">
        <f t="shared" si="21"/>
        <v>vis</v>
      </c>
      <c r="E258">
        <f>VLOOKUP(C258,'Active 1'!C$21:E$947,3,FALSE)</f>
        <v>-7978.9824872730569</v>
      </c>
      <c r="F258" s="2" t="s">
        <v>285</v>
      </c>
      <c r="G258" t="str">
        <f t="shared" si="22"/>
        <v>51245.593</v>
      </c>
      <c r="H258" s="54">
        <f t="shared" si="23"/>
        <v>7900</v>
      </c>
      <c r="I258" s="95" t="s">
        <v>1007</v>
      </c>
      <c r="J258" s="96" t="s">
        <v>1008</v>
      </c>
      <c r="K258" s="95">
        <v>7900</v>
      </c>
      <c r="L258" s="95" t="s">
        <v>1009</v>
      </c>
      <c r="M258" s="96" t="s">
        <v>289</v>
      </c>
      <c r="N258" s="96"/>
      <c r="O258" s="97" t="s">
        <v>975</v>
      </c>
      <c r="P258" s="97" t="s">
        <v>849</v>
      </c>
    </row>
    <row r="259" spans="1:16" x14ac:dyDescent="0.2">
      <c r="A259" s="54" t="str">
        <f t="shared" si="18"/>
        <v> AOEB 5 </v>
      </c>
      <c r="B259" s="2" t="str">
        <f t="shared" si="19"/>
        <v>I</v>
      </c>
      <c r="C259" s="54">
        <f t="shared" si="20"/>
        <v>51253.834000000003</v>
      </c>
      <c r="D259" t="str">
        <f t="shared" si="21"/>
        <v>vis</v>
      </c>
      <c r="E259">
        <f>VLOOKUP(C259,'Active 1'!C$21:E$947,3,FALSE)</f>
        <v>-7966.9934873005495</v>
      </c>
      <c r="F259" s="2" t="s">
        <v>285</v>
      </c>
      <c r="G259" t="str">
        <f t="shared" si="22"/>
        <v>51253.834</v>
      </c>
      <c r="H259" s="54">
        <f t="shared" si="23"/>
        <v>7912</v>
      </c>
      <c r="I259" s="95" t="s">
        <v>1010</v>
      </c>
      <c r="J259" s="96" t="s">
        <v>1011</v>
      </c>
      <c r="K259" s="95">
        <v>7912</v>
      </c>
      <c r="L259" s="95" t="s">
        <v>983</v>
      </c>
      <c r="M259" s="96" t="s">
        <v>289</v>
      </c>
      <c r="N259" s="96"/>
      <c r="O259" s="97" t="s">
        <v>990</v>
      </c>
      <c r="P259" s="97" t="s">
        <v>849</v>
      </c>
    </row>
    <row r="260" spans="1:16" x14ac:dyDescent="0.2">
      <c r="A260" s="54" t="str">
        <f t="shared" si="18"/>
        <v>BAVM 152 </v>
      </c>
      <c r="B260" s="2" t="str">
        <f t="shared" si="19"/>
        <v>I</v>
      </c>
      <c r="C260" s="54">
        <f t="shared" si="20"/>
        <v>51556.279300000002</v>
      </c>
      <c r="D260" t="str">
        <f t="shared" si="21"/>
        <v>vis</v>
      </c>
      <c r="E260">
        <f>VLOOKUP(C260,'Active 1'!C$21:E$947,3,FALSE)</f>
        <v>-7526.9963154301404</v>
      </c>
      <c r="F260" s="2" t="s">
        <v>285</v>
      </c>
      <c r="G260" t="str">
        <f t="shared" si="22"/>
        <v>51556.2793</v>
      </c>
      <c r="H260" s="54">
        <f t="shared" si="23"/>
        <v>8352</v>
      </c>
      <c r="I260" s="95" t="s">
        <v>1012</v>
      </c>
      <c r="J260" s="96" t="s">
        <v>1013</v>
      </c>
      <c r="K260" s="95">
        <v>8352</v>
      </c>
      <c r="L260" s="95" t="s">
        <v>1014</v>
      </c>
      <c r="M260" s="96" t="s">
        <v>333</v>
      </c>
      <c r="N260" s="96" t="s">
        <v>1015</v>
      </c>
      <c r="O260" s="97" t="s">
        <v>925</v>
      </c>
      <c r="P260" s="98" t="s">
        <v>1016</v>
      </c>
    </row>
    <row r="261" spans="1:16" x14ac:dyDescent="0.2">
      <c r="A261" s="54" t="str">
        <f t="shared" si="18"/>
        <v>BAVM 152 </v>
      </c>
      <c r="B261" s="2" t="str">
        <f t="shared" si="19"/>
        <v>I</v>
      </c>
      <c r="C261" s="54">
        <f t="shared" si="20"/>
        <v>51578.275199999996</v>
      </c>
      <c r="D261" t="str">
        <f t="shared" si="21"/>
        <v>vis</v>
      </c>
      <c r="E261">
        <f>VLOOKUP(C261,'Active 1'!C$21:E$947,3,FALSE)</f>
        <v>-7494.9966983332906</v>
      </c>
      <c r="F261" s="2" t="s">
        <v>285</v>
      </c>
      <c r="G261" t="str">
        <f t="shared" si="22"/>
        <v>51578.2752</v>
      </c>
      <c r="H261" s="54">
        <f t="shared" si="23"/>
        <v>8384</v>
      </c>
      <c r="I261" s="95" t="s">
        <v>1017</v>
      </c>
      <c r="J261" s="96" t="s">
        <v>1018</v>
      </c>
      <c r="K261" s="95">
        <v>8384</v>
      </c>
      <c r="L261" s="95" t="s">
        <v>1019</v>
      </c>
      <c r="M261" s="96" t="s">
        <v>333</v>
      </c>
      <c r="N261" s="96" t="s">
        <v>1015</v>
      </c>
      <c r="O261" s="97" t="s">
        <v>925</v>
      </c>
      <c r="P261" s="98" t="s">
        <v>1016</v>
      </c>
    </row>
    <row r="262" spans="1:16" x14ac:dyDescent="0.2">
      <c r="A262" s="54" t="str">
        <f t="shared" si="18"/>
        <v>IBVS 5380 </v>
      </c>
      <c r="B262" s="2" t="str">
        <f t="shared" si="19"/>
        <v>II</v>
      </c>
      <c r="C262" s="54">
        <f t="shared" si="20"/>
        <v>52364.275399999999</v>
      </c>
      <c r="D262" t="str">
        <f t="shared" si="21"/>
        <v>vis</v>
      </c>
      <c r="E262">
        <f>VLOOKUP(C262,'Active 1'!C$21:E$947,3,FALSE)</f>
        <v>-6351.5242585579717</v>
      </c>
      <c r="F262" s="2" t="s">
        <v>285</v>
      </c>
      <c r="G262" t="str">
        <f t="shared" si="22"/>
        <v>52364.2754</v>
      </c>
      <c r="H262" s="54">
        <f t="shared" si="23"/>
        <v>9527.5</v>
      </c>
      <c r="I262" s="95" t="s">
        <v>1020</v>
      </c>
      <c r="J262" s="96" t="s">
        <v>1021</v>
      </c>
      <c r="K262" s="95">
        <v>9527.5</v>
      </c>
      <c r="L262" s="95" t="s">
        <v>1022</v>
      </c>
      <c r="M262" s="96" t="s">
        <v>333</v>
      </c>
      <c r="N262" s="96" t="s">
        <v>1023</v>
      </c>
      <c r="O262" s="97" t="s">
        <v>1024</v>
      </c>
      <c r="P262" s="98" t="s">
        <v>1025</v>
      </c>
    </row>
    <row r="263" spans="1:16" x14ac:dyDescent="0.2">
      <c r="A263" s="54" t="str">
        <f t="shared" si="18"/>
        <v>IBVS 5380 </v>
      </c>
      <c r="B263" s="2" t="str">
        <f t="shared" si="19"/>
        <v>I</v>
      </c>
      <c r="C263" s="54">
        <f t="shared" si="20"/>
        <v>52364.634899999997</v>
      </c>
      <c r="D263" t="str">
        <f t="shared" si="21"/>
        <v>vis</v>
      </c>
      <c r="E263">
        <f>VLOOKUP(C263,'Active 1'!C$21:E$947,3,FALSE)</f>
        <v>-6351.001258255812</v>
      </c>
      <c r="F263" s="2" t="s">
        <v>285</v>
      </c>
      <c r="G263" t="str">
        <f t="shared" si="22"/>
        <v>52364.6349</v>
      </c>
      <c r="H263" s="54">
        <f t="shared" si="23"/>
        <v>9528</v>
      </c>
      <c r="I263" s="95" t="s">
        <v>1026</v>
      </c>
      <c r="J263" s="96" t="s">
        <v>1027</v>
      </c>
      <c r="K263" s="95">
        <v>9528</v>
      </c>
      <c r="L263" s="95" t="s">
        <v>1028</v>
      </c>
      <c r="M263" s="96" t="s">
        <v>333</v>
      </c>
      <c r="N263" s="96" t="s">
        <v>1023</v>
      </c>
      <c r="O263" s="97" t="s">
        <v>1024</v>
      </c>
      <c r="P263" s="98" t="s">
        <v>1025</v>
      </c>
    </row>
    <row r="264" spans="1:16" x14ac:dyDescent="0.2">
      <c r="A264" s="54" t="str">
        <f t="shared" si="18"/>
        <v>IBVS 5493 </v>
      </c>
      <c r="B264" s="2" t="str">
        <f t="shared" si="19"/>
        <v>I</v>
      </c>
      <c r="C264" s="54">
        <f t="shared" si="20"/>
        <v>52674.648000000001</v>
      </c>
      <c r="D264" t="str">
        <f t="shared" si="21"/>
        <v>vis</v>
      </c>
      <c r="E264">
        <f>VLOOKUP(C264,'Active 1'!C$21:E$947,3,FALSE)</f>
        <v>-5899.9944572151599</v>
      </c>
      <c r="F264" s="2" t="s">
        <v>285</v>
      </c>
      <c r="G264" t="str">
        <f t="shared" si="22"/>
        <v>52674.648</v>
      </c>
      <c r="H264" s="54">
        <f t="shared" si="23"/>
        <v>9979</v>
      </c>
      <c r="I264" s="95" t="s">
        <v>1029</v>
      </c>
      <c r="J264" s="96" t="s">
        <v>1030</v>
      </c>
      <c r="K264" s="95">
        <v>9979</v>
      </c>
      <c r="L264" s="95" t="s">
        <v>963</v>
      </c>
      <c r="M264" s="96" t="s">
        <v>917</v>
      </c>
      <c r="N264" s="96" t="s">
        <v>1023</v>
      </c>
      <c r="O264" s="97" t="s">
        <v>1031</v>
      </c>
      <c r="P264" s="98" t="s">
        <v>1032</v>
      </c>
    </row>
    <row r="265" spans="1:16" x14ac:dyDescent="0.2">
      <c r="A265" s="54" t="str">
        <f t="shared" si="18"/>
        <v>IBVS 5494 </v>
      </c>
      <c r="B265" s="2" t="str">
        <f t="shared" si="19"/>
        <v>I</v>
      </c>
      <c r="C265" s="54">
        <f t="shared" si="20"/>
        <v>52694.583100000003</v>
      </c>
      <c r="D265" t="str">
        <f t="shared" si="21"/>
        <v>vis</v>
      </c>
      <c r="E265">
        <f>VLOOKUP(C265,'Active 1'!C$21:E$947,3,FALSE)</f>
        <v>-5870.9928902509682</v>
      </c>
      <c r="F265" s="2" t="s">
        <v>285</v>
      </c>
      <c r="G265" t="str">
        <f t="shared" si="22"/>
        <v>52694.5831</v>
      </c>
      <c r="H265" s="54">
        <f t="shared" si="23"/>
        <v>10008</v>
      </c>
      <c r="I265" s="95" t="s">
        <v>1033</v>
      </c>
      <c r="J265" s="96" t="s">
        <v>1034</v>
      </c>
      <c r="K265" s="95">
        <v>10008</v>
      </c>
      <c r="L265" s="95" t="s">
        <v>1035</v>
      </c>
      <c r="M265" s="96" t="s">
        <v>333</v>
      </c>
      <c r="N265" s="96" t="s">
        <v>334</v>
      </c>
      <c r="O265" s="97" t="s">
        <v>1024</v>
      </c>
      <c r="P265" s="98" t="s">
        <v>1036</v>
      </c>
    </row>
    <row r="266" spans="1:16" x14ac:dyDescent="0.2">
      <c r="A266" s="54" t="str">
        <f t="shared" si="18"/>
        <v>BAVM 172 </v>
      </c>
      <c r="B266" s="2" t="str">
        <f t="shared" si="19"/>
        <v>I</v>
      </c>
      <c r="C266" s="54">
        <f t="shared" si="20"/>
        <v>52723.452799999999</v>
      </c>
      <c r="D266" t="str">
        <f t="shared" si="21"/>
        <v>vis</v>
      </c>
      <c r="E266">
        <f>VLOOKUP(C266,'Active 1'!C$21:E$947,3,FALSE)</f>
        <v>-5828.9932746089162</v>
      </c>
      <c r="F266" s="2" t="s">
        <v>285</v>
      </c>
      <c r="G266" t="str">
        <f t="shared" si="22"/>
        <v>52723.4528</v>
      </c>
      <c r="H266" s="54">
        <f t="shared" si="23"/>
        <v>10050</v>
      </c>
      <c r="I266" s="95" t="s">
        <v>1037</v>
      </c>
      <c r="J266" s="96" t="s">
        <v>1038</v>
      </c>
      <c r="K266" s="95">
        <v>10050</v>
      </c>
      <c r="L266" s="95" t="s">
        <v>1039</v>
      </c>
      <c r="M266" s="96" t="s">
        <v>333</v>
      </c>
      <c r="N266" s="96" t="s">
        <v>1040</v>
      </c>
      <c r="O266" s="97" t="s">
        <v>1041</v>
      </c>
      <c r="P266" s="98" t="s">
        <v>1042</v>
      </c>
    </row>
    <row r="267" spans="1:16" x14ac:dyDescent="0.2">
      <c r="A267" s="54" t="str">
        <f t="shared" ref="A267:A330" si="24">P267</f>
        <v>IBVS 5676 </v>
      </c>
      <c r="B267" s="2" t="str">
        <f t="shared" ref="B267:B330" si="25">IF(H267=INT(H267),"I","II")</f>
        <v>I</v>
      </c>
      <c r="C267" s="54">
        <f t="shared" ref="C267:C330" si="26">1*G267</f>
        <v>52743.386400000003</v>
      </c>
      <c r="D267" t="str">
        <f t="shared" ref="D267:D330" si="27">VLOOKUP(F267,I$1:J$5,2,FALSE)</f>
        <v>vis</v>
      </c>
      <c r="E267">
        <f>VLOOKUP(C267,'Active 1'!C$21:E$947,3,FALSE)</f>
        <v>-5799.9938898434802</v>
      </c>
      <c r="F267" s="2" t="s">
        <v>285</v>
      </c>
      <c r="G267" t="str">
        <f t="shared" ref="G267:G330" si="28">MID(I267,3,LEN(I267)-3)</f>
        <v>52743.3864</v>
      </c>
      <c r="H267" s="54">
        <f t="shared" ref="H267:H330" si="29">1*K267</f>
        <v>10079</v>
      </c>
      <c r="I267" s="95" t="s">
        <v>1043</v>
      </c>
      <c r="J267" s="96" t="s">
        <v>1044</v>
      </c>
      <c r="K267" s="95" t="s">
        <v>1045</v>
      </c>
      <c r="L267" s="95" t="s">
        <v>1046</v>
      </c>
      <c r="M267" s="96" t="s">
        <v>333</v>
      </c>
      <c r="N267" s="96" t="s">
        <v>334</v>
      </c>
      <c r="O267" s="97" t="s">
        <v>1047</v>
      </c>
      <c r="P267" s="98" t="s">
        <v>1048</v>
      </c>
    </row>
    <row r="268" spans="1:16" x14ac:dyDescent="0.2">
      <c r="A268" s="54" t="str">
        <f t="shared" si="24"/>
        <v>OEJV 0074 </v>
      </c>
      <c r="B268" s="2" t="str">
        <f t="shared" si="25"/>
        <v>I</v>
      </c>
      <c r="C268" s="54">
        <f t="shared" si="26"/>
        <v>52765.383309999997</v>
      </c>
      <c r="D268" t="str">
        <f t="shared" si="27"/>
        <v>vis</v>
      </c>
      <c r="E268">
        <f>VLOOKUP(C268,'Active 1'!C$21:E$947,3,FALSE)</f>
        <v>-5767.9928033994665</v>
      </c>
      <c r="F268" s="2" t="s">
        <v>285</v>
      </c>
      <c r="G268" t="str">
        <f t="shared" si="28"/>
        <v>52765.38331</v>
      </c>
      <c r="H268" s="54">
        <f t="shared" si="29"/>
        <v>10111</v>
      </c>
      <c r="I268" s="95" t="s">
        <v>1049</v>
      </c>
      <c r="J268" s="96" t="s">
        <v>1050</v>
      </c>
      <c r="K268" s="95" t="s">
        <v>1051</v>
      </c>
      <c r="L268" s="95" t="s">
        <v>1052</v>
      </c>
      <c r="M268" s="96" t="s">
        <v>917</v>
      </c>
      <c r="N268" s="96" t="s">
        <v>280</v>
      </c>
      <c r="O268" s="97" t="s">
        <v>1053</v>
      </c>
      <c r="P268" s="98" t="s">
        <v>1054</v>
      </c>
    </row>
    <row r="269" spans="1:16" x14ac:dyDescent="0.2">
      <c r="A269" s="54" t="str">
        <f t="shared" si="24"/>
        <v> BBS 130 </v>
      </c>
      <c r="B269" s="2" t="str">
        <f t="shared" si="25"/>
        <v>I</v>
      </c>
      <c r="C269" s="54">
        <f t="shared" si="26"/>
        <v>53099.453000000001</v>
      </c>
      <c r="D269" t="str">
        <f t="shared" si="27"/>
        <v>vis</v>
      </c>
      <c r="E269">
        <f>VLOOKUP(C269,'Active 1'!C$21:E$947,3,FALSE)</f>
        <v>-5281.9884951571948</v>
      </c>
      <c r="F269" s="2" t="s">
        <v>285</v>
      </c>
      <c r="G269" t="str">
        <f t="shared" si="28"/>
        <v>53099.453</v>
      </c>
      <c r="H269" s="54">
        <f t="shared" si="29"/>
        <v>10597</v>
      </c>
      <c r="I269" s="95" t="s">
        <v>1055</v>
      </c>
      <c r="J269" s="96" t="s">
        <v>1056</v>
      </c>
      <c r="K269" s="95" t="s">
        <v>1057</v>
      </c>
      <c r="L269" s="95" t="s">
        <v>1058</v>
      </c>
      <c r="M269" s="96" t="s">
        <v>289</v>
      </c>
      <c r="N269" s="96"/>
      <c r="O269" s="97" t="s">
        <v>344</v>
      </c>
      <c r="P269" s="97" t="s">
        <v>1059</v>
      </c>
    </row>
    <row r="270" spans="1:16" x14ac:dyDescent="0.2">
      <c r="A270" s="54" t="str">
        <f t="shared" si="24"/>
        <v>BAVM 172 </v>
      </c>
      <c r="B270" s="2" t="str">
        <f t="shared" si="25"/>
        <v>I</v>
      </c>
      <c r="C270" s="54">
        <f t="shared" si="26"/>
        <v>53110.447999999997</v>
      </c>
      <c r="D270" t="str">
        <f t="shared" si="27"/>
        <v>vis</v>
      </c>
      <c r="E270">
        <f>VLOOKUP(C270,'Active 1'!C$21:E$947,3,FALSE)</f>
        <v>-5265.9929782663285</v>
      </c>
      <c r="F270" s="2" t="s">
        <v>285</v>
      </c>
      <c r="G270" t="str">
        <f t="shared" si="28"/>
        <v>53110.4480</v>
      </c>
      <c r="H270" s="54">
        <f t="shared" si="29"/>
        <v>10613</v>
      </c>
      <c r="I270" s="95" t="s">
        <v>1060</v>
      </c>
      <c r="J270" s="96" t="s">
        <v>1061</v>
      </c>
      <c r="K270" s="95" t="s">
        <v>1062</v>
      </c>
      <c r="L270" s="95" t="s">
        <v>1035</v>
      </c>
      <c r="M270" s="96" t="s">
        <v>333</v>
      </c>
      <c r="N270" s="96" t="s">
        <v>1040</v>
      </c>
      <c r="O270" s="97" t="s">
        <v>1063</v>
      </c>
      <c r="P270" s="98" t="s">
        <v>1042</v>
      </c>
    </row>
    <row r="271" spans="1:16" x14ac:dyDescent="0.2">
      <c r="A271" s="54" t="str">
        <f t="shared" si="24"/>
        <v>OEJV 0003 </v>
      </c>
      <c r="B271" s="2" t="str">
        <f t="shared" si="25"/>
        <v>I</v>
      </c>
      <c r="C271" s="54">
        <f t="shared" si="26"/>
        <v>53347.597000000002</v>
      </c>
      <c r="D271" t="str">
        <f t="shared" si="27"/>
        <v>vis</v>
      </c>
      <c r="E271">
        <f>VLOOKUP(C271,'Active 1'!C$21:E$947,3,FALSE)</f>
        <v>-4920.9888095392953</v>
      </c>
      <c r="F271" s="2" t="s">
        <v>285</v>
      </c>
      <c r="G271" t="str">
        <f t="shared" si="28"/>
        <v>53347.597</v>
      </c>
      <c r="H271" s="54">
        <f t="shared" si="29"/>
        <v>10958</v>
      </c>
      <c r="I271" s="95" t="s">
        <v>1064</v>
      </c>
      <c r="J271" s="96" t="s">
        <v>1065</v>
      </c>
      <c r="K271" s="95" t="s">
        <v>1066</v>
      </c>
      <c r="L271" s="95" t="s">
        <v>960</v>
      </c>
      <c r="M271" s="96" t="s">
        <v>289</v>
      </c>
      <c r="N271" s="96"/>
      <c r="O271" s="97" t="s">
        <v>344</v>
      </c>
      <c r="P271" s="98" t="s">
        <v>1067</v>
      </c>
    </row>
    <row r="272" spans="1:16" x14ac:dyDescent="0.2">
      <c r="A272" s="54" t="str">
        <f t="shared" si="24"/>
        <v>BAVM 173 </v>
      </c>
      <c r="B272" s="2" t="str">
        <f t="shared" si="25"/>
        <v>I</v>
      </c>
      <c r="C272" s="54">
        <f t="shared" si="26"/>
        <v>53409.459000000003</v>
      </c>
      <c r="D272" t="str">
        <f t="shared" si="27"/>
        <v>vis</v>
      </c>
      <c r="E272">
        <f>VLOOKUP(C272,'Active 1'!C$21:E$947,3,FALSE)</f>
        <v>-4830.9920231906635</v>
      </c>
      <c r="F272" s="2" t="s">
        <v>285</v>
      </c>
      <c r="G272" t="str">
        <f t="shared" si="28"/>
        <v>53409.459</v>
      </c>
      <c r="H272" s="54">
        <f t="shared" si="29"/>
        <v>11048</v>
      </c>
      <c r="I272" s="95" t="s">
        <v>1068</v>
      </c>
      <c r="J272" s="96" t="s">
        <v>1069</v>
      </c>
      <c r="K272" s="95" t="s">
        <v>1070</v>
      </c>
      <c r="L272" s="95" t="s">
        <v>950</v>
      </c>
      <c r="M272" s="96" t="s">
        <v>333</v>
      </c>
      <c r="N272" s="96" t="s">
        <v>1040</v>
      </c>
      <c r="O272" s="97" t="s">
        <v>1063</v>
      </c>
      <c r="P272" s="98" t="s">
        <v>1071</v>
      </c>
    </row>
    <row r="273" spans="1:16" x14ac:dyDescent="0.2">
      <c r="A273" s="54" t="str">
        <f t="shared" si="24"/>
        <v>BAVM 173 </v>
      </c>
      <c r="B273" s="2" t="str">
        <f t="shared" si="25"/>
        <v>I</v>
      </c>
      <c r="C273" s="54">
        <f t="shared" si="26"/>
        <v>53451.389199999998</v>
      </c>
      <c r="D273" t="str">
        <f t="shared" si="27"/>
        <v>vis</v>
      </c>
      <c r="E273">
        <f>VLOOKUP(C273,'Active 1'!C$21:E$947,3,FALSE)</f>
        <v>-4769.992002968962</v>
      </c>
      <c r="F273" s="2" t="s">
        <v>285</v>
      </c>
      <c r="G273" t="str">
        <f t="shared" si="28"/>
        <v>53451.3892</v>
      </c>
      <c r="H273" s="54">
        <f t="shared" si="29"/>
        <v>11109</v>
      </c>
      <c r="I273" s="95" t="s">
        <v>1072</v>
      </c>
      <c r="J273" s="96" t="s">
        <v>1073</v>
      </c>
      <c r="K273" s="95" t="s">
        <v>1074</v>
      </c>
      <c r="L273" s="95" t="s">
        <v>1075</v>
      </c>
      <c r="M273" s="96" t="s">
        <v>333</v>
      </c>
      <c r="N273" s="96" t="s">
        <v>1040</v>
      </c>
      <c r="O273" s="97" t="s">
        <v>1063</v>
      </c>
      <c r="P273" s="98" t="s">
        <v>1071</v>
      </c>
    </row>
    <row r="274" spans="1:16" x14ac:dyDescent="0.2">
      <c r="A274" s="54" t="str">
        <f t="shared" si="24"/>
        <v>BAVM 178 </v>
      </c>
      <c r="B274" s="2" t="str">
        <f t="shared" si="25"/>
        <v>I</v>
      </c>
      <c r="C274" s="54">
        <f t="shared" si="26"/>
        <v>53745.589</v>
      </c>
      <c r="D274" t="str">
        <f t="shared" si="27"/>
        <v>vis</v>
      </c>
      <c r="E274">
        <f>VLOOKUP(C274,'Active 1'!C$21:E$947,3,FALSE)</f>
        <v>-4341.9903776673245</v>
      </c>
      <c r="F274" s="2" t="s">
        <v>285</v>
      </c>
      <c r="G274" t="str">
        <f t="shared" si="28"/>
        <v>53745.5890</v>
      </c>
      <c r="H274" s="54">
        <f t="shared" si="29"/>
        <v>11537</v>
      </c>
      <c r="I274" s="95" t="s">
        <v>1076</v>
      </c>
      <c r="J274" s="96" t="s">
        <v>1077</v>
      </c>
      <c r="K274" s="95" t="s">
        <v>1078</v>
      </c>
      <c r="L274" s="95" t="s">
        <v>1079</v>
      </c>
      <c r="M274" s="96" t="s">
        <v>917</v>
      </c>
      <c r="N274" s="96" t="s">
        <v>1040</v>
      </c>
      <c r="O274" s="97" t="s">
        <v>1063</v>
      </c>
      <c r="P274" s="98" t="s">
        <v>1080</v>
      </c>
    </row>
    <row r="275" spans="1:16" x14ac:dyDescent="0.2">
      <c r="A275" s="54" t="str">
        <f t="shared" si="24"/>
        <v>OEJV 0074 </v>
      </c>
      <c r="B275" s="2" t="str">
        <f t="shared" si="25"/>
        <v>I</v>
      </c>
      <c r="C275" s="54">
        <f t="shared" si="26"/>
        <v>53747.650860000002</v>
      </c>
      <c r="D275" t="str">
        <f t="shared" si="27"/>
        <v>vis</v>
      </c>
      <c r="E275">
        <f>VLOOKUP(C275,'Active 1'!C$21:E$947,3,FALSE)</f>
        <v>-4338.9907854475305</v>
      </c>
      <c r="F275" s="2" t="s">
        <v>285</v>
      </c>
      <c r="G275" t="str">
        <f t="shared" si="28"/>
        <v>53747.65086</v>
      </c>
      <c r="H275" s="54">
        <f t="shared" si="29"/>
        <v>11540</v>
      </c>
      <c r="I275" s="95" t="s">
        <v>1081</v>
      </c>
      <c r="J275" s="96" t="s">
        <v>1082</v>
      </c>
      <c r="K275" s="95" t="s">
        <v>1083</v>
      </c>
      <c r="L275" s="95" t="s">
        <v>1084</v>
      </c>
      <c r="M275" s="96" t="s">
        <v>917</v>
      </c>
      <c r="N275" s="96" t="s">
        <v>95</v>
      </c>
      <c r="O275" s="97" t="s">
        <v>695</v>
      </c>
      <c r="P275" s="98" t="s">
        <v>1054</v>
      </c>
    </row>
    <row r="276" spans="1:16" x14ac:dyDescent="0.2">
      <c r="A276" s="54" t="str">
        <f t="shared" si="24"/>
        <v>OEJV 0074 </v>
      </c>
      <c r="B276" s="2" t="str">
        <f t="shared" si="25"/>
        <v>I</v>
      </c>
      <c r="C276" s="54">
        <f t="shared" si="26"/>
        <v>53747.651550000002</v>
      </c>
      <c r="D276" t="str">
        <f t="shared" si="27"/>
        <v>vis</v>
      </c>
      <c r="E276">
        <f>VLOOKUP(C276,'Active 1'!C$21:E$947,3,FALSE)</f>
        <v>-4338.9897816361008</v>
      </c>
      <c r="F276" s="2" t="s">
        <v>285</v>
      </c>
      <c r="G276" t="str">
        <f t="shared" si="28"/>
        <v>53747.65155</v>
      </c>
      <c r="H276" s="54">
        <f t="shared" si="29"/>
        <v>11540</v>
      </c>
      <c r="I276" s="95" t="s">
        <v>1085</v>
      </c>
      <c r="J276" s="96" t="s">
        <v>1086</v>
      </c>
      <c r="K276" s="95" t="s">
        <v>1083</v>
      </c>
      <c r="L276" s="95" t="s">
        <v>1087</v>
      </c>
      <c r="M276" s="96" t="s">
        <v>917</v>
      </c>
      <c r="N276" s="96" t="s">
        <v>285</v>
      </c>
      <c r="O276" s="97" t="s">
        <v>695</v>
      </c>
      <c r="P276" s="98" t="s">
        <v>1054</v>
      </c>
    </row>
    <row r="277" spans="1:16" x14ac:dyDescent="0.2">
      <c r="A277" s="54" t="str">
        <f t="shared" si="24"/>
        <v>OEJV 0074 </v>
      </c>
      <c r="B277" s="2" t="str">
        <f t="shared" si="25"/>
        <v>I</v>
      </c>
      <c r="C277" s="54">
        <f t="shared" si="26"/>
        <v>53747.651550000002</v>
      </c>
      <c r="D277" t="str">
        <f t="shared" si="27"/>
        <v>vis</v>
      </c>
      <c r="E277">
        <f>VLOOKUP(C277,'Active 1'!C$21:E$947,3,FALSE)</f>
        <v>-4338.9897816361008</v>
      </c>
      <c r="F277" s="2" t="s">
        <v>285</v>
      </c>
      <c r="G277" t="str">
        <f t="shared" si="28"/>
        <v>53747.65155</v>
      </c>
      <c r="H277" s="54">
        <f t="shared" si="29"/>
        <v>11540</v>
      </c>
      <c r="I277" s="95" t="s">
        <v>1085</v>
      </c>
      <c r="J277" s="96" t="s">
        <v>1086</v>
      </c>
      <c r="K277" s="95" t="s">
        <v>1083</v>
      </c>
      <c r="L277" s="95" t="s">
        <v>1087</v>
      </c>
      <c r="M277" s="96" t="s">
        <v>917</v>
      </c>
      <c r="N277" s="96" t="s">
        <v>1023</v>
      </c>
      <c r="O277" s="97" t="s">
        <v>695</v>
      </c>
      <c r="P277" s="98" t="s">
        <v>1054</v>
      </c>
    </row>
    <row r="278" spans="1:16" x14ac:dyDescent="0.2">
      <c r="A278" s="54" t="str">
        <f t="shared" si="24"/>
        <v>OEJV 0074 </v>
      </c>
      <c r="B278" s="2" t="str">
        <f t="shared" si="25"/>
        <v>I</v>
      </c>
      <c r="C278" s="54">
        <f t="shared" si="26"/>
        <v>53747.651550000002</v>
      </c>
      <c r="D278" t="str">
        <f t="shared" si="27"/>
        <v>vis</v>
      </c>
      <c r="E278">
        <f>VLOOKUP(C278,'Active 1'!C$21:E$947,3,FALSE)</f>
        <v>-4338.9897816361008</v>
      </c>
      <c r="F278" s="2" t="s">
        <v>285</v>
      </c>
      <c r="G278" t="str">
        <f t="shared" si="28"/>
        <v>53747.65155</v>
      </c>
      <c r="H278" s="54">
        <f t="shared" si="29"/>
        <v>11540</v>
      </c>
      <c r="I278" s="95" t="s">
        <v>1085</v>
      </c>
      <c r="J278" s="96" t="s">
        <v>1086</v>
      </c>
      <c r="K278" s="95" t="s">
        <v>1083</v>
      </c>
      <c r="L278" s="95" t="s">
        <v>1087</v>
      </c>
      <c r="M278" s="96" t="s">
        <v>917</v>
      </c>
      <c r="N278" s="96" t="s">
        <v>1088</v>
      </c>
      <c r="O278" s="97" t="s">
        <v>695</v>
      </c>
      <c r="P278" s="98" t="s">
        <v>1054</v>
      </c>
    </row>
    <row r="279" spans="1:16" x14ac:dyDescent="0.2">
      <c r="A279" s="54" t="str">
        <f t="shared" si="24"/>
        <v>IBVS 5753 </v>
      </c>
      <c r="B279" s="2" t="str">
        <f t="shared" si="25"/>
        <v>I</v>
      </c>
      <c r="C279" s="54">
        <f t="shared" si="26"/>
        <v>53765.523300000001</v>
      </c>
      <c r="D279" t="str">
        <f t="shared" si="27"/>
        <v>vis</v>
      </c>
      <c r="E279">
        <f>VLOOKUP(C279,'Active 1'!C$21:E$947,3,FALSE)</f>
        <v>-4312.9899745424736</v>
      </c>
      <c r="F279" s="2" t="s">
        <v>285</v>
      </c>
      <c r="G279" t="str">
        <f t="shared" si="28"/>
        <v>53765.5233</v>
      </c>
      <c r="H279" s="54">
        <f t="shared" si="29"/>
        <v>11566</v>
      </c>
      <c r="I279" s="95" t="s">
        <v>1089</v>
      </c>
      <c r="J279" s="96" t="s">
        <v>1090</v>
      </c>
      <c r="K279" s="95" t="s">
        <v>1091</v>
      </c>
      <c r="L279" s="95" t="s">
        <v>1092</v>
      </c>
      <c r="M279" s="96" t="s">
        <v>333</v>
      </c>
      <c r="N279" s="96" t="s">
        <v>334</v>
      </c>
      <c r="O279" s="97" t="s">
        <v>1093</v>
      </c>
      <c r="P279" s="98" t="s">
        <v>1094</v>
      </c>
    </row>
    <row r="280" spans="1:16" x14ac:dyDescent="0.2">
      <c r="A280" s="54" t="str">
        <f t="shared" si="24"/>
        <v> JAAVSO 39;177 </v>
      </c>
      <c r="B280" s="2" t="str">
        <f t="shared" si="25"/>
        <v>I</v>
      </c>
      <c r="C280" s="54">
        <f t="shared" si="26"/>
        <v>53813.639900000002</v>
      </c>
      <c r="D280" t="str">
        <f t="shared" si="27"/>
        <v>vis</v>
      </c>
      <c r="E280">
        <f>VLOOKUP(C280,'Active 1'!C$21:E$947,3,FALSE)</f>
        <v>-4242.9899847260658</v>
      </c>
      <c r="F280" s="2" t="s">
        <v>285</v>
      </c>
      <c r="G280" t="str">
        <f t="shared" si="28"/>
        <v>53813.6399</v>
      </c>
      <c r="H280" s="54">
        <f t="shared" si="29"/>
        <v>11636</v>
      </c>
      <c r="I280" s="95" t="s">
        <v>1095</v>
      </c>
      <c r="J280" s="96" t="s">
        <v>1096</v>
      </c>
      <c r="K280" s="95" t="s">
        <v>1097</v>
      </c>
      <c r="L280" s="95" t="s">
        <v>1092</v>
      </c>
      <c r="M280" s="96" t="s">
        <v>917</v>
      </c>
      <c r="N280" s="96" t="s">
        <v>1023</v>
      </c>
      <c r="O280" s="97" t="s">
        <v>1098</v>
      </c>
      <c r="P280" s="97" t="s">
        <v>232</v>
      </c>
    </row>
    <row r="281" spans="1:16" x14ac:dyDescent="0.2">
      <c r="A281" s="54" t="str">
        <f t="shared" si="24"/>
        <v>IBVS 5893 </v>
      </c>
      <c r="B281" s="2" t="str">
        <f t="shared" si="25"/>
        <v>I</v>
      </c>
      <c r="C281" s="54">
        <f t="shared" si="26"/>
        <v>54117.462</v>
      </c>
      <c r="D281" t="str">
        <f t="shared" si="27"/>
        <v>vis</v>
      </c>
      <c r="E281">
        <f>VLOOKUP(C281,'Active 1'!C$21:E$947,3,FALSE)</f>
        <v>-3800.9898453563087</v>
      </c>
      <c r="F281" s="2" t="s">
        <v>285</v>
      </c>
      <c r="G281" t="str">
        <f t="shared" si="28"/>
        <v>54117.4620</v>
      </c>
      <c r="H281" s="54">
        <f t="shared" si="29"/>
        <v>12078</v>
      </c>
      <c r="I281" s="95" t="s">
        <v>1099</v>
      </c>
      <c r="J281" s="96" t="s">
        <v>1100</v>
      </c>
      <c r="K281" s="95" t="s">
        <v>1101</v>
      </c>
      <c r="L281" s="95" t="s">
        <v>1102</v>
      </c>
      <c r="M281" s="96" t="s">
        <v>917</v>
      </c>
      <c r="N281" s="96" t="s">
        <v>280</v>
      </c>
      <c r="O281" s="97" t="s">
        <v>1103</v>
      </c>
      <c r="P281" s="98" t="s">
        <v>1104</v>
      </c>
    </row>
    <row r="282" spans="1:16" x14ac:dyDescent="0.2">
      <c r="A282" s="54" t="str">
        <f t="shared" si="24"/>
        <v> JAAVSO 39;177 </v>
      </c>
      <c r="B282" s="2" t="str">
        <f t="shared" si="25"/>
        <v>I</v>
      </c>
      <c r="C282" s="54">
        <f t="shared" si="26"/>
        <v>54165.574999999997</v>
      </c>
      <c r="D282" t="str">
        <f t="shared" si="27"/>
        <v>vis</v>
      </c>
      <c r="E282">
        <f>VLOOKUP(C282,'Active 1'!C$21:E$947,3,FALSE)</f>
        <v>-3730.9950928169237</v>
      </c>
      <c r="F282" s="2" t="s">
        <v>285</v>
      </c>
      <c r="G282" t="str">
        <f t="shared" si="28"/>
        <v>54165.5750</v>
      </c>
      <c r="H282" s="54">
        <f t="shared" si="29"/>
        <v>12148</v>
      </c>
      <c r="I282" s="95" t="s">
        <v>1105</v>
      </c>
      <c r="J282" s="96" t="s">
        <v>1106</v>
      </c>
      <c r="K282" s="95" t="s">
        <v>1107</v>
      </c>
      <c r="L282" s="95" t="s">
        <v>1108</v>
      </c>
      <c r="M282" s="96" t="s">
        <v>917</v>
      </c>
      <c r="N282" s="96" t="s">
        <v>95</v>
      </c>
      <c r="O282" s="97" t="s">
        <v>1098</v>
      </c>
      <c r="P282" s="97" t="s">
        <v>232</v>
      </c>
    </row>
    <row r="283" spans="1:16" x14ac:dyDescent="0.2">
      <c r="A283" s="54" t="str">
        <f t="shared" si="24"/>
        <v> JAAVSO 39;177 </v>
      </c>
      <c r="B283" s="2" t="str">
        <f t="shared" si="25"/>
        <v>I</v>
      </c>
      <c r="C283" s="54">
        <f t="shared" si="26"/>
        <v>54165.578500000003</v>
      </c>
      <c r="D283" t="str">
        <f t="shared" si="27"/>
        <v>vis</v>
      </c>
      <c r="E283">
        <f>VLOOKUP(C283,'Active 1'!C$21:E$947,3,FALSE)</f>
        <v>-3730.9900010198144</v>
      </c>
      <c r="F283" s="2" t="s">
        <v>285</v>
      </c>
      <c r="G283" t="str">
        <f t="shared" si="28"/>
        <v>54165.5785</v>
      </c>
      <c r="H283" s="54">
        <f t="shared" si="29"/>
        <v>12148</v>
      </c>
      <c r="I283" s="95" t="s">
        <v>1109</v>
      </c>
      <c r="J283" s="96" t="s">
        <v>1110</v>
      </c>
      <c r="K283" s="95" t="s">
        <v>1107</v>
      </c>
      <c r="L283" s="95" t="s">
        <v>1111</v>
      </c>
      <c r="M283" s="96" t="s">
        <v>917</v>
      </c>
      <c r="N283" s="96" t="s">
        <v>285</v>
      </c>
      <c r="O283" s="97" t="s">
        <v>1098</v>
      </c>
      <c r="P283" s="97" t="s">
        <v>232</v>
      </c>
    </row>
    <row r="284" spans="1:16" x14ac:dyDescent="0.2">
      <c r="A284" s="54" t="str">
        <f t="shared" si="24"/>
        <v>IBVS 5835 </v>
      </c>
      <c r="B284" s="2" t="str">
        <f t="shared" si="25"/>
        <v>I</v>
      </c>
      <c r="C284" s="54">
        <f t="shared" si="26"/>
        <v>54192.386100000003</v>
      </c>
      <c r="D284" t="str">
        <f t="shared" si="27"/>
        <v>vis</v>
      </c>
      <c r="E284">
        <f>VLOOKUP(C284,'Active 1'!C$21:E$947,3,FALSE)</f>
        <v>-3691.9903267493487</v>
      </c>
      <c r="F284" s="2" t="s">
        <v>285</v>
      </c>
      <c r="G284" t="str">
        <f t="shared" si="28"/>
        <v>54192.3861</v>
      </c>
      <c r="H284" s="54">
        <f t="shared" si="29"/>
        <v>12187</v>
      </c>
      <c r="I284" s="95" t="s">
        <v>1112</v>
      </c>
      <c r="J284" s="96" t="s">
        <v>1113</v>
      </c>
      <c r="K284" s="95" t="s">
        <v>1114</v>
      </c>
      <c r="L284" s="95" t="s">
        <v>1115</v>
      </c>
      <c r="M284" s="96" t="s">
        <v>917</v>
      </c>
      <c r="N284" s="96" t="s">
        <v>1015</v>
      </c>
      <c r="O284" s="97" t="s">
        <v>1116</v>
      </c>
      <c r="P284" s="98" t="s">
        <v>1117</v>
      </c>
    </row>
    <row r="285" spans="1:16" x14ac:dyDescent="0.2">
      <c r="A285" s="54" t="str">
        <f t="shared" si="24"/>
        <v>IBVS 5835 </v>
      </c>
      <c r="B285" s="2" t="str">
        <f t="shared" si="25"/>
        <v>II</v>
      </c>
      <c r="C285" s="54">
        <f t="shared" si="26"/>
        <v>54193.421999999999</v>
      </c>
      <c r="D285" t="str">
        <f t="shared" si="27"/>
        <v>vis</v>
      </c>
      <c r="E285">
        <f>VLOOKUP(C285,'Active 1'!C$21:E$947,3,FALSE)</f>
        <v>-3690.4833002875771</v>
      </c>
      <c r="F285" s="2" t="s">
        <v>285</v>
      </c>
      <c r="G285" t="str">
        <f t="shared" si="28"/>
        <v>54193.4220</v>
      </c>
      <c r="H285" s="54">
        <f t="shared" si="29"/>
        <v>12188.5</v>
      </c>
      <c r="I285" s="95" t="s">
        <v>1118</v>
      </c>
      <c r="J285" s="96" t="s">
        <v>1119</v>
      </c>
      <c r="K285" s="95" t="s">
        <v>1120</v>
      </c>
      <c r="L285" s="95" t="s">
        <v>1121</v>
      </c>
      <c r="M285" s="96" t="s">
        <v>917</v>
      </c>
      <c r="N285" s="96" t="s">
        <v>1015</v>
      </c>
      <c r="O285" s="97" t="s">
        <v>1116</v>
      </c>
      <c r="P285" s="98" t="s">
        <v>1117</v>
      </c>
    </row>
    <row r="286" spans="1:16" x14ac:dyDescent="0.2">
      <c r="A286" s="54" t="str">
        <f t="shared" si="24"/>
        <v>IBVS 5835 </v>
      </c>
      <c r="B286" s="2" t="str">
        <f t="shared" si="25"/>
        <v>I</v>
      </c>
      <c r="C286" s="54">
        <f t="shared" si="26"/>
        <v>54203.384899999997</v>
      </c>
      <c r="D286" t="str">
        <f t="shared" si="27"/>
        <v>vis</v>
      </c>
      <c r="E286">
        <f>VLOOKUP(C286,'Active 1'!C$21:E$947,3,FALSE)</f>
        <v>-3675.9892816216329</v>
      </c>
      <c r="F286" s="2" t="s">
        <v>285</v>
      </c>
      <c r="G286" t="str">
        <f t="shared" si="28"/>
        <v>54203.3849</v>
      </c>
      <c r="H286" s="54">
        <f t="shared" si="29"/>
        <v>12203</v>
      </c>
      <c r="I286" s="95" t="s">
        <v>1122</v>
      </c>
      <c r="J286" s="96" t="s">
        <v>1123</v>
      </c>
      <c r="K286" s="95" t="s">
        <v>1124</v>
      </c>
      <c r="L286" s="95" t="s">
        <v>1125</v>
      </c>
      <c r="M286" s="96" t="s">
        <v>917</v>
      </c>
      <c r="N286" s="96" t="s">
        <v>285</v>
      </c>
      <c r="O286" s="97" t="s">
        <v>1116</v>
      </c>
      <c r="P286" s="98" t="s">
        <v>1117</v>
      </c>
    </row>
    <row r="287" spans="1:16" x14ac:dyDescent="0.2">
      <c r="A287" s="54" t="str">
        <f t="shared" si="24"/>
        <v>IBVS 5835 </v>
      </c>
      <c r="B287" s="2" t="str">
        <f t="shared" si="25"/>
        <v>II</v>
      </c>
      <c r="C287" s="54">
        <f t="shared" si="26"/>
        <v>54388.632599999997</v>
      </c>
      <c r="D287" t="str">
        <f t="shared" si="27"/>
        <v>vis</v>
      </c>
      <c r="E287">
        <f>VLOOKUP(C287,'Active 1'!C$21:E$947,3,FALSE)</f>
        <v>-3406.4910811354684</v>
      </c>
      <c r="F287" s="2" t="s">
        <v>285</v>
      </c>
      <c r="G287" t="str">
        <f t="shared" si="28"/>
        <v>54388.6326</v>
      </c>
      <c r="H287" s="54">
        <f t="shared" si="29"/>
        <v>12472.5</v>
      </c>
      <c r="I287" s="95" t="s">
        <v>1126</v>
      </c>
      <c r="J287" s="96" t="s">
        <v>1127</v>
      </c>
      <c r="K287" s="95" t="s">
        <v>1128</v>
      </c>
      <c r="L287" s="95" t="s">
        <v>1129</v>
      </c>
      <c r="M287" s="96" t="s">
        <v>917</v>
      </c>
      <c r="N287" s="96" t="s">
        <v>285</v>
      </c>
      <c r="O287" s="97" t="s">
        <v>1116</v>
      </c>
      <c r="P287" s="98" t="s">
        <v>1117</v>
      </c>
    </row>
    <row r="288" spans="1:16" x14ac:dyDescent="0.2">
      <c r="A288" s="54" t="str">
        <f t="shared" si="24"/>
        <v>BAVM 201 </v>
      </c>
      <c r="B288" s="2" t="str">
        <f t="shared" si="25"/>
        <v>I</v>
      </c>
      <c r="C288" s="54">
        <f t="shared" si="26"/>
        <v>54513.393600000003</v>
      </c>
      <c r="D288" t="str">
        <f t="shared" si="27"/>
        <v>vis</v>
      </c>
      <c r="E288">
        <f>VLOOKUP(C288,'Active 1'!C$21:E$947,3,FALSE)</f>
        <v>-3224.9888816973321</v>
      </c>
      <c r="F288" s="2" t="s">
        <v>285</v>
      </c>
      <c r="G288" t="str">
        <f t="shared" si="28"/>
        <v>54513.3936</v>
      </c>
      <c r="H288" s="54">
        <f t="shared" si="29"/>
        <v>12654</v>
      </c>
      <c r="I288" s="95" t="s">
        <v>1130</v>
      </c>
      <c r="J288" s="96" t="s">
        <v>1131</v>
      </c>
      <c r="K288" s="95" t="s">
        <v>1132</v>
      </c>
      <c r="L288" s="95" t="s">
        <v>1133</v>
      </c>
      <c r="M288" s="96" t="s">
        <v>917</v>
      </c>
      <c r="N288" s="96" t="s">
        <v>1015</v>
      </c>
      <c r="O288" s="97" t="s">
        <v>1134</v>
      </c>
      <c r="P288" s="98" t="s">
        <v>1135</v>
      </c>
    </row>
    <row r="289" spans="1:16" ht="25.5" x14ac:dyDescent="0.2">
      <c r="A289" s="54" t="str">
        <f t="shared" si="24"/>
        <v>JAAVSO 36(2);186 </v>
      </c>
      <c r="B289" s="2" t="str">
        <f t="shared" si="25"/>
        <v>I</v>
      </c>
      <c r="C289" s="54">
        <f t="shared" si="26"/>
        <v>54527.828699999998</v>
      </c>
      <c r="D289" t="str">
        <f t="shared" si="27"/>
        <v>vis</v>
      </c>
      <c r="E289">
        <f>VLOOKUP(C289,'Active 1'!C$21:E$947,3,FALSE)</f>
        <v>-3203.9887101765171</v>
      </c>
      <c r="F289" s="2" t="s">
        <v>285</v>
      </c>
      <c r="G289" t="str">
        <f t="shared" si="28"/>
        <v>54527.8287</v>
      </c>
      <c r="H289" s="54">
        <f t="shared" si="29"/>
        <v>12675</v>
      </c>
      <c r="I289" s="95" t="s">
        <v>1136</v>
      </c>
      <c r="J289" s="96" t="s">
        <v>1137</v>
      </c>
      <c r="K289" s="95" t="s">
        <v>1138</v>
      </c>
      <c r="L289" s="95" t="s">
        <v>1139</v>
      </c>
      <c r="M289" s="96" t="s">
        <v>917</v>
      </c>
      <c r="N289" s="96" t="s">
        <v>1015</v>
      </c>
      <c r="O289" s="97" t="s">
        <v>1140</v>
      </c>
      <c r="P289" s="98" t="s">
        <v>1141</v>
      </c>
    </row>
    <row r="290" spans="1:16" ht="25.5" x14ac:dyDescent="0.2">
      <c r="A290" s="54" t="str">
        <f t="shared" si="24"/>
        <v>JAAVSO 36(2);186 </v>
      </c>
      <c r="B290" s="2" t="str">
        <f t="shared" si="25"/>
        <v>I</v>
      </c>
      <c r="C290" s="54">
        <f t="shared" si="26"/>
        <v>54536.764600000002</v>
      </c>
      <c r="D290" t="str">
        <f t="shared" si="27"/>
        <v>vis</v>
      </c>
      <c r="E290">
        <f>VLOOKUP(C290,'Active 1'!C$21:E$947,3,FALSE)</f>
        <v>-3190.9887702597171</v>
      </c>
      <c r="F290" s="2" t="s">
        <v>285</v>
      </c>
      <c r="G290" t="str">
        <f t="shared" si="28"/>
        <v>54536.7646</v>
      </c>
      <c r="H290" s="54">
        <f t="shared" si="29"/>
        <v>12688</v>
      </c>
      <c r="I290" s="95" t="s">
        <v>1142</v>
      </c>
      <c r="J290" s="96" t="s">
        <v>1143</v>
      </c>
      <c r="K290" s="95" t="s">
        <v>1144</v>
      </c>
      <c r="L290" s="95" t="s">
        <v>1139</v>
      </c>
      <c r="M290" s="96" t="s">
        <v>917</v>
      </c>
      <c r="N290" s="96" t="s">
        <v>1015</v>
      </c>
      <c r="O290" s="97" t="s">
        <v>1145</v>
      </c>
      <c r="P290" s="98" t="s">
        <v>1141</v>
      </c>
    </row>
    <row r="291" spans="1:16" ht="25.5" x14ac:dyDescent="0.2">
      <c r="A291" s="54" t="str">
        <f t="shared" si="24"/>
        <v>JAAVSO 36(2);186 </v>
      </c>
      <c r="B291" s="2" t="str">
        <f t="shared" si="25"/>
        <v>I</v>
      </c>
      <c r="C291" s="54">
        <f t="shared" si="26"/>
        <v>54547.762999999999</v>
      </c>
      <c r="D291" t="str">
        <f t="shared" si="27"/>
        <v>vis</v>
      </c>
      <c r="E291">
        <f>VLOOKUP(C291,'Active 1'!C$21:E$947,3,FALSE)</f>
        <v>-3174.9883070516653</v>
      </c>
      <c r="F291" s="2" t="s">
        <v>285</v>
      </c>
      <c r="G291" t="str">
        <f t="shared" si="28"/>
        <v>54547.763</v>
      </c>
      <c r="H291" s="54">
        <f t="shared" si="29"/>
        <v>12704</v>
      </c>
      <c r="I291" s="95" t="s">
        <v>1146</v>
      </c>
      <c r="J291" s="96" t="s">
        <v>1147</v>
      </c>
      <c r="K291" s="95" t="s">
        <v>1148</v>
      </c>
      <c r="L291" s="95" t="s">
        <v>1058</v>
      </c>
      <c r="M291" s="96" t="s">
        <v>917</v>
      </c>
      <c r="N291" s="96" t="s">
        <v>1015</v>
      </c>
      <c r="O291" s="97" t="s">
        <v>1140</v>
      </c>
      <c r="P291" s="98" t="s">
        <v>1141</v>
      </c>
    </row>
    <row r="292" spans="1:16" x14ac:dyDescent="0.2">
      <c r="A292" s="54" t="str">
        <f t="shared" si="24"/>
        <v> JAAVSO 39;177 </v>
      </c>
      <c r="B292" s="2" t="str">
        <f t="shared" si="25"/>
        <v>I</v>
      </c>
      <c r="C292" s="54">
        <f t="shared" si="26"/>
        <v>54554.635499999997</v>
      </c>
      <c r="D292" t="str">
        <f t="shared" si="27"/>
        <v>vis</v>
      </c>
      <c r="E292">
        <f>VLOOKUP(C292,'Active 1'!C$21:E$947,3,FALSE)</f>
        <v>-3164.9901997453908</v>
      </c>
      <c r="F292" s="2" t="s">
        <v>285</v>
      </c>
      <c r="G292" t="str">
        <f t="shared" si="28"/>
        <v>54554.6355</v>
      </c>
      <c r="H292" s="54">
        <f t="shared" si="29"/>
        <v>12714</v>
      </c>
      <c r="I292" s="95" t="s">
        <v>1149</v>
      </c>
      <c r="J292" s="96" t="s">
        <v>1150</v>
      </c>
      <c r="K292" s="95" t="s">
        <v>1151</v>
      </c>
      <c r="L292" s="95" t="s">
        <v>1092</v>
      </c>
      <c r="M292" s="96" t="s">
        <v>917</v>
      </c>
      <c r="N292" s="96" t="s">
        <v>285</v>
      </c>
      <c r="O292" s="97" t="s">
        <v>1098</v>
      </c>
      <c r="P292" s="97" t="s">
        <v>232</v>
      </c>
    </row>
    <row r="293" spans="1:16" x14ac:dyDescent="0.2">
      <c r="A293" s="54" t="str">
        <f t="shared" si="24"/>
        <v> JAAVSO 39;177 </v>
      </c>
      <c r="B293" s="2" t="str">
        <f t="shared" si="25"/>
        <v>I</v>
      </c>
      <c r="C293" s="54">
        <f t="shared" si="26"/>
        <v>54554.637000000002</v>
      </c>
      <c r="D293" t="str">
        <f t="shared" si="27"/>
        <v>vis</v>
      </c>
      <c r="E293">
        <f>VLOOKUP(C293,'Active 1'!C$21:E$947,3,FALSE)</f>
        <v>-3164.9880175466251</v>
      </c>
      <c r="F293" s="2" t="s">
        <v>285</v>
      </c>
      <c r="G293" t="str">
        <f t="shared" si="28"/>
        <v>54554.6370</v>
      </c>
      <c r="H293" s="54">
        <f t="shared" si="29"/>
        <v>12714</v>
      </c>
      <c r="I293" s="95" t="s">
        <v>1152</v>
      </c>
      <c r="J293" s="96" t="s">
        <v>1153</v>
      </c>
      <c r="K293" s="95" t="s">
        <v>1151</v>
      </c>
      <c r="L293" s="95" t="s">
        <v>1154</v>
      </c>
      <c r="M293" s="96" t="s">
        <v>917</v>
      </c>
      <c r="N293" s="96" t="s">
        <v>95</v>
      </c>
      <c r="O293" s="97" t="s">
        <v>1098</v>
      </c>
      <c r="P293" s="97" t="s">
        <v>232</v>
      </c>
    </row>
    <row r="294" spans="1:16" x14ac:dyDescent="0.2">
      <c r="A294" s="54" t="str">
        <f t="shared" si="24"/>
        <v>IBVS 5933 </v>
      </c>
      <c r="B294" s="2" t="str">
        <f t="shared" si="25"/>
        <v>I</v>
      </c>
      <c r="C294" s="54">
        <f t="shared" si="26"/>
        <v>54592.443899999998</v>
      </c>
      <c r="D294" t="str">
        <f t="shared" si="27"/>
        <v>vis</v>
      </c>
      <c r="E294">
        <f>VLOOKUP(C294,'Active 1'!C$21:E$947,3,FALSE)</f>
        <v>-3109.9865707488552</v>
      </c>
      <c r="F294" s="2" t="s">
        <v>285</v>
      </c>
      <c r="G294" t="str">
        <f t="shared" si="28"/>
        <v>54592.4439</v>
      </c>
      <c r="H294" s="54">
        <f t="shared" si="29"/>
        <v>12769</v>
      </c>
      <c r="I294" s="95" t="s">
        <v>1155</v>
      </c>
      <c r="J294" s="96" t="s">
        <v>1156</v>
      </c>
      <c r="K294" s="95" t="s">
        <v>1157</v>
      </c>
      <c r="L294" s="95" t="s">
        <v>1158</v>
      </c>
      <c r="M294" s="96" t="s">
        <v>917</v>
      </c>
      <c r="N294" s="96" t="s">
        <v>285</v>
      </c>
      <c r="O294" s="97" t="s">
        <v>1159</v>
      </c>
      <c r="P294" s="98" t="s">
        <v>1160</v>
      </c>
    </row>
    <row r="295" spans="1:16" x14ac:dyDescent="0.2">
      <c r="A295" s="54" t="str">
        <f t="shared" si="24"/>
        <v>IBVS 5933 </v>
      </c>
      <c r="B295" s="2" t="str">
        <f t="shared" si="25"/>
        <v>I</v>
      </c>
      <c r="C295" s="54">
        <f t="shared" si="26"/>
        <v>54605.504399999998</v>
      </c>
      <c r="D295" t="str">
        <f t="shared" si="27"/>
        <v>vis</v>
      </c>
      <c r="E295">
        <f>VLOOKUP(C295,'Active 1'!C$21:E$947,3,FALSE)</f>
        <v>-3090.9861661692062</v>
      </c>
      <c r="F295" s="2" t="s">
        <v>285</v>
      </c>
      <c r="G295" t="str">
        <f t="shared" si="28"/>
        <v>54605.5044</v>
      </c>
      <c r="H295" s="54">
        <f t="shared" si="29"/>
        <v>12788</v>
      </c>
      <c r="I295" s="95" t="s">
        <v>1161</v>
      </c>
      <c r="J295" s="96" t="s">
        <v>1162</v>
      </c>
      <c r="K295" s="95" t="s">
        <v>1163</v>
      </c>
      <c r="L295" s="95" t="s">
        <v>1164</v>
      </c>
      <c r="M295" s="96" t="s">
        <v>917</v>
      </c>
      <c r="N295" s="96" t="s">
        <v>285</v>
      </c>
      <c r="O295" s="97" t="s">
        <v>1159</v>
      </c>
      <c r="P295" s="98" t="s">
        <v>1160</v>
      </c>
    </row>
    <row r="296" spans="1:16" x14ac:dyDescent="0.2">
      <c r="A296" s="54" t="str">
        <f t="shared" si="24"/>
        <v>IBVS 5933 </v>
      </c>
      <c r="B296" s="2" t="str">
        <f t="shared" si="25"/>
        <v>I</v>
      </c>
      <c r="C296" s="54">
        <f t="shared" si="26"/>
        <v>54862.583299999998</v>
      </c>
      <c r="D296" t="str">
        <f t="shared" si="27"/>
        <v>vis</v>
      </c>
      <c r="E296">
        <f>VLOOKUP(C296,'Active 1'!C$21:E$947,3,FALSE)</f>
        <v>-2716.9879954336839</v>
      </c>
      <c r="F296" s="2" t="s">
        <v>285</v>
      </c>
      <c r="G296" t="str">
        <f t="shared" si="28"/>
        <v>54862.5833</v>
      </c>
      <c r="H296" s="54">
        <f t="shared" si="29"/>
        <v>13162</v>
      </c>
      <c r="I296" s="95" t="s">
        <v>1165</v>
      </c>
      <c r="J296" s="96" t="s">
        <v>1166</v>
      </c>
      <c r="K296" s="95" t="s">
        <v>1167</v>
      </c>
      <c r="L296" s="95" t="s">
        <v>1154</v>
      </c>
      <c r="M296" s="96" t="s">
        <v>917</v>
      </c>
      <c r="N296" s="96" t="s">
        <v>285</v>
      </c>
      <c r="O296" s="97" t="s">
        <v>1168</v>
      </c>
      <c r="P296" s="98" t="s">
        <v>1160</v>
      </c>
    </row>
    <row r="297" spans="1:16" x14ac:dyDescent="0.2">
      <c r="A297" s="54" t="str">
        <f t="shared" si="24"/>
        <v> JAAVSO 38;85 </v>
      </c>
      <c r="B297" s="2" t="str">
        <f t="shared" si="25"/>
        <v>I</v>
      </c>
      <c r="C297" s="54">
        <f t="shared" si="26"/>
        <v>54865.333299999998</v>
      </c>
      <c r="D297" t="str">
        <f t="shared" si="27"/>
        <v>vis</v>
      </c>
      <c r="E297">
        <f>VLOOKUP(C297,'Active 1'!C$21:E$947,3,FALSE)</f>
        <v>-2712.9872977120012</v>
      </c>
      <c r="F297" s="2" t="s">
        <v>285</v>
      </c>
      <c r="G297" t="str">
        <f t="shared" si="28"/>
        <v>54865.3333</v>
      </c>
      <c r="H297" s="54">
        <f t="shared" si="29"/>
        <v>13166</v>
      </c>
      <c r="I297" s="95" t="s">
        <v>1169</v>
      </c>
      <c r="J297" s="96" t="s">
        <v>1170</v>
      </c>
      <c r="K297" s="95" t="s">
        <v>1171</v>
      </c>
      <c r="L297" s="95" t="s">
        <v>1172</v>
      </c>
      <c r="M297" s="96" t="s">
        <v>917</v>
      </c>
      <c r="N297" s="96" t="s">
        <v>1173</v>
      </c>
      <c r="O297" s="97" t="s">
        <v>1174</v>
      </c>
      <c r="P297" s="97" t="s">
        <v>1175</v>
      </c>
    </row>
    <row r="298" spans="1:16" x14ac:dyDescent="0.2">
      <c r="A298" s="54" t="str">
        <f t="shared" si="24"/>
        <v>IBVS 5938 </v>
      </c>
      <c r="B298" s="2" t="str">
        <f t="shared" si="25"/>
        <v>I</v>
      </c>
      <c r="C298" s="54">
        <f t="shared" si="26"/>
        <v>54870.831400000003</v>
      </c>
      <c r="D298" t="str">
        <f t="shared" si="27"/>
        <v>vis</v>
      </c>
      <c r="E298">
        <f>VLOOKUP(C298,'Active 1'!C$21:E$947,3,FALSE)</f>
        <v>-2704.9886663870552</v>
      </c>
      <c r="F298" s="2" t="s">
        <v>285</v>
      </c>
      <c r="G298" t="str">
        <f t="shared" si="28"/>
        <v>54870.8314</v>
      </c>
      <c r="H298" s="54">
        <f t="shared" si="29"/>
        <v>13174</v>
      </c>
      <c r="I298" s="95" t="s">
        <v>1176</v>
      </c>
      <c r="J298" s="96" t="s">
        <v>1177</v>
      </c>
      <c r="K298" s="95" t="s">
        <v>1178</v>
      </c>
      <c r="L298" s="95" t="s">
        <v>1179</v>
      </c>
      <c r="M298" s="96" t="s">
        <v>917</v>
      </c>
      <c r="N298" s="96" t="s">
        <v>285</v>
      </c>
      <c r="O298" s="97" t="s">
        <v>1180</v>
      </c>
      <c r="P298" s="98" t="s">
        <v>1181</v>
      </c>
    </row>
    <row r="299" spans="1:16" x14ac:dyDescent="0.2">
      <c r="A299" s="54" t="str">
        <f t="shared" si="24"/>
        <v>IBVS 5894 </v>
      </c>
      <c r="B299" s="2" t="str">
        <f t="shared" si="25"/>
        <v>I</v>
      </c>
      <c r="C299" s="54">
        <f t="shared" si="26"/>
        <v>54890.798300000002</v>
      </c>
      <c r="D299" t="str">
        <f t="shared" si="27"/>
        <v>vis</v>
      </c>
      <c r="E299">
        <f>VLOOKUP(C299,'Active 1'!C$21:E$947,3,FALSE)</f>
        <v>-2675.940836809214</v>
      </c>
      <c r="F299" s="2" t="s">
        <v>285</v>
      </c>
      <c r="G299" t="str">
        <f t="shared" si="28"/>
        <v>54890.7983</v>
      </c>
      <c r="H299" s="54">
        <f t="shared" si="29"/>
        <v>13203</v>
      </c>
      <c r="I299" s="95" t="s">
        <v>1182</v>
      </c>
      <c r="J299" s="96" t="s">
        <v>1183</v>
      </c>
      <c r="K299" s="95" t="s">
        <v>1184</v>
      </c>
      <c r="L299" s="95" t="s">
        <v>1185</v>
      </c>
      <c r="M299" s="96" t="s">
        <v>917</v>
      </c>
      <c r="N299" s="96" t="s">
        <v>285</v>
      </c>
      <c r="O299" s="97" t="s">
        <v>359</v>
      </c>
      <c r="P299" s="98" t="s">
        <v>1186</v>
      </c>
    </row>
    <row r="300" spans="1:16" x14ac:dyDescent="0.2">
      <c r="A300" s="54" t="str">
        <f t="shared" si="24"/>
        <v>IBVS 5933 </v>
      </c>
      <c r="B300" s="2" t="str">
        <f t="shared" si="25"/>
        <v>I</v>
      </c>
      <c r="C300" s="54">
        <f t="shared" si="26"/>
        <v>54893.515599999999</v>
      </c>
      <c r="D300" t="str">
        <f t="shared" si="27"/>
        <v>vis</v>
      </c>
      <c r="E300">
        <f>VLOOKUP(C300,'Active 1'!C$21:E$947,3,FALSE)</f>
        <v>-2671.9877110204452</v>
      </c>
      <c r="F300" s="2" t="s">
        <v>285</v>
      </c>
      <c r="G300" t="str">
        <f t="shared" si="28"/>
        <v>54893.5156</v>
      </c>
      <c r="H300" s="54">
        <f t="shared" si="29"/>
        <v>13207</v>
      </c>
      <c r="I300" s="95" t="s">
        <v>1187</v>
      </c>
      <c r="J300" s="96" t="s">
        <v>1188</v>
      </c>
      <c r="K300" s="95" t="s">
        <v>1189</v>
      </c>
      <c r="L300" s="95" t="s">
        <v>1190</v>
      </c>
      <c r="M300" s="96" t="s">
        <v>917</v>
      </c>
      <c r="N300" s="96" t="s">
        <v>285</v>
      </c>
      <c r="O300" s="97" t="s">
        <v>1168</v>
      </c>
      <c r="P300" s="98" t="s">
        <v>1160</v>
      </c>
    </row>
    <row r="301" spans="1:16" x14ac:dyDescent="0.2">
      <c r="A301" s="54" t="str">
        <f t="shared" si="24"/>
        <v>IBVS 5933 </v>
      </c>
      <c r="B301" s="2" t="str">
        <f t="shared" si="25"/>
        <v>I</v>
      </c>
      <c r="C301" s="54">
        <f t="shared" si="26"/>
        <v>54897.640200000002</v>
      </c>
      <c r="D301" t="str">
        <f t="shared" si="27"/>
        <v>vis</v>
      </c>
      <c r="E301">
        <f>VLOOKUP(C301,'Active 1'!C$21:E$947,3,FALSE)</f>
        <v>-2665.9872463575857</v>
      </c>
      <c r="F301" s="2" t="s">
        <v>285</v>
      </c>
      <c r="G301" t="str">
        <f t="shared" si="28"/>
        <v>54897.6402</v>
      </c>
      <c r="H301" s="54">
        <f t="shared" si="29"/>
        <v>13213</v>
      </c>
      <c r="I301" s="95" t="s">
        <v>1191</v>
      </c>
      <c r="J301" s="96" t="s">
        <v>1192</v>
      </c>
      <c r="K301" s="95" t="s">
        <v>1193</v>
      </c>
      <c r="L301" s="95" t="s">
        <v>1194</v>
      </c>
      <c r="M301" s="96" t="s">
        <v>917</v>
      </c>
      <c r="N301" s="96" t="s">
        <v>285</v>
      </c>
      <c r="O301" s="97" t="s">
        <v>1168</v>
      </c>
      <c r="P301" s="98" t="s">
        <v>1160</v>
      </c>
    </row>
    <row r="302" spans="1:16" x14ac:dyDescent="0.2">
      <c r="A302" s="54" t="str">
        <f t="shared" si="24"/>
        <v> JAAVSO 38;85 </v>
      </c>
      <c r="B302" s="2" t="str">
        <f t="shared" si="25"/>
        <v>I</v>
      </c>
      <c r="C302" s="54">
        <f t="shared" si="26"/>
        <v>54908.637499999997</v>
      </c>
      <c r="D302" t="str">
        <f t="shared" si="27"/>
        <v>vis</v>
      </c>
      <c r="E302">
        <f>VLOOKUP(C302,'Active 1'!C$21:E$947,3,FALSE)</f>
        <v>-2649.9883834286247</v>
      </c>
      <c r="F302" s="2" t="s">
        <v>285</v>
      </c>
      <c r="G302" t="str">
        <f t="shared" si="28"/>
        <v>54908.6375</v>
      </c>
      <c r="H302" s="54">
        <f t="shared" si="29"/>
        <v>13229</v>
      </c>
      <c r="I302" s="95" t="s">
        <v>1195</v>
      </c>
      <c r="J302" s="96" t="s">
        <v>1196</v>
      </c>
      <c r="K302" s="95" t="s">
        <v>1197</v>
      </c>
      <c r="L302" s="95" t="s">
        <v>1198</v>
      </c>
      <c r="M302" s="96" t="s">
        <v>917</v>
      </c>
      <c r="N302" s="96" t="s">
        <v>1173</v>
      </c>
      <c r="O302" s="97" t="s">
        <v>1199</v>
      </c>
      <c r="P302" s="97" t="s">
        <v>1175</v>
      </c>
    </row>
    <row r="303" spans="1:16" x14ac:dyDescent="0.2">
      <c r="A303" s="54" t="str">
        <f t="shared" si="24"/>
        <v>IBVS 5933 </v>
      </c>
      <c r="B303" s="2" t="str">
        <f t="shared" si="25"/>
        <v>II</v>
      </c>
      <c r="C303" s="54">
        <f t="shared" si="26"/>
        <v>54910.356299999999</v>
      </c>
      <c r="D303" t="str">
        <f t="shared" si="27"/>
        <v>vis</v>
      </c>
      <c r="E303">
        <f>VLOOKUP(C303,'Active 1'!C$21:E$947,3,FALSE)</f>
        <v>-2647.487874612611</v>
      </c>
      <c r="F303" s="2" t="s">
        <v>285</v>
      </c>
      <c r="G303" t="str">
        <f t="shared" si="28"/>
        <v>54910.3563</v>
      </c>
      <c r="H303" s="54">
        <f t="shared" si="29"/>
        <v>13231.5</v>
      </c>
      <c r="I303" s="95" t="s">
        <v>1200</v>
      </c>
      <c r="J303" s="96" t="s">
        <v>1201</v>
      </c>
      <c r="K303" s="95" t="s">
        <v>1202</v>
      </c>
      <c r="L303" s="95" t="s">
        <v>1203</v>
      </c>
      <c r="M303" s="96" t="s">
        <v>917</v>
      </c>
      <c r="N303" s="96" t="s">
        <v>285</v>
      </c>
      <c r="O303" s="97" t="s">
        <v>1168</v>
      </c>
      <c r="P303" s="98" t="s">
        <v>1160</v>
      </c>
    </row>
    <row r="304" spans="1:16" x14ac:dyDescent="0.2">
      <c r="A304" s="54" t="str">
        <f t="shared" si="24"/>
        <v> JAAVSO 38;85 </v>
      </c>
      <c r="B304" s="2" t="str">
        <f t="shared" si="25"/>
        <v>I</v>
      </c>
      <c r="C304" s="54">
        <f t="shared" si="26"/>
        <v>54911.379500000003</v>
      </c>
      <c r="D304" t="str">
        <f t="shared" si="27"/>
        <v>vis</v>
      </c>
      <c r="E304">
        <f>VLOOKUP(C304,'Active 1'!C$21:E$947,3,FALSE)</f>
        <v>-2645.9993241003062</v>
      </c>
      <c r="F304" s="2" t="s">
        <v>285</v>
      </c>
      <c r="G304" t="str">
        <f t="shared" si="28"/>
        <v>54911.3795</v>
      </c>
      <c r="H304" s="54">
        <f t="shared" si="29"/>
        <v>13233</v>
      </c>
      <c r="I304" s="95" t="s">
        <v>1204</v>
      </c>
      <c r="J304" s="96" t="s">
        <v>1205</v>
      </c>
      <c r="K304" s="95" t="s">
        <v>1206</v>
      </c>
      <c r="L304" s="95" t="s">
        <v>1207</v>
      </c>
      <c r="M304" s="96" t="s">
        <v>917</v>
      </c>
      <c r="N304" s="96" t="s">
        <v>1173</v>
      </c>
      <c r="O304" s="97" t="s">
        <v>1174</v>
      </c>
      <c r="P304" s="97" t="s">
        <v>1175</v>
      </c>
    </row>
    <row r="305" spans="1:16" x14ac:dyDescent="0.2">
      <c r="A305" s="54" t="str">
        <f t="shared" si="24"/>
        <v>IBVS 5933 </v>
      </c>
      <c r="B305" s="2" t="str">
        <f t="shared" si="25"/>
        <v>I</v>
      </c>
      <c r="C305" s="54">
        <f t="shared" si="26"/>
        <v>54911.387499999997</v>
      </c>
      <c r="D305" t="str">
        <f t="shared" si="27"/>
        <v>vis</v>
      </c>
      <c r="E305">
        <f>VLOOKUP(C305,'Active 1'!C$21:E$947,3,FALSE)</f>
        <v>-2645.9876857069421</v>
      </c>
      <c r="F305" s="2" t="s">
        <v>285</v>
      </c>
      <c r="G305" t="str">
        <f t="shared" si="28"/>
        <v>54911.3875</v>
      </c>
      <c r="H305" s="54">
        <f t="shared" si="29"/>
        <v>13233</v>
      </c>
      <c r="I305" s="95" t="s">
        <v>1208</v>
      </c>
      <c r="J305" s="96" t="s">
        <v>1209</v>
      </c>
      <c r="K305" s="95" t="s">
        <v>1206</v>
      </c>
      <c r="L305" s="95" t="s">
        <v>1210</v>
      </c>
      <c r="M305" s="96" t="s">
        <v>917</v>
      </c>
      <c r="N305" s="96" t="s">
        <v>285</v>
      </c>
      <c r="O305" s="97" t="s">
        <v>1168</v>
      </c>
      <c r="P305" s="98" t="s">
        <v>1160</v>
      </c>
    </row>
    <row r="306" spans="1:16" x14ac:dyDescent="0.2">
      <c r="A306" s="54" t="str">
        <f t="shared" si="24"/>
        <v> JAAVSO 38;85 </v>
      </c>
      <c r="B306" s="2" t="str">
        <f t="shared" si="25"/>
        <v>I</v>
      </c>
      <c r="C306" s="54">
        <f t="shared" si="26"/>
        <v>54912.762799999997</v>
      </c>
      <c r="D306" t="str">
        <f t="shared" si="27"/>
        <v>vis</v>
      </c>
      <c r="E306">
        <f>VLOOKUP(C306,'Active 1'!C$21:E$947,3,FALSE)</f>
        <v>-2643.9869004063498</v>
      </c>
      <c r="F306" s="2" t="s">
        <v>285</v>
      </c>
      <c r="G306" t="str">
        <f t="shared" si="28"/>
        <v>54912.7628</v>
      </c>
      <c r="H306" s="54">
        <f t="shared" si="29"/>
        <v>13235</v>
      </c>
      <c r="I306" s="95" t="s">
        <v>1211</v>
      </c>
      <c r="J306" s="96" t="s">
        <v>1212</v>
      </c>
      <c r="K306" s="95" t="s">
        <v>1213</v>
      </c>
      <c r="L306" s="95" t="s">
        <v>1214</v>
      </c>
      <c r="M306" s="96" t="s">
        <v>917</v>
      </c>
      <c r="N306" s="96" t="s">
        <v>1173</v>
      </c>
      <c r="O306" s="97" t="s">
        <v>443</v>
      </c>
      <c r="P306" s="97" t="s">
        <v>1175</v>
      </c>
    </row>
    <row r="307" spans="1:16" x14ac:dyDescent="0.2">
      <c r="A307" s="54" t="str">
        <f t="shared" si="24"/>
        <v>IBVS 5933 </v>
      </c>
      <c r="B307" s="2" t="str">
        <f t="shared" si="25"/>
        <v>II</v>
      </c>
      <c r="C307" s="54">
        <f t="shared" si="26"/>
        <v>54927.5435</v>
      </c>
      <c r="D307" t="str">
        <f t="shared" si="27"/>
        <v>vis</v>
      </c>
      <c r="E307">
        <f>VLOOKUP(C307,'Active 1'!C$21:E$947,3,FALSE)</f>
        <v>-2622.4839502918453</v>
      </c>
      <c r="F307" s="2" t="s">
        <v>285</v>
      </c>
      <c r="G307" t="str">
        <f t="shared" si="28"/>
        <v>54927.5435</v>
      </c>
      <c r="H307" s="54">
        <f t="shared" si="29"/>
        <v>13256.5</v>
      </c>
      <c r="I307" s="95" t="s">
        <v>1215</v>
      </c>
      <c r="J307" s="96" t="s">
        <v>1216</v>
      </c>
      <c r="K307" s="95" t="s">
        <v>1217</v>
      </c>
      <c r="L307" s="95" t="s">
        <v>1218</v>
      </c>
      <c r="M307" s="96" t="s">
        <v>917</v>
      </c>
      <c r="N307" s="96" t="s">
        <v>285</v>
      </c>
      <c r="O307" s="97" t="s">
        <v>1159</v>
      </c>
      <c r="P307" s="98" t="s">
        <v>1160</v>
      </c>
    </row>
    <row r="308" spans="1:16" x14ac:dyDescent="0.2">
      <c r="A308" s="54" t="str">
        <f t="shared" si="24"/>
        <v> PZ 4.66 </v>
      </c>
      <c r="B308" s="2" t="str">
        <f t="shared" si="25"/>
        <v>II</v>
      </c>
      <c r="C308" s="54">
        <f t="shared" si="26"/>
        <v>17315.330000000002</v>
      </c>
      <c r="D308" t="str">
        <f t="shared" si="27"/>
        <v>vis</v>
      </c>
      <c r="E308">
        <f>VLOOKUP(C308,'Active 1'!C$21:E$947,3,FALSE)</f>
        <v>-57340.700989161596</v>
      </c>
      <c r="F308" s="2" t="s">
        <v>285</v>
      </c>
      <c r="G308" t="str">
        <f t="shared" si="28"/>
        <v>17315.33</v>
      </c>
      <c r="H308" s="54">
        <f t="shared" si="29"/>
        <v>-41462.5</v>
      </c>
      <c r="I308" s="95" t="s">
        <v>1219</v>
      </c>
      <c r="J308" s="96" t="s">
        <v>1220</v>
      </c>
      <c r="K308" s="95">
        <v>-41462.5</v>
      </c>
      <c r="L308" s="95" t="s">
        <v>1221</v>
      </c>
      <c r="M308" s="96" t="s">
        <v>1222</v>
      </c>
      <c r="N308" s="96"/>
      <c r="O308" s="97" t="s">
        <v>1223</v>
      </c>
      <c r="P308" s="97" t="s">
        <v>93</v>
      </c>
    </row>
    <row r="309" spans="1:16" x14ac:dyDescent="0.2">
      <c r="A309" s="54" t="str">
        <f t="shared" si="24"/>
        <v> PZ 4.66 </v>
      </c>
      <c r="B309" s="2" t="str">
        <f t="shared" si="25"/>
        <v>I</v>
      </c>
      <c r="C309" s="54">
        <f t="shared" si="26"/>
        <v>17318.38</v>
      </c>
      <c r="D309" t="str">
        <f t="shared" si="27"/>
        <v>vis</v>
      </c>
      <c r="E309">
        <f>VLOOKUP(C309,'Active 1'!C$21:E$947,3,FALSE)</f>
        <v>-57336.263851688454</v>
      </c>
      <c r="F309" s="2" t="s">
        <v>285</v>
      </c>
      <c r="G309" t="str">
        <f t="shared" si="28"/>
        <v>17318.38</v>
      </c>
      <c r="H309" s="54">
        <f t="shared" si="29"/>
        <v>-41458</v>
      </c>
      <c r="I309" s="95" t="s">
        <v>1224</v>
      </c>
      <c r="J309" s="96" t="s">
        <v>1225</v>
      </c>
      <c r="K309" s="95">
        <v>-41458</v>
      </c>
      <c r="L309" s="95" t="s">
        <v>1226</v>
      </c>
      <c r="M309" s="96" t="s">
        <v>1222</v>
      </c>
      <c r="N309" s="96"/>
      <c r="O309" s="97" t="s">
        <v>1223</v>
      </c>
      <c r="P309" s="97" t="s">
        <v>93</v>
      </c>
    </row>
    <row r="310" spans="1:16" x14ac:dyDescent="0.2">
      <c r="A310" s="54" t="str">
        <f t="shared" si="24"/>
        <v> PZ 4.66 </v>
      </c>
      <c r="B310" s="2" t="str">
        <f t="shared" si="25"/>
        <v>II</v>
      </c>
      <c r="C310" s="54">
        <f t="shared" si="26"/>
        <v>17682.310000000001</v>
      </c>
      <c r="D310" t="str">
        <f t="shared" si="27"/>
        <v>vis</v>
      </c>
      <c r="E310">
        <f>VLOOKUP(C310,'Active 1'!C$21:E$947,3,FALSE)</f>
        <v>-56806.818789196841</v>
      </c>
      <c r="F310" s="2" t="s">
        <v>285</v>
      </c>
      <c r="G310" t="str">
        <f t="shared" si="28"/>
        <v>17682.31</v>
      </c>
      <c r="H310" s="54">
        <f t="shared" si="29"/>
        <v>-40928.5</v>
      </c>
      <c r="I310" s="95" t="s">
        <v>1227</v>
      </c>
      <c r="J310" s="96" t="s">
        <v>1228</v>
      </c>
      <c r="K310" s="95">
        <v>-40928.5</v>
      </c>
      <c r="L310" s="95" t="s">
        <v>1229</v>
      </c>
      <c r="M310" s="96" t="s">
        <v>1222</v>
      </c>
      <c r="N310" s="96"/>
      <c r="O310" s="97" t="s">
        <v>1223</v>
      </c>
      <c r="P310" s="97" t="s">
        <v>93</v>
      </c>
    </row>
    <row r="311" spans="1:16" x14ac:dyDescent="0.2">
      <c r="A311" s="54" t="str">
        <f t="shared" si="24"/>
        <v> PZ 4.66 </v>
      </c>
      <c r="B311" s="2" t="str">
        <f t="shared" si="25"/>
        <v>II</v>
      </c>
      <c r="C311" s="54">
        <f t="shared" si="26"/>
        <v>19116.27</v>
      </c>
      <c r="D311" t="str">
        <f t="shared" si="27"/>
        <v>vis</v>
      </c>
      <c r="E311">
        <f>VLOOKUP(C311,'Active 1'!C$21:E$947,3,FALSE)</f>
        <v>-54720.694969202625</v>
      </c>
      <c r="F311" s="2" t="s">
        <v>285</v>
      </c>
      <c r="G311" t="str">
        <f t="shared" si="28"/>
        <v>19116.27</v>
      </c>
      <c r="H311" s="54">
        <f t="shared" si="29"/>
        <v>-38842.5</v>
      </c>
      <c r="I311" s="95" t="s">
        <v>1230</v>
      </c>
      <c r="J311" s="96" t="s">
        <v>1231</v>
      </c>
      <c r="K311" s="95">
        <v>-38842.5</v>
      </c>
      <c r="L311" s="95" t="s">
        <v>1221</v>
      </c>
      <c r="M311" s="96" t="s">
        <v>1222</v>
      </c>
      <c r="N311" s="96"/>
      <c r="O311" s="97" t="s">
        <v>1223</v>
      </c>
      <c r="P311" s="97" t="s">
        <v>93</v>
      </c>
    </row>
    <row r="312" spans="1:16" x14ac:dyDescent="0.2">
      <c r="A312" s="54" t="str">
        <f t="shared" si="24"/>
        <v> VB 5.12 </v>
      </c>
      <c r="B312" s="2" t="str">
        <f t="shared" si="25"/>
        <v>II</v>
      </c>
      <c r="C312" s="54">
        <f t="shared" si="26"/>
        <v>25619.491000000002</v>
      </c>
      <c r="D312" t="str">
        <f t="shared" si="27"/>
        <v>vis</v>
      </c>
      <c r="E312">
        <f>VLOOKUP(C312,'Active 1'!C$21:E$947,3,FALSE)</f>
        <v>-45259.814446184871</v>
      </c>
      <c r="F312" s="2" t="s">
        <v>285</v>
      </c>
      <c r="G312" t="str">
        <f t="shared" si="28"/>
        <v>25619.491</v>
      </c>
      <c r="H312" s="54">
        <f t="shared" si="29"/>
        <v>-29381.5</v>
      </c>
      <c r="I312" s="95" t="s">
        <v>1232</v>
      </c>
      <c r="J312" s="96" t="s">
        <v>1233</v>
      </c>
      <c r="K312" s="95">
        <v>-29381.5</v>
      </c>
      <c r="L312" s="95" t="s">
        <v>1234</v>
      </c>
      <c r="M312" s="96" t="s">
        <v>1222</v>
      </c>
      <c r="N312" s="96"/>
      <c r="O312" s="97" t="s">
        <v>1235</v>
      </c>
      <c r="P312" s="97" t="s">
        <v>96</v>
      </c>
    </row>
    <row r="313" spans="1:16" x14ac:dyDescent="0.2">
      <c r="A313" s="54" t="str">
        <f t="shared" si="24"/>
        <v> VB 5.12 </v>
      </c>
      <c r="B313" s="2" t="str">
        <f t="shared" si="25"/>
        <v>II</v>
      </c>
      <c r="C313" s="54">
        <f t="shared" si="26"/>
        <v>26024.35</v>
      </c>
      <c r="D313" t="str">
        <f t="shared" si="27"/>
        <v>vis</v>
      </c>
      <c r="E313">
        <f>VLOOKUP(C313,'Active 1'!C$21:E$947,3,FALSE)</f>
        <v>-44670.825908402068</v>
      </c>
      <c r="F313" s="2" t="s">
        <v>285</v>
      </c>
      <c r="G313" t="str">
        <f t="shared" si="28"/>
        <v>26024.350</v>
      </c>
      <c r="H313" s="54">
        <f t="shared" si="29"/>
        <v>-28792.5</v>
      </c>
      <c r="I313" s="95" t="s">
        <v>1236</v>
      </c>
      <c r="J313" s="96" t="s">
        <v>1237</v>
      </c>
      <c r="K313" s="95">
        <v>-28792.5</v>
      </c>
      <c r="L313" s="95" t="s">
        <v>1238</v>
      </c>
      <c r="M313" s="96" t="s">
        <v>1222</v>
      </c>
      <c r="N313" s="96"/>
      <c r="O313" s="97" t="s">
        <v>1235</v>
      </c>
      <c r="P313" s="97" t="s">
        <v>96</v>
      </c>
    </row>
    <row r="314" spans="1:16" x14ac:dyDescent="0.2">
      <c r="A314" s="54" t="str">
        <f t="shared" si="24"/>
        <v> VB 5.12 </v>
      </c>
      <c r="B314" s="2" t="str">
        <f t="shared" si="25"/>
        <v>II</v>
      </c>
      <c r="C314" s="54">
        <f t="shared" si="26"/>
        <v>26608.632000000001</v>
      </c>
      <c r="D314" t="str">
        <f t="shared" si="27"/>
        <v>vis</v>
      </c>
      <c r="E314">
        <f>VLOOKUP(C314,'Active 1'!C$21:E$947,3,FALSE)</f>
        <v>-43820.81293886745</v>
      </c>
      <c r="F314" s="2" t="s">
        <v>285</v>
      </c>
      <c r="G314" t="str">
        <f t="shared" si="28"/>
        <v>26608.632</v>
      </c>
      <c r="H314" s="54">
        <f t="shared" si="29"/>
        <v>-27942.5</v>
      </c>
      <c r="I314" s="95" t="s">
        <v>1239</v>
      </c>
      <c r="J314" s="96" t="s">
        <v>1240</v>
      </c>
      <c r="K314" s="95">
        <v>-27942.5</v>
      </c>
      <c r="L314" s="95" t="s">
        <v>1241</v>
      </c>
      <c r="M314" s="96" t="s">
        <v>1222</v>
      </c>
      <c r="N314" s="96"/>
      <c r="O314" s="97" t="s">
        <v>1235</v>
      </c>
      <c r="P314" s="97" t="s">
        <v>96</v>
      </c>
    </row>
    <row r="315" spans="1:16" x14ac:dyDescent="0.2">
      <c r="A315" s="54" t="str">
        <f t="shared" si="24"/>
        <v> PZ 4.66 </v>
      </c>
      <c r="B315" s="2" t="str">
        <f t="shared" si="25"/>
        <v>I</v>
      </c>
      <c r="C315" s="54">
        <f t="shared" si="26"/>
        <v>27162.36</v>
      </c>
      <c r="D315" t="str">
        <f t="shared" si="27"/>
        <v>vis</v>
      </c>
      <c r="E315">
        <f>VLOOKUP(C315,'Active 1'!C$21:E$947,3,FALSE)</f>
        <v>-43015.24990321949</v>
      </c>
      <c r="F315" s="2" t="s">
        <v>285</v>
      </c>
      <c r="G315" t="str">
        <f t="shared" si="28"/>
        <v>27162.36</v>
      </c>
      <c r="H315" s="54">
        <f t="shared" si="29"/>
        <v>-27137</v>
      </c>
      <c r="I315" s="95" t="s">
        <v>1242</v>
      </c>
      <c r="J315" s="96" t="s">
        <v>1243</v>
      </c>
      <c r="K315" s="95">
        <v>-27137</v>
      </c>
      <c r="L315" s="95" t="s">
        <v>1244</v>
      </c>
      <c r="M315" s="96" t="s">
        <v>1222</v>
      </c>
      <c r="N315" s="96"/>
      <c r="O315" s="97" t="s">
        <v>1223</v>
      </c>
      <c r="P315" s="97" t="s">
        <v>93</v>
      </c>
    </row>
    <row r="316" spans="1:16" x14ac:dyDescent="0.2">
      <c r="A316" s="54" t="str">
        <f t="shared" si="24"/>
        <v> PZ 4.66 </v>
      </c>
      <c r="B316" s="2" t="str">
        <f t="shared" si="25"/>
        <v>II</v>
      </c>
      <c r="C316" s="54">
        <f t="shared" si="26"/>
        <v>27183.3</v>
      </c>
      <c r="D316" t="str">
        <f t="shared" si="27"/>
        <v>vis</v>
      </c>
      <c r="E316">
        <f>VLOOKUP(C316,'Active 1'!C$21:E$947,3,FALSE)</f>
        <v>-42984.786408567837</v>
      </c>
      <c r="F316" s="2" t="s">
        <v>285</v>
      </c>
      <c r="G316" t="str">
        <f t="shared" si="28"/>
        <v>27183.30</v>
      </c>
      <c r="H316" s="54">
        <f t="shared" si="29"/>
        <v>-27106.5</v>
      </c>
      <c r="I316" s="95" t="s">
        <v>1245</v>
      </c>
      <c r="J316" s="96" t="s">
        <v>1246</v>
      </c>
      <c r="K316" s="95">
        <v>-27106.5</v>
      </c>
      <c r="L316" s="95" t="s">
        <v>1247</v>
      </c>
      <c r="M316" s="96" t="s">
        <v>1222</v>
      </c>
      <c r="N316" s="96"/>
      <c r="O316" s="97" t="s">
        <v>1223</v>
      </c>
      <c r="P316" s="97" t="s">
        <v>93</v>
      </c>
    </row>
    <row r="317" spans="1:16" x14ac:dyDescent="0.2">
      <c r="A317" s="54" t="str">
        <f t="shared" si="24"/>
        <v> PZ 4.66 </v>
      </c>
      <c r="B317" s="2" t="str">
        <f t="shared" si="25"/>
        <v>II</v>
      </c>
      <c r="C317" s="54">
        <f t="shared" si="26"/>
        <v>27187.360000000001</v>
      </c>
      <c r="D317" t="str">
        <f t="shared" si="27"/>
        <v>vis</v>
      </c>
      <c r="E317">
        <f>VLOOKUP(C317,'Active 1'!C$21:E$947,3,FALSE)</f>
        <v>-42978.879923931461</v>
      </c>
      <c r="F317" s="2" t="s">
        <v>285</v>
      </c>
      <c r="G317" t="str">
        <f t="shared" si="28"/>
        <v>27187.36</v>
      </c>
      <c r="H317" s="54">
        <f t="shared" si="29"/>
        <v>-27100.5</v>
      </c>
      <c r="I317" s="95" t="s">
        <v>1248</v>
      </c>
      <c r="J317" s="96" t="s">
        <v>1249</v>
      </c>
      <c r="K317" s="95">
        <v>-27100.5</v>
      </c>
      <c r="L317" s="95" t="s">
        <v>1250</v>
      </c>
      <c r="M317" s="96" t="s">
        <v>1222</v>
      </c>
      <c r="N317" s="96"/>
      <c r="O317" s="97" t="s">
        <v>1223</v>
      </c>
      <c r="P317" s="97" t="s">
        <v>93</v>
      </c>
    </row>
    <row r="318" spans="1:16" x14ac:dyDescent="0.2">
      <c r="A318" s="54" t="str">
        <f t="shared" si="24"/>
        <v> VB 5.12 </v>
      </c>
      <c r="B318" s="2" t="str">
        <f t="shared" si="25"/>
        <v>I</v>
      </c>
      <c r="C318" s="54">
        <f t="shared" si="26"/>
        <v>28636.417000000001</v>
      </c>
      <c r="D318" t="str">
        <f t="shared" si="27"/>
        <v>vis</v>
      </c>
      <c r="E318">
        <f>VLOOKUP(C318,'Active 1'!C$21:E$947,3,FALSE)</f>
        <v>-40870.793000844802</v>
      </c>
      <c r="F318" s="2" t="s">
        <v>285</v>
      </c>
      <c r="G318" t="str">
        <f t="shared" si="28"/>
        <v>28636.417</v>
      </c>
      <c r="H318" s="54">
        <f t="shared" si="29"/>
        <v>-24992</v>
      </c>
      <c r="I318" s="95" t="s">
        <v>1251</v>
      </c>
      <c r="J318" s="96" t="s">
        <v>1252</v>
      </c>
      <c r="K318" s="95">
        <v>-24992</v>
      </c>
      <c r="L318" s="95" t="s">
        <v>1253</v>
      </c>
      <c r="M318" s="96" t="s">
        <v>1222</v>
      </c>
      <c r="N318" s="96"/>
      <c r="O318" s="97" t="s">
        <v>1235</v>
      </c>
      <c r="P318" s="97" t="s">
        <v>96</v>
      </c>
    </row>
    <row r="319" spans="1:16" x14ac:dyDescent="0.2">
      <c r="A319" s="54" t="str">
        <f t="shared" si="24"/>
        <v> VB 5.12 </v>
      </c>
      <c r="B319" s="2" t="str">
        <f t="shared" si="25"/>
        <v>I</v>
      </c>
      <c r="C319" s="54">
        <f t="shared" si="26"/>
        <v>28925.134999999998</v>
      </c>
      <c r="D319" t="str">
        <f t="shared" si="27"/>
        <v>vis</v>
      </c>
      <c r="E319">
        <f>VLOOKUP(C319,'Active 1'!C$21:E$947,3,FALSE)</f>
        <v>-40450.766293641616</v>
      </c>
      <c r="F319" s="2" t="s">
        <v>285</v>
      </c>
      <c r="G319" t="str">
        <f t="shared" si="28"/>
        <v>28925.135</v>
      </c>
      <c r="H319" s="54">
        <f t="shared" si="29"/>
        <v>-24572</v>
      </c>
      <c r="I319" s="95" t="s">
        <v>1254</v>
      </c>
      <c r="J319" s="96" t="s">
        <v>1255</v>
      </c>
      <c r="K319" s="95">
        <v>-24572</v>
      </c>
      <c r="L319" s="95" t="s">
        <v>1256</v>
      </c>
      <c r="M319" s="96" t="s">
        <v>1222</v>
      </c>
      <c r="N319" s="96"/>
      <c r="O319" s="97" t="s">
        <v>1235</v>
      </c>
      <c r="P319" s="97" t="s">
        <v>96</v>
      </c>
    </row>
    <row r="320" spans="1:16" x14ac:dyDescent="0.2">
      <c r="A320" s="54" t="str">
        <f t="shared" si="24"/>
        <v> VB 5.12 </v>
      </c>
      <c r="B320" s="2" t="str">
        <f t="shared" si="25"/>
        <v>I</v>
      </c>
      <c r="C320" s="54">
        <f t="shared" si="26"/>
        <v>29194.553</v>
      </c>
      <c r="D320" t="str">
        <f t="shared" si="27"/>
        <v>vis</v>
      </c>
      <c r="E320">
        <f>VLOOKUP(C320,'Active 1'!C$21:E$947,3,FALSE)</f>
        <v>-40058.817210448775</v>
      </c>
      <c r="F320" s="2" t="s">
        <v>285</v>
      </c>
      <c r="G320" t="str">
        <f t="shared" si="28"/>
        <v>29194.553</v>
      </c>
      <c r="H320" s="54">
        <f t="shared" si="29"/>
        <v>-24180</v>
      </c>
      <c r="I320" s="95" t="s">
        <v>1257</v>
      </c>
      <c r="J320" s="96" t="s">
        <v>1258</v>
      </c>
      <c r="K320" s="95">
        <v>-24180</v>
      </c>
      <c r="L320" s="95" t="s">
        <v>1259</v>
      </c>
      <c r="M320" s="96" t="s">
        <v>1222</v>
      </c>
      <c r="N320" s="96"/>
      <c r="O320" s="97" t="s">
        <v>1235</v>
      </c>
      <c r="P320" s="97" t="s">
        <v>96</v>
      </c>
    </row>
    <row r="321" spans="1:16" x14ac:dyDescent="0.2">
      <c r="A321" s="54" t="str">
        <f t="shared" si="24"/>
        <v> VB 5.12 </v>
      </c>
      <c r="B321" s="2" t="str">
        <f t="shared" si="25"/>
        <v>I</v>
      </c>
      <c r="C321" s="54">
        <f t="shared" si="26"/>
        <v>29249.578000000001</v>
      </c>
      <c r="D321" t="str">
        <f t="shared" si="27"/>
        <v>vis</v>
      </c>
      <c r="E321">
        <f>VLOOKUP(C321,'Active 1'!C$21:E$947,3,FALSE)</f>
        <v>-39978.766886035832</v>
      </c>
      <c r="F321" s="2" t="s">
        <v>285</v>
      </c>
      <c r="G321" t="str">
        <f t="shared" si="28"/>
        <v>29249.578</v>
      </c>
      <c r="H321" s="54">
        <f t="shared" si="29"/>
        <v>-24100</v>
      </c>
      <c r="I321" s="95" t="s">
        <v>1260</v>
      </c>
      <c r="J321" s="96" t="s">
        <v>1261</v>
      </c>
      <c r="K321" s="95">
        <v>-24100</v>
      </c>
      <c r="L321" s="95" t="s">
        <v>1256</v>
      </c>
      <c r="M321" s="96" t="s">
        <v>1222</v>
      </c>
      <c r="N321" s="96"/>
      <c r="O321" s="97" t="s">
        <v>1235</v>
      </c>
      <c r="P321" s="97" t="s">
        <v>96</v>
      </c>
    </row>
    <row r="322" spans="1:16" x14ac:dyDescent="0.2">
      <c r="A322" s="54" t="str">
        <f t="shared" si="24"/>
        <v>BAVM 12 </v>
      </c>
      <c r="B322" s="2" t="str">
        <f t="shared" si="25"/>
        <v>I</v>
      </c>
      <c r="C322" s="54">
        <f t="shared" si="26"/>
        <v>35215.379000000001</v>
      </c>
      <c r="D322" t="str">
        <f t="shared" si="27"/>
        <v>vis</v>
      </c>
      <c r="E322">
        <f>VLOOKUP(C322,'Active 1'!C$21:E$947,3,FALSE)</f>
        <v>-31299.724533776873</v>
      </c>
      <c r="F322" s="2" t="s">
        <v>285</v>
      </c>
      <c r="G322" t="str">
        <f t="shared" si="28"/>
        <v>35215.379</v>
      </c>
      <c r="H322" s="54">
        <f t="shared" si="29"/>
        <v>-15421</v>
      </c>
      <c r="I322" s="95" t="s">
        <v>1262</v>
      </c>
      <c r="J322" s="96" t="s">
        <v>1263</v>
      </c>
      <c r="K322" s="95">
        <v>-15421</v>
      </c>
      <c r="L322" s="95" t="s">
        <v>1264</v>
      </c>
      <c r="M322" s="96" t="s">
        <v>289</v>
      </c>
      <c r="N322" s="96"/>
      <c r="O322" s="97" t="s">
        <v>1265</v>
      </c>
      <c r="P322" s="98" t="s">
        <v>97</v>
      </c>
    </row>
    <row r="323" spans="1:16" x14ac:dyDescent="0.2">
      <c r="A323" s="54" t="str">
        <f t="shared" si="24"/>
        <v>BAVM 12 </v>
      </c>
      <c r="B323" s="2" t="str">
        <f t="shared" si="25"/>
        <v>I</v>
      </c>
      <c r="C323" s="54">
        <f t="shared" si="26"/>
        <v>35217.446000000004</v>
      </c>
      <c r="D323" t="str">
        <f t="shared" si="27"/>
        <v>vis</v>
      </c>
      <c r="E323">
        <f>VLOOKUP(C323,'Active 1'!C$21:E$947,3,FALSE)</f>
        <v>-31296.717463889338</v>
      </c>
      <c r="F323" s="2" t="s">
        <v>285</v>
      </c>
      <c r="G323" t="str">
        <f t="shared" si="28"/>
        <v>35217.446</v>
      </c>
      <c r="H323" s="54">
        <f t="shared" si="29"/>
        <v>-15418</v>
      </c>
      <c r="I323" s="95" t="s">
        <v>1266</v>
      </c>
      <c r="J323" s="96" t="s">
        <v>1267</v>
      </c>
      <c r="K323" s="95">
        <v>-15418</v>
      </c>
      <c r="L323" s="95" t="s">
        <v>1268</v>
      </c>
      <c r="M323" s="96" t="s">
        <v>289</v>
      </c>
      <c r="N323" s="96"/>
      <c r="O323" s="97" t="s">
        <v>1265</v>
      </c>
      <c r="P323" s="98" t="s">
        <v>97</v>
      </c>
    </row>
    <row r="324" spans="1:16" x14ac:dyDescent="0.2">
      <c r="A324" s="54" t="str">
        <f t="shared" si="24"/>
        <v> VB 5.12 </v>
      </c>
      <c r="B324" s="2" t="str">
        <f t="shared" si="25"/>
        <v>I</v>
      </c>
      <c r="C324" s="54">
        <f t="shared" si="26"/>
        <v>36604.442000000003</v>
      </c>
      <c r="D324" t="str">
        <f t="shared" si="27"/>
        <v>vis</v>
      </c>
      <c r="E324">
        <f>VLOOKUP(C324,'Active 1'!C$21:E$947,3,FALSE)</f>
        <v>-29278.916832186442</v>
      </c>
      <c r="F324" s="2" t="s">
        <v>285</v>
      </c>
      <c r="G324" t="str">
        <f t="shared" si="28"/>
        <v>36604.442</v>
      </c>
      <c r="H324" s="54">
        <f t="shared" si="29"/>
        <v>-13400</v>
      </c>
      <c r="I324" s="95" t="s">
        <v>1269</v>
      </c>
      <c r="J324" s="96" t="s">
        <v>1270</v>
      </c>
      <c r="K324" s="95">
        <v>-13400</v>
      </c>
      <c r="L324" s="95" t="s">
        <v>442</v>
      </c>
      <c r="M324" s="96" t="s">
        <v>1222</v>
      </c>
      <c r="N324" s="96"/>
      <c r="O324" s="97" t="s">
        <v>1235</v>
      </c>
      <c r="P324" s="97" t="s">
        <v>96</v>
      </c>
    </row>
    <row r="325" spans="1:16" x14ac:dyDescent="0.2">
      <c r="A325" s="54" t="str">
        <f t="shared" si="24"/>
        <v> VB 5.12 </v>
      </c>
      <c r="B325" s="2" t="str">
        <f t="shared" si="25"/>
        <v>I</v>
      </c>
      <c r="C325" s="54">
        <f t="shared" si="26"/>
        <v>36604.489000000001</v>
      </c>
      <c r="D325" t="str">
        <f t="shared" si="27"/>
        <v>vis</v>
      </c>
      <c r="E325">
        <f>VLOOKUP(C325,'Active 1'!C$21:E$947,3,FALSE)</f>
        <v>-29278.848456625383</v>
      </c>
      <c r="F325" s="2" t="s">
        <v>285</v>
      </c>
      <c r="G325" t="str">
        <f t="shared" si="28"/>
        <v>36604.489</v>
      </c>
      <c r="H325" s="54">
        <f t="shared" si="29"/>
        <v>-13400</v>
      </c>
      <c r="I325" s="95" t="s">
        <v>1271</v>
      </c>
      <c r="J325" s="96" t="s">
        <v>1272</v>
      </c>
      <c r="K325" s="95">
        <v>-13400</v>
      </c>
      <c r="L325" s="95" t="s">
        <v>1273</v>
      </c>
      <c r="M325" s="96" t="s">
        <v>1222</v>
      </c>
      <c r="N325" s="96"/>
      <c r="O325" s="97" t="s">
        <v>1235</v>
      </c>
      <c r="P325" s="97" t="s">
        <v>96</v>
      </c>
    </row>
    <row r="326" spans="1:16" x14ac:dyDescent="0.2">
      <c r="A326" s="54" t="str">
        <f t="shared" si="24"/>
        <v> VB 5.12 </v>
      </c>
      <c r="B326" s="2" t="str">
        <f t="shared" si="25"/>
        <v>I</v>
      </c>
      <c r="C326" s="54">
        <f t="shared" si="26"/>
        <v>36604.535000000003</v>
      </c>
      <c r="D326" t="str">
        <f t="shared" si="27"/>
        <v>vis</v>
      </c>
      <c r="E326">
        <f>VLOOKUP(C326,'Active 1'!C$21:E$947,3,FALSE)</f>
        <v>-29278.781535863491</v>
      </c>
      <c r="F326" s="2" t="s">
        <v>285</v>
      </c>
      <c r="G326" t="str">
        <f t="shared" si="28"/>
        <v>36604.535</v>
      </c>
      <c r="H326" s="54">
        <f t="shared" si="29"/>
        <v>-13400</v>
      </c>
      <c r="I326" s="95" t="s">
        <v>1274</v>
      </c>
      <c r="J326" s="96" t="s">
        <v>1275</v>
      </c>
      <c r="K326" s="95">
        <v>-13400</v>
      </c>
      <c r="L326" s="95" t="s">
        <v>1276</v>
      </c>
      <c r="M326" s="96" t="s">
        <v>1222</v>
      </c>
      <c r="N326" s="96"/>
      <c r="O326" s="97" t="s">
        <v>1235</v>
      </c>
      <c r="P326" s="97" t="s">
        <v>96</v>
      </c>
    </row>
    <row r="327" spans="1:16" x14ac:dyDescent="0.2">
      <c r="A327" s="54" t="str">
        <f t="shared" si="24"/>
        <v> VB 5.12 </v>
      </c>
      <c r="B327" s="2" t="str">
        <f t="shared" si="25"/>
        <v>I</v>
      </c>
      <c r="C327" s="54">
        <f t="shared" si="26"/>
        <v>36613.404000000002</v>
      </c>
      <c r="D327" t="str">
        <f t="shared" si="27"/>
        <v>vis</v>
      </c>
      <c r="E327">
        <f>VLOOKUP(C327,'Active 1'!C$21:E$947,3,FALSE)</f>
        <v>-29265.87892201127</v>
      </c>
      <c r="F327" s="2" t="s">
        <v>285</v>
      </c>
      <c r="G327" t="str">
        <f t="shared" si="28"/>
        <v>36613.404</v>
      </c>
      <c r="H327" s="54">
        <f t="shared" si="29"/>
        <v>-13387</v>
      </c>
      <c r="I327" s="95" t="s">
        <v>1277</v>
      </c>
      <c r="J327" s="96" t="s">
        <v>1278</v>
      </c>
      <c r="K327" s="95">
        <v>-13387</v>
      </c>
      <c r="L327" s="95" t="s">
        <v>1279</v>
      </c>
      <c r="M327" s="96" t="s">
        <v>1222</v>
      </c>
      <c r="N327" s="96"/>
      <c r="O327" s="97" t="s">
        <v>1235</v>
      </c>
      <c r="P327" s="97" t="s">
        <v>96</v>
      </c>
    </row>
    <row r="328" spans="1:16" x14ac:dyDescent="0.2">
      <c r="A328" s="54" t="str">
        <f t="shared" si="24"/>
        <v> VB 5.12 </v>
      </c>
      <c r="B328" s="2" t="str">
        <f t="shared" si="25"/>
        <v>I</v>
      </c>
      <c r="C328" s="54">
        <f t="shared" si="26"/>
        <v>36613.449000000001</v>
      </c>
      <c r="D328" t="str">
        <f t="shared" si="27"/>
        <v>vis</v>
      </c>
      <c r="E328">
        <f>VLOOKUP(C328,'Active 1'!C$21:E$947,3,FALSE)</f>
        <v>-29265.813456048556</v>
      </c>
      <c r="F328" s="2" t="s">
        <v>285</v>
      </c>
      <c r="G328" t="str">
        <f t="shared" si="28"/>
        <v>36613.449</v>
      </c>
      <c r="H328" s="54">
        <f t="shared" si="29"/>
        <v>-13387</v>
      </c>
      <c r="I328" s="95" t="s">
        <v>1280</v>
      </c>
      <c r="J328" s="96" t="s">
        <v>1281</v>
      </c>
      <c r="K328" s="95">
        <v>-13387</v>
      </c>
      <c r="L328" s="95" t="s">
        <v>1282</v>
      </c>
      <c r="M328" s="96" t="s">
        <v>1222</v>
      </c>
      <c r="N328" s="96"/>
      <c r="O328" s="97" t="s">
        <v>1235</v>
      </c>
      <c r="P328" s="97" t="s">
        <v>96</v>
      </c>
    </row>
    <row r="329" spans="1:16" x14ac:dyDescent="0.2">
      <c r="A329" s="54" t="str">
        <f t="shared" si="24"/>
        <v> VB 5.12 </v>
      </c>
      <c r="B329" s="2" t="str">
        <f t="shared" si="25"/>
        <v>I</v>
      </c>
      <c r="C329" s="54">
        <f t="shared" si="26"/>
        <v>36637.481</v>
      </c>
      <c r="D329" t="str">
        <f t="shared" si="27"/>
        <v>vis</v>
      </c>
      <c r="E329">
        <f>VLOOKUP(C329,'Active 1'!C$21:E$947,3,FALSE)</f>
        <v>-29230.851722358566</v>
      </c>
      <c r="F329" s="2" t="s">
        <v>285</v>
      </c>
      <c r="G329" t="str">
        <f t="shared" si="28"/>
        <v>36637.481</v>
      </c>
      <c r="H329" s="54">
        <f t="shared" si="29"/>
        <v>-13352</v>
      </c>
      <c r="I329" s="95" t="s">
        <v>1283</v>
      </c>
      <c r="J329" s="96" t="s">
        <v>1284</v>
      </c>
      <c r="K329" s="95">
        <v>-13352</v>
      </c>
      <c r="L329" s="95" t="s">
        <v>1285</v>
      </c>
      <c r="M329" s="96" t="s">
        <v>1222</v>
      </c>
      <c r="N329" s="96"/>
      <c r="O329" s="97" t="s">
        <v>1235</v>
      </c>
      <c r="P329" s="97" t="s">
        <v>96</v>
      </c>
    </row>
    <row r="330" spans="1:16" x14ac:dyDescent="0.2">
      <c r="A330" s="54" t="str">
        <f t="shared" si="24"/>
        <v> VB 5.12 </v>
      </c>
      <c r="B330" s="2" t="str">
        <f t="shared" si="25"/>
        <v>I</v>
      </c>
      <c r="C330" s="54">
        <f t="shared" si="26"/>
        <v>36657.42</v>
      </c>
      <c r="D330" t="str">
        <f t="shared" si="27"/>
        <v>vis</v>
      </c>
      <c r="E330">
        <f>VLOOKUP(C330,'Active 1'!C$21:E$947,3,FALSE)</f>
        <v>-29201.84448167761</v>
      </c>
      <c r="F330" s="2" t="s">
        <v>285</v>
      </c>
      <c r="G330" t="str">
        <f t="shared" si="28"/>
        <v>36657.420</v>
      </c>
      <c r="H330" s="54">
        <f t="shared" si="29"/>
        <v>-13323</v>
      </c>
      <c r="I330" s="95" t="s">
        <v>1286</v>
      </c>
      <c r="J330" s="96" t="s">
        <v>1287</v>
      </c>
      <c r="K330" s="95">
        <v>-13323</v>
      </c>
      <c r="L330" s="95" t="s">
        <v>1288</v>
      </c>
      <c r="M330" s="96" t="s">
        <v>1222</v>
      </c>
      <c r="N330" s="96"/>
      <c r="O330" s="97" t="s">
        <v>1235</v>
      </c>
      <c r="P330" s="97" t="s">
        <v>96</v>
      </c>
    </row>
    <row r="331" spans="1:16" x14ac:dyDescent="0.2">
      <c r="A331" s="54" t="str">
        <f t="shared" ref="A331:A394" si="30">P331</f>
        <v> AJ 70.371 </v>
      </c>
      <c r="B331" s="2" t="str">
        <f t="shared" ref="B331:B394" si="31">IF(H331=INT(H331),"I","II")</f>
        <v>I</v>
      </c>
      <c r="C331" s="54">
        <f t="shared" ref="C331:C394" si="32">1*G331</f>
        <v>37348.930899999999</v>
      </c>
      <c r="D331" t="str">
        <f t="shared" ref="D331:D394" si="33">VLOOKUP(F331,I$1:J$5,2,FALSE)</f>
        <v>vis</v>
      </c>
      <c r="E331">
        <f>VLOOKUP(C331,'Active 1'!C$21:E$947,3,FALSE)</f>
        <v>-28195.834997259892</v>
      </c>
      <c r="F331" s="2" t="s">
        <v>285</v>
      </c>
      <c r="G331" t="str">
        <f t="shared" ref="G331:G394" si="34">MID(I331,3,LEN(I331)-3)</f>
        <v>37348.9309</v>
      </c>
      <c r="H331" s="54">
        <f t="shared" ref="H331:H394" si="35">1*K331</f>
        <v>-12317</v>
      </c>
      <c r="I331" s="95" t="s">
        <v>1289</v>
      </c>
      <c r="J331" s="96" t="s">
        <v>1290</v>
      </c>
      <c r="K331" s="95">
        <v>-12317</v>
      </c>
      <c r="L331" s="95" t="s">
        <v>1291</v>
      </c>
      <c r="M331" s="96" t="s">
        <v>333</v>
      </c>
      <c r="N331" s="96" t="s">
        <v>334</v>
      </c>
      <c r="O331" s="97" t="s">
        <v>1292</v>
      </c>
      <c r="P331" s="97" t="s">
        <v>98</v>
      </c>
    </row>
    <row r="332" spans="1:16" x14ac:dyDescent="0.2">
      <c r="A332" s="54" t="str">
        <f t="shared" si="30"/>
        <v> AJ 70.371 </v>
      </c>
      <c r="B332" s="2" t="str">
        <f t="shared" si="31"/>
        <v>I</v>
      </c>
      <c r="C332" s="54">
        <f t="shared" si="32"/>
        <v>37406.669600000001</v>
      </c>
      <c r="D332" t="str">
        <f t="shared" si="33"/>
        <v>vis</v>
      </c>
      <c r="E332">
        <f>VLOOKUP(C332,'Active 1'!C$21:E$947,3,FALSE)</f>
        <v>-28111.836784335188</v>
      </c>
      <c r="F332" s="2" t="s">
        <v>285</v>
      </c>
      <c r="G332" t="str">
        <f t="shared" si="34"/>
        <v>37406.6696</v>
      </c>
      <c r="H332" s="54">
        <f t="shared" si="35"/>
        <v>-12233</v>
      </c>
      <c r="I332" s="95" t="s">
        <v>1293</v>
      </c>
      <c r="J332" s="96" t="s">
        <v>1294</v>
      </c>
      <c r="K332" s="95">
        <v>-12233</v>
      </c>
      <c r="L332" s="95" t="s">
        <v>1295</v>
      </c>
      <c r="M332" s="96" t="s">
        <v>333</v>
      </c>
      <c r="N332" s="96" t="s">
        <v>334</v>
      </c>
      <c r="O332" s="97" t="s">
        <v>1292</v>
      </c>
      <c r="P332" s="97" t="s">
        <v>98</v>
      </c>
    </row>
    <row r="333" spans="1:16" x14ac:dyDescent="0.2">
      <c r="A333" s="54" t="str">
        <f t="shared" si="30"/>
        <v> AAPS 27.292 </v>
      </c>
      <c r="B333" s="2" t="str">
        <f t="shared" si="31"/>
        <v>II</v>
      </c>
      <c r="C333" s="54">
        <f t="shared" si="32"/>
        <v>38793.457399999999</v>
      </c>
      <c r="D333" t="str">
        <f t="shared" si="33"/>
        <v>vis</v>
      </c>
      <c r="E333">
        <f>VLOOKUP(C333,'Active 1'!C$21:E$947,3,FALSE)</f>
        <v>-26094.339041819807</v>
      </c>
      <c r="F333" s="2" t="s">
        <v>285</v>
      </c>
      <c r="G333" t="str">
        <f t="shared" si="34"/>
        <v>38793.4574</v>
      </c>
      <c r="H333" s="54">
        <f t="shared" si="35"/>
        <v>-10215.5</v>
      </c>
      <c r="I333" s="95" t="s">
        <v>1296</v>
      </c>
      <c r="J333" s="96" t="s">
        <v>1297</v>
      </c>
      <c r="K333" s="95">
        <v>-10215.5</v>
      </c>
      <c r="L333" s="95" t="s">
        <v>1298</v>
      </c>
      <c r="M333" s="96" t="s">
        <v>333</v>
      </c>
      <c r="N333" s="96" t="s">
        <v>334</v>
      </c>
      <c r="O333" s="97" t="s">
        <v>1299</v>
      </c>
      <c r="P333" s="97" t="s">
        <v>99</v>
      </c>
    </row>
    <row r="334" spans="1:16" x14ac:dyDescent="0.2">
      <c r="A334" s="54" t="str">
        <f t="shared" si="30"/>
        <v> AAPS 27.292 </v>
      </c>
      <c r="B334" s="2" t="str">
        <f t="shared" si="31"/>
        <v>I</v>
      </c>
      <c r="C334" s="54">
        <f t="shared" si="32"/>
        <v>38794.487300000001</v>
      </c>
      <c r="D334" t="str">
        <f t="shared" si="33"/>
        <v>vis</v>
      </c>
      <c r="E334">
        <f>VLOOKUP(C334,'Active 1'!C$21:E$947,3,FALSE)</f>
        <v>-26092.840744153054</v>
      </c>
      <c r="F334" s="2" t="s">
        <v>285</v>
      </c>
      <c r="G334" t="str">
        <f t="shared" si="34"/>
        <v>38794.4873</v>
      </c>
      <c r="H334" s="54">
        <f t="shared" si="35"/>
        <v>-10214</v>
      </c>
      <c r="I334" s="95" t="s">
        <v>1300</v>
      </c>
      <c r="J334" s="96" t="s">
        <v>1301</v>
      </c>
      <c r="K334" s="95">
        <v>-10214</v>
      </c>
      <c r="L334" s="95" t="s">
        <v>1302</v>
      </c>
      <c r="M334" s="96" t="s">
        <v>333</v>
      </c>
      <c r="N334" s="96" t="s">
        <v>334</v>
      </c>
      <c r="O334" s="97" t="s">
        <v>1299</v>
      </c>
      <c r="P334" s="97" t="s">
        <v>99</v>
      </c>
    </row>
    <row r="335" spans="1:16" x14ac:dyDescent="0.2">
      <c r="A335" s="54" t="str">
        <f t="shared" si="30"/>
        <v> AAPS 27.292 </v>
      </c>
      <c r="B335" s="2" t="str">
        <f t="shared" si="31"/>
        <v>II</v>
      </c>
      <c r="C335" s="54">
        <f t="shared" si="32"/>
        <v>38797.578399999999</v>
      </c>
      <c r="D335" t="str">
        <f t="shared" si="33"/>
        <v>vis</v>
      </c>
      <c r="E335">
        <f>VLOOKUP(C335,'Active 1'!C$21:E$947,3,FALSE)</f>
        <v>-26088.343814433971</v>
      </c>
      <c r="F335" s="2" t="s">
        <v>285</v>
      </c>
      <c r="G335" t="str">
        <f t="shared" si="34"/>
        <v>38797.5784</v>
      </c>
      <c r="H335" s="54">
        <f t="shared" si="35"/>
        <v>-10209.5</v>
      </c>
      <c r="I335" s="95" t="s">
        <v>1303</v>
      </c>
      <c r="J335" s="96" t="s">
        <v>1304</v>
      </c>
      <c r="K335" s="95">
        <v>-10209.5</v>
      </c>
      <c r="L335" s="95" t="s">
        <v>1305</v>
      </c>
      <c r="M335" s="96" t="s">
        <v>333</v>
      </c>
      <c r="N335" s="96" t="s">
        <v>334</v>
      </c>
      <c r="O335" s="97" t="s">
        <v>1299</v>
      </c>
      <c r="P335" s="97" t="s">
        <v>99</v>
      </c>
    </row>
    <row r="336" spans="1:16" x14ac:dyDescent="0.2">
      <c r="A336" s="54" t="str">
        <f t="shared" si="30"/>
        <v> AAPS 27.292 </v>
      </c>
      <c r="B336" s="2" t="str">
        <f t="shared" si="31"/>
        <v>I</v>
      </c>
      <c r="C336" s="54">
        <f t="shared" si="32"/>
        <v>38799.299099999997</v>
      </c>
      <c r="D336" t="str">
        <f t="shared" si="33"/>
        <v>vis</v>
      </c>
      <c r="E336">
        <f>VLOOKUP(C336,'Active 1'!C$21:E$947,3,FALSE)</f>
        <v>-26085.840541499536</v>
      </c>
      <c r="F336" s="2" t="s">
        <v>285</v>
      </c>
      <c r="G336" t="str">
        <f t="shared" si="34"/>
        <v>38799.2991</v>
      </c>
      <c r="H336" s="54">
        <f t="shared" si="35"/>
        <v>-10207</v>
      </c>
      <c r="I336" s="95" t="s">
        <v>1306</v>
      </c>
      <c r="J336" s="96" t="s">
        <v>1307</v>
      </c>
      <c r="K336" s="95">
        <v>-10207</v>
      </c>
      <c r="L336" s="95" t="s">
        <v>1308</v>
      </c>
      <c r="M336" s="96" t="s">
        <v>333</v>
      </c>
      <c r="N336" s="96" t="s">
        <v>334</v>
      </c>
      <c r="O336" s="97" t="s">
        <v>1299</v>
      </c>
      <c r="P336" s="97" t="s">
        <v>99</v>
      </c>
    </row>
    <row r="337" spans="1:16" x14ac:dyDescent="0.2">
      <c r="A337" s="54" t="str">
        <f t="shared" si="30"/>
        <v> AAPS 27.292 </v>
      </c>
      <c r="B337" s="2" t="str">
        <f t="shared" si="31"/>
        <v>I</v>
      </c>
      <c r="C337" s="54">
        <f t="shared" si="32"/>
        <v>38845.3537</v>
      </c>
      <c r="D337" t="str">
        <f t="shared" si="33"/>
        <v>vis</v>
      </c>
      <c r="E337">
        <f>VLOOKUP(C337,'Active 1'!C$21:E$947,3,FALSE)</f>
        <v>-26018.840347574802</v>
      </c>
      <c r="F337" s="2" t="s">
        <v>285</v>
      </c>
      <c r="G337" t="str">
        <f t="shared" si="34"/>
        <v>38845.3537</v>
      </c>
      <c r="H337" s="54">
        <f t="shared" si="35"/>
        <v>-10140</v>
      </c>
      <c r="I337" s="95" t="s">
        <v>1309</v>
      </c>
      <c r="J337" s="96" t="s">
        <v>1310</v>
      </c>
      <c r="K337" s="95">
        <v>-10140</v>
      </c>
      <c r="L337" s="95" t="s">
        <v>1311</v>
      </c>
      <c r="M337" s="96" t="s">
        <v>333</v>
      </c>
      <c r="N337" s="96" t="s">
        <v>334</v>
      </c>
      <c r="O337" s="97" t="s">
        <v>1299</v>
      </c>
      <c r="P337" s="97" t="s">
        <v>99</v>
      </c>
    </row>
    <row r="338" spans="1:16" x14ac:dyDescent="0.2">
      <c r="A338" s="54" t="str">
        <f t="shared" si="30"/>
        <v> AAPS 27.292 </v>
      </c>
      <c r="B338" s="2" t="str">
        <f t="shared" si="31"/>
        <v>I</v>
      </c>
      <c r="C338" s="54">
        <f t="shared" si="32"/>
        <v>38847.4159</v>
      </c>
      <c r="D338" t="str">
        <f t="shared" si="33"/>
        <v>vis</v>
      </c>
      <c r="E338">
        <f>VLOOKUP(C338,'Active 1'!C$21:E$947,3,FALSE)</f>
        <v>-26015.840260723293</v>
      </c>
      <c r="F338" s="2" t="s">
        <v>285</v>
      </c>
      <c r="G338" t="str">
        <f t="shared" si="34"/>
        <v>38847.4159</v>
      </c>
      <c r="H338" s="54">
        <f t="shared" si="35"/>
        <v>-10137</v>
      </c>
      <c r="I338" s="95" t="s">
        <v>1312</v>
      </c>
      <c r="J338" s="96" t="s">
        <v>1313</v>
      </c>
      <c r="K338" s="95">
        <v>-10137</v>
      </c>
      <c r="L338" s="95" t="s">
        <v>1314</v>
      </c>
      <c r="M338" s="96" t="s">
        <v>333</v>
      </c>
      <c r="N338" s="96" t="s">
        <v>334</v>
      </c>
      <c r="O338" s="97" t="s">
        <v>1299</v>
      </c>
      <c r="P338" s="97" t="s">
        <v>99</v>
      </c>
    </row>
    <row r="339" spans="1:16" x14ac:dyDescent="0.2">
      <c r="A339" s="54" t="str">
        <f t="shared" si="30"/>
        <v> AAPS 27.292 </v>
      </c>
      <c r="B339" s="2" t="str">
        <f t="shared" si="31"/>
        <v>I</v>
      </c>
      <c r="C339" s="54">
        <f t="shared" si="32"/>
        <v>38880.409699999997</v>
      </c>
      <c r="D339" t="str">
        <f t="shared" si="33"/>
        <v>vis</v>
      </c>
      <c r="E339">
        <f>VLOOKUP(C339,'Active 1'!C$21:E$947,3,FALSE)</f>
        <v>-25967.840907817968</v>
      </c>
      <c r="F339" s="2" t="s">
        <v>285</v>
      </c>
      <c r="G339" t="str">
        <f t="shared" si="34"/>
        <v>38880.4097</v>
      </c>
      <c r="H339" s="54">
        <f t="shared" si="35"/>
        <v>-10089</v>
      </c>
      <c r="I339" s="95" t="s">
        <v>1315</v>
      </c>
      <c r="J339" s="96" t="s">
        <v>1316</v>
      </c>
      <c r="K339" s="95">
        <v>-10089</v>
      </c>
      <c r="L339" s="95" t="s">
        <v>1317</v>
      </c>
      <c r="M339" s="96" t="s">
        <v>333</v>
      </c>
      <c r="N339" s="96" t="s">
        <v>334</v>
      </c>
      <c r="O339" s="97" t="s">
        <v>1299</v>
      </c>
      <c r="P339" s="97" t="s">
        <v>99</v>
      </c>
    </row>
    <row r="340" spans="1:16" x14ac:dyDescent="0.2">
      <c r="A340" s="54" t="str">
        <f t="shared" si="30"/>
        <v> AAPS 27.292 </v>
      </c>
      <c r="B340" s="2" t="str">
        <f t="shared" si="31"/>
        <v>I</v>
      </c>
      <c r="C340" s="54">
        <f t="shared" si="32"/>
        <v>39126.491399999999</v>
      </c>
      <c r="D340" t="str">
        <f t="shared" si="33"/>
        <v>vis</v>
      </c>
      <c r="E340">
        <f>VLOOKUP(C340,'Active 1'!C$21:E$947,3,FALSE)</f>
        <v>-25609.841454531492</v>
      </c>
      <c r="F340" s="2" t="s">
        <v>285</v>
      </c>
      <c r="G340" t="str">
        <f t="shared" si="34"/>
        <v>39126.4914</v>
      </c>
      <c r="H340" s="54">
        <f t="shared" si="35"/>
        <v>-9731</v>
      </c>
      <c r="I340" s="95" t="s">
        <v>1318</v>
      </c>
      <c r="J340" s="96" t="s">
        <v>1319</v>
      </c>
      <c r="K340" s="95">
        <v>-9731</v>
      </c>
      <c r="L340" s="95" t="s">
        <v>1320</v>
      </c>
      <c r="M340" s="96" t="s">
        <v>333</v>
      </c>
      <c r="N340" s="96" t="s">
        <v>334</v>
      </c>
      <c r="O340" s="97" t="s">
        <v>1299</v>
      </c>
      <c r="P340" s="97" t="s">
        <v>99</v>
      </c>
    </row>
    <row r="341" spans="1:16" x14ac:dyDescent="0.2">
      <c r="A341" s="54" t="str">
        <f t="shared" si="30"/>
        <v> AAPS 27.292 </v>
      </c>
      <c r="B341" s="2" t="str">
        <f t="shared" si="31"/>
        <v>I</v>
      </c>
      <c r="C341" s="54">
        <f t="shared" si="32"/>
        <v>39181.481500000002</v>
      </c>
      <c r="D341" t="str">
        <f t="shared" si="33"/>
        <v>vis</v>
      </c>
      <c r="E341">
        <f>VLOOKUP(C341,'Active 1'!C$21:E$947,3,FALSE)</f>
        <v>-25529.841902609634</v>
      </c>
      <c r="F341" s="2" t="s">
        <v>285</v>
      </c>
      <c r="G341" t="str">
        <f t="shared" si="34"/>
        <v>39181.4815</v>
      </c>
      <c r="H341" s="54">
        <f t="shared" si="35"/>
        <v>-9651</v>
      </c>
      <c r="I341" s="95" t="s">
        <v>1321</v>
      </c>
      <c r="J341" s="96" t="s">
        <v>1322</v>
      </c>
      <c r="K341" s="95">
        <v>-9651</v>
      </c>
      <c r="L341" s="95" t="s">
        <v>1323</v>
      </c>
      <c r="M341" s="96" t="s">
        <v>333</v>
      </c>
      <c r="N341" s="96" t="s">
        <v>334</v>
      </c>
      <c r="O341" s="97" t="s">
        <v>1299</v>
      </c>
      <c r="P341" s="97" t="s">
        <v>99</v>
      </c>
    </row>
    <row r="342" spans="1:16" x14ac:dyDescent="0.2">
      <c r="A342" s="54" t="str">
        <f t="shared" si="30"/>
        <v> AAPS 27.292 </v>
      </c>
      <c r="B342" s="2" t="str">
        <f t="shared" si="31"/>
        <v>I</v>
      </c>
      <c r="C342" s="54">
        <f t="shared" si="32"/>
        <v>39201.415099999998</v>
      </c>
      <c r="D342" t="str">
        <f t="shared" si="33"/>
        <v>vis</v>
      </c>
      <c r="E342">
        <f>VLOOKUP(C342,'Active 1'!C$21:E$947,3,FALSE)</f>
        <v>-25500.842517844208</v>
      </c>
      <c r="F342" s="2" t="s">
        <v>285</v>
      </c>
      <c r="G342" t="str">
        <f t="shared" si="34"/>
        <v>39201.4151</v>
      </c>
      <c r="H342" s="54">
        <f t="shared" si="35"/>
        <v>-9622</v>
      </c>
      <c r="I342" s="95" t="s">
        <v>1324</v>
      </c>
      <c r="J342" s="96" t="s">
        <v>1325</v>
      </c>
      <c r="K342" s="95">
        <v>-9622</v>
      </c>
      <c r="L342" s="95" t="s">
        <v>1326</v>
      </c>
      <c r="M342" s="96" t="s">
        <v>333</v>
      </c>
      <c r="N342" s="96" t="s">
        <v>334</v>
      </c>
      <c r="O342" s="97" t="s">
        <v>1299</v>
      </c>
      <c r="P342" s="97" t="s">
        <v>99</v>
      </c>
    </row>
    <row r="343" spans="1:16" x14ac:dyDescent="0.2">
      <c r="A343" s="54" t="str">
        <f t="shared" si="30"/>
        <v> AAPS 27.292 </v>
      </c>
      <c r="B343" s="2" t="str">
        <f t="shared" si="31"/>
        <v>II</v>
      </c>
      <c r="C343" s="54">
        <f t="shared" si="32"/>
        <v>39233.379800000002</v>
      </c>
      <c r="D343" t="str">
        <f t="shared" si="33"/>
        <v>vis</v>
      </c>
      <c r="E343">
        <f>VLOOKUP(C343,'Active 1'!C$21:E$947,3,FALSE)</f>
        <v>-25454.340298766285</v>
      </c>
      <c r="F343" s="2" t="s">
        <v>285</v>
      </c>
      <c r="G343" t="str">
        <f t="shared" si="34"/>
        <v>39233.3798</v>
      </c>
      <c r="H343" s="54">
        <f t="shared" si="35"/>
        <v>-9575.5</v>
      </c>
      <c r="I343" s="95" t="s">
        <v>1327</v>
      </c>
      <c r="J343" s="96" t="s">
        <v>1328</v>
      </c>
      <c r="K343" s="95">
        <v>-9575.5</v>
      </c>
      <c r="L343" s="95" t="s">
        <v>1314</v>
      </c>
      <c r="M343" s="96" t="s">
        <v>333</v>
      </c>
      <c r="N343" s="96" t="s">
        <v>334</v>
      </c>
      <c r="O343" s="97" t="s">
        <v>1299</v>
      </c>
      <c r="P343" s="97" t="s">
        <v>99</v>
      </c>
    </row>
    <row r="344" spans="1:16" x14ac:dyDescent="0.2">
      <c r="A344" s="54" t="str">
        <f t="shared" si="30"/>
        <v>BAVM 23 </v>
      </c>
      <c r="B344" s="2" t="str">
        <f t="shared" si="31"/>
        <v>I</v>
      </c>
      <c r="C344" s="54">
        <f t="shared" si="32"/>
        <v>39245.404999999999</v>
      </c>
      <c r="D344" t="str">
        <f t="shared" si="33"/>
        <v>vis</v>
      </c>
      <c r="E344">
        <f>VLOOKUP(C344,'Active 1'!C$21:E$947,3,FALSE)</f>
        <v>-25436.846047768919</v>
      </c>
      <c r="F344" s="2" t="s">
        <v>285</v>
      </c>
      <c r="G344" t="str">
        <f t="shared" si="34"/>
        <v>39245.405</v>
      </c>
      <c r="H344" s="54">
        <f t="shared" si="35"/>
        <v>-9558</v>
      </c>
      <c r="I344" s="95" t="s">
        <v>1329</v>
      </c>
      <c r="J344" s="96" t="s">
        <v>1330</v>
      </c>
      <c r="K344" s="95">
        <v>-9558</v>
      </c>
      <c r="L344" s="95" t="s">
        <v>1288</v>
      </c>
      <c r="M344" s="96" t="s">
        <v>289</v>
      </c>
      <c r="N344" s="96"/>
      <c r="O344" s="97" t="s">
        <v>315</v>
      </c>
      <c r="P344" s="98" t="s">
        <v>100</v>
      </c>
    </row>
    <row r="345" spans="1:16" x14ac:dyDescent="0.2">
      <c r="A345" s="54" t="str">
        <f t="shared" si="30"/>
        <v>BAVM 23 </v>
      </c>
      <c r="B345" s="2" t="str">
        <f t="shared" si="31"/>
        <v>I</v>
      </c>
      <c r="C345" s="54">
        <f t="shared" si="32"/>
        <v>39245.404999999999</v>
      </c>
      <c r="D345" t="str">
        <f t="shared" si="33"/>
        <v>vis</v>
      </c>
      <c r="E345">
        <f>VLOOKUP(C345,'Active 1'!C$21:E$947,3,FALSE)</f>
        <v>-25436.846047768919</v>
      </c>
      <c r="F345" s="2" t="s">
        <v>285</v>
      </c>
      <c r="G345" t="str">
        <f t="shared" si="34"/>
        <v>39245.405</v>
      </c>
      <c r="H345" s="54">
        <f t="shared" si="35"/>
        <v>-9558</v>
      </c>
      <c r="I345" s="95" t="s">
        <v>1329</v>
      </c>
      <c r="J345" s="96" t="s">
        <v>1330</v>
      </c>
      <c r="K345" s="95">
        <v>-9558</v>
      </c>
      <c r="L345" s="95" t="s">
        <v>1288</v>
      </c>
      <c r="M345" s="96" t="s">
        <v>289</v>
      </c>
      <c r="N345" s="96"/>
      <c r="O345" s="97" t="s">
        <v>1331</v>
      </c>
      <c r="P345" s="98" t="s">
        <v>100</v>
      </c>
    </row>
    <row r="346" spans="1:16" x14ac:dyDescent="0.2">
      <c r="A346" s="54" t="str">
        <f t="shared" si="30"/>
        <v>BAVM 23 </v>
      </c>
      <c r="B346" s="2" t="str">
        <f t="shared" si="31"/>
        <v>I</v>
      </c>
      <c r="C346" s="54">
        <f t="shared" si="32"/>
        <v>39245.411</v>
      </c>
      <c r="D346" t="str">
        <f t="shared" si="33"/>
        <v>vis</v>
      </c>
      <c r="E346">
        <f>VLOOKUP(C346,'Active 1'!C$21:E$947,3,FALSE)</f>
        <v>-25436.837318973889</v>
      </c>
      <c r="F346" s="2" t="s">
        <v>285</v>
      </c>
      <c r="G346" t="str">
        <f t="shared" si="34"/>
        <v>39245.411</v>
      </c>
      <c r="H346" s="54">
        <f t="shared" si="35"/>
        <v>-9558</v>
      </c>
      <c r="I346" s="95" t="s">
        <v>1332</v>
      </c>
      <c r="J346" s="96" t="s">
        <v>1333</v>
      </c>
      <c r="K346" s="95">
        <v>-9558</v>
      </c>
      <c r="L346" s="95" t="s">
        <v>1334</v>
      </c>
      <c r="M346" s="96" t="s">
        <v>289</v>
      </c>
      <c r="N346" s="96"/>
      <c r="O346" s="97" t="s">
        <v>1335</v>
      </c>
      <c r="P346" s="98" t="s">
        <v>100</v>
      </c>
    </row>
    <row r="347" spans="1:16" x14ac:dyDescent="0.2">
      <c r="A347" s="54" t="str">
        <f t="shared" si="30"/>
        <v> AAPS 27.292 </v>
      </c>
      <c r="B347" s="2" t="str">
        <f t="shared" si="31"/>
        <v>I</v>
      </c>
      <c r="C347" s="54">
        <f t="shared" si="32"/>
        <v>39500.4234</v>
      </c>
      <c r="D347" t="str">
        <f t="shared" si="33"/>
        <v>vis</v>
      </c>
      <c r="E347">
        <f>VLOOKUP(C347,'Active 1'!C$21:E$947,3,FALSE)</f>
        <v>-25065.845490726315</v>
      </c>
      <c r="F347" s="2" t="s">
        <v>285</v>
      </c>
      <c r="G347" t="str">
        <f t="shared" si="34"/>
        <v>39500.4234</v>
      </c>
      <c r="H347" s="54">
        <f t="shared" si="35"/>
        <v>-9187</v>
      </c>
      <c r="I347" s="95" t="s">
        <v>1336</v>
      </c>
      <c r="J347" s="96" t="s">
        <v>1337</v>
      </c>
      <c r="K347" s="95">
        <v>-9187</v>
      </c>
      <c r="L347" s="95" t="s">
        <v>1338</v>
      </c>
      <c r="M347" s="96" t="s">
        <v>333</v>
      </c>
      <c r="N347" s="96" t="s">
        <v>334</v>
      </c>
      <c r="O347" s="97" t="s">
        <v>1299</v>
      </c>
      <c r="P347" s="97" t="s">
        <v>99</v>
      </c>
    </row>
    <row r="348" spans="1:16" x14ac:dyDescent="0.2">
      <c r="A348" s="54" t="str">
        <f t="shared" si="30"/>
        <v> AAPS 27.292 </v>
      </c>
      <c r="B348" s="2" t="str">
        <f t="shared" si="31"/>
        <v>I</v>
      </c>
      <c r="C348" s="54">
        <f t="shared" si="32"/>
        <v>39876.417999999998</v>
      </c>
      <c r="D348" t="str">
        <f t="shared" si="33"/>
        <v>vis</v>
      </c>
      <c r="E348">
        <f>VLOOKUP(C348,'Active 1'!C$21:E$947,3,FALSE)</f>
        <v>-24518.848858149959</v>
      </c>
      <c r="F348" s="2" t="s">
        <v>285</v>
      </c>
      <c r="G348" t="str">
        <f t="shared" si="34"/>
        <v>39876.4180</v>
      </c>
      <c r="H348" s="54">
        <f t="shared" si="35"/>
        <v>-8640</v>
      </c>
      <c r="I348" s="95" t="s">
        <v>1339</v>
      </c>
      <c r="J348" s="96" t="s">
        <v>1340</v>
      </c>
      <c r="K348" s="95">
        <v>-8640</v>
      </c>
      <c r="L348" s="95" t="s">
        <v>1341</v>
      </c>
      <c r="M348" s="96" t="s">
        <v>333</v>
      </c>
      <c r="N348" s="96" t="s">
        <v>334</v>
      </c>
      <c r="O348" s="97" t="s">
        <v>1299</v>
      </c>
      <c r="P348" s="97" t="s">
        <v>99</v>
      </c>
    </row>
    <row r="349" spans="1:16" x14ac:dyDescent="0.2">
      <c r="A349" s="54" t="str">
        <f t="shared" si="30"/>
        <v> AVSJ 3.69 </v>
      </c>
      <c r="B349" s="2" t="str">
        <f t="shared" si="31"/>
        <v>I</v>
      </c>
      <c r="C349" s="54">
        <f t="shared" si="32"/>
        <v>40291.599000000002</v>
      </c>
      <c r="D349" t="str">
        <f t="shared" si="33"/>
        <v>vis</v>
      </c>
      <c r="E349">
        <f>VLOOKUP(C349,'Active 1'!C$21:E$947,3,FALSE)</f>
        <v>-23914.843883318707</v>
      </c>
      <c r="F349" s="2" t="s">
        <v>285</v>
      </c>
      <c r="G349" t="str">
        <f t="shared" si="34"/>
        <v>40291.599</v>
      </c>
      <c r="H349" s="54">
        <f t="shared" si="35"/>
        <v>-8036</v>
      </c>
      <c r="I349" s="95" t="s">
        <v>1342</v>
      </c>
      <c r="J349" s="96" t="s">
        <v>1343</v>
      </c>
      <c r="K349" s="95">
        <v>-8036</v>
      </c>
      <c r="L349" s="95" t="s">
        <v>1344</v>
      </c>
      <c r="M349" s="96" t="s">
        <v>289</v>
      </c>
      <c r="N349" s="96"/>
      <c r="O349" s="97" t="s">
        <v>1345</v>
      </c>
      <c r="P349" s="97" t="s">
        <v>101</v>
      </c>
    </row>
    <row r="350" spans="1:16" x14ac:dyDescent="0.2">
      <c r="A350" s="54" t="str">
        <f t="shared" si="30"/>
        <v> AVSJ 3.69 </v>
      </c>
      <c r="B350" s="2" t="str">
        <f t="shared" si="31"/>
        <v>I</v>
      </c>
      <c r="C350" s="54">
        <f t="shared" si="32"/>
        <v>40302.589</v>
      </c>
      <c r="D350" t="str">
        <f t="shared" si="33"/>
        <v>vis</v>
      </c>
      <c r="E350">
        <f>VLOOKUP(C350,'Active 1'!C$21:E$947,3,FALSE)</f>
        <v>-23898.855640423695</v>
      </c>
      <c r="F350" s="2" t="s">
        <v>285</v>
      </c>
      <c r="G350" t="str">
        <f t="shared" si="34"/>
        <v>40302.589</v>
      </c>
      <c r="H350" s="54">
        <f t="shared" si="35"/>
        <v>-8020</v>
      </c>
      <c r="I350" s="95" t="s">
        <v>1346</v>
      </c>
      <c r="J350" s="96" t="s">
        <v>1347</v>
      </c>
      <c r="K350" s="95">
        <v>-8020</v>
      </c>
      <c r="L350" s="95" t="s">
        <v>1348</v>
      </c>
      <c r="M350" s="96" t="s">
        <v>289</v>
      </c>
      <c r="N350" s="96"/>
      <c r="O350" s="97" t="s">
        <v>1345</v>
      </c>
      <c r="P350" s="97" t="s">
        <v>101</v>
      </c>
    </row>
    <row r="351" spans="1:16" x14ac:dyDescent="0.2">
      <c r="A351" s="54" t="str">
        <f t="shared" si="30"/>
        <v> AVSJ 3.69 </v>
      </c>
      <c r="B351" s="2" t="str">
        <f t="shared" si="31"/>
        <v>I</v>
      </c>
      <c r="C351" s="54">
        <f t="shared" si="32"/>
        <v>40315.648999999998</v>
      </c>
      <c r="D351" t="str">
        <f t="shared" si="33"/>
        <v>vis</v>
      </c>
      <c r="E351">
        <f>VLOOKUP(C351,'Active 1'!C$21:E$947,3,FALSE)</f>
        <v>-23879.855963243634</v>
      </c>
      <c r="F351" s="2" t="s">
        <v>285</v>
      </c>
      <c r="G351" t="str">
        <f t="shared" si="34"/>
        <v>40315.649</v>
      </c>
      <c r="H351" s="54">
        <f t="shared" si="35"/>
        <v>-8001</v>
      </c>
      <c r="I351" s="95" t="s">
        <v>1349</v>
      </c>
      <c r="J351" s="96" t="s">
        <v>1350</v>
      </c>
      <c r="K351" s="95">
        <v>-8001</v>
      </c>
      <c r="L351" s="95" t="s">
        <v>1348</v>
      </c>
      <c r="M351" s="96" t="s">
        <v>289</v>
      </c>
      <c r="N351" s="96"/>
      <c r="O351" s="97" t="s">
        <v>1345</v>
      </c>
      <c r="P351" s="97" t="s">
        <v>101</v>
      </c>
    </row>
    <row r="352" spans="1:16" x14ac:dyDescent="0.2">
      <c r="A352" s="54" t="str">
        <f t="shared" si="30"/>
        <v> AVSJ 3.69 </v>
      </c>
      <c r="B352" s="2" t="str">
        <f t="shared" si="31"/>
        <v>I</v>
      </c>
      <c r="C352" s="54">
        <f t="shared" si="32"/>
        <v>40324.587</v>
      </c>
      <c r="D352" t="str">
        <f t="shared" si="33"/>
        <v>vis</v>
      </c>
      <c r="E352">
        <f>VLOOKUP(C352,'Active 1'!C$21:E$947,3,FALSE)</f>
        <v>-23866.852968248575</v>
      </c>
      <c r="F352" s="2" t="s">
        <v>285</v>
      </c>
      <c r="G352" t="str">
        <f t="shared" si="34"/>
        <v>40324.587</v>
      </c>
      <c r="H352" s="54">
        <f t="shared" si="35"/>
        <v>-7988</v>
      </c>
      <c r="I352" s="95" t="s">
        <v>1351</v>
      </c>
      <c r="J352" s="96" t="s">
        <v>1352</v>
      </c>
      <c r="K352" s="95">
        <v>-7988</v>
      </c>
      <c r="L352" s="95" t="s">
        <v>1285</v>
      </c>
      <c r="M352" s="96" t="s">
        <v>289</v>
      </c>
      <c r="N352" s="96"/>
      <c r="O352" s="97" t="s">
        <v>1345</v>
      </c>
      <c r="P352" s="97" t="s">
        <v>101</v>
      </c>
    </row>
    <row r="353" spans="1:16" x14ac:dyDescent="0.2">
      <c r="A353" s="54" t="str">
        <f t="shared" si="30"/>
        <v> AVSJ 3.69 </v>
      </c>
      <c r="B353" s="2" t="str">
        <f t="shared" si="31"/>
        <v>I</v>
      </c>
      <c r="C353" s="54">
        <f t="shared" si="32"/>
        <v>40348.646000000001</v>
      </c>
      <c r="D353" t="str">
        <f t="shared" si="33"/>
        <v>vis</v>
      </c>
      <c r="E353">
        <f>VLOOKUP(C353,'Active 1'!C$21:E$947,3,FALSE)</f>
        <v>-23831.85195498095</v>
      </c>
      <c r="F353" s="2" t="s">
        <v>285</v>
      </c>
      <c r="G353" t="str">
        <f t="shared" si="34"/>
        <v>40348.646</v>
      </c>
      <c r="H353" s="54">
        <f t="shared" si="35"/>
        <v>-7953</v>
      </c>
      <c r="I353" s="95" t="s">
        <v>1353</v>
      </c>
      <c r="J353" s="96" t="s">
        <v>1354</v>
      </c>
      <c r="K353" s="95">
        <v>-7953</v>
      </c>
      <c r="L353" s="95" t="s">
        <v>1355</v>
      </c>
      <c r="M353" s="96" t="s">
        <v>289</v>
      </c>
      <c r="N353" s="96"/>
      <c r="O353" s="97" t="s">
        <v>1345</v>
      </c>
      <c r="P353" s="97" t="s">
        <v>101</v>
      </c>
    </row>
    <row r="354" spans="1:16" x14ac:dyDescent="0.2">
      <c r="A354" s="54" t="str">
        <f t="shared" si="30"/>
        <v> AVSJ 3.69 </v>
      </c>
      <c r="B354" s="2" t="str">
        <f t="shared" si="31"/>
        <v>I</v>
      </c>
      <c r="C354" s="54">
        <f t="shared" si="32"/>
        <v>40359.64</v>
      </c>
      <c r="D354" t="str">
        <f t="shared" si="33"/>
        <v>vis</v>
      </c>
      <c r="E354">
        <f>VLOOKUP(C354,'Active 1'!C$21:E$947,3,FALSE)</f>
        <v>-23815.857892889253</v>
      </c>
      <c r="F354" s="2" t="s">
        <v>285</v>
      </c>
      <c r="G354" t="str">
        <f t="shared" si="34"/>
        <v>40359.640</v>
      </c>
      <c r="H354" s="54">
        <f t="shared" si="35"/>
        <v>-7937</v>
      </c>
      <c r="I354" s="95" t="s">
        <v>1356</v>
      </c>
      <c r="J354" s="96" t="s">
        <v>1357</v>
      </c>
      <c r="K354" s="95">
        <v>-7937</v>
      </c>
      <c r="L354" s="95" t="s">
        <v>1358</v>
      </c>
      <c r="M354" s="96" t="s">
        <v>289</v>
      </c>
      <c r="N354" s="96"/>
      <c r="O354" s="97" t="s">
        <v>1345</v>
      </c>
      <c r="P354" s="97" t="s">
        <v>101</v>
      </c>
    </row>
    <row r="355" spans="1:16" x14ac:dyDescent="0.2">
      <c r="A355" s="54" t="str">
        <f t="shared" si="30"/>
        <v> AVSJ 4.91 </v>
      </c>
      <c r="B355" s="2" t="str">
        <f t="shared" si="31"/>
        <v>I</v>
      </c>
      <c r="C355" s="54">
        <f t="shared" si="32"/>
        <v>40713.639000000003</v>
      </c>
      <c r="D355" t="str">
        <f t="shared" si="33"/>
        <v>vis</v>
      </c>
      <c r="E355">
        <f>VLOOKUP(C355,'Active 1'!C$21:E$947,3,FALSE)</f>
        <v>-23300.860440969995</v>
      </c>
      <c r="F355" s="2" t="s">
        <v>285</v>
      </c>
      <c r="G355" t="str">
        <f t="shared" si="34"/>
        <v>40713.639</v>
      </c>
      <c r="H355" s="54">
        <f t="shared" si="35"/>
        <v>-7422</v>
      </c>
      <c r="I355" s="95" t="s">
        <v>1359</v>
      </c>
      <c r="J355" s="96" t="s">
        <v>1360</v>
      </c>
      <c r="K355" s="95">
        <v>-7422</v>
      </c>
      <c r="L355" s="95" t="s">
        <v>297</v>
      </c>
      <c r="M355" s="96" t="s">
        <v>289</v>
      </c>
      <c r="N355" s="96"/>
      <c r="O355" s="97" t="s">
        <v>348</v>
      </c>
      <c r="P355" s="97" t="s">
        <v>103</v>
      </c>
    </row>
    <row r="356" spans="1:16" x14ac:dyDescent="0.2">
      <c r="A356" s="54" t="str">
        <f t="shared" si="30"/>
        <v> BRNO 12 </v>
      </c>
      <c r="B356" s="2" t="str">
        <f t="shared" si="31"/>
        <v>I</v>
      </c>
      <c r="C356" s="54">
        <f t="shared" si="32"/>
        <v>40719.817000000003</v>
      </c>
      <c r="D356" t="str">
        <f t="shared" si="33"/>
        <v>vis</v>
      </c>
      <c r="E356">
        <f>VLOOKUP(C356,'Active 1'!C$21:E$947,3,FALSE)</f>
        <v>-23291.872691688339</v>
      </c>
      <c r="F356" s="2" t="s">
        <v>285</v>
      </c>
      <c r="G356" t="str">
        <f t="shared" si="34"/>
        <v>40719.817</v>
      </c>
      <c r="H356" s="54">
        <f t="shared" si="35"/>
        <v>-7413</v>
      </c>
      <c r="I356" s="95" t="s">
        <v>1361</v>
      </c>
      <c r="J356" s="96" t="s">
        <v>1362</v>
      </c>
      <c r="K356" s="95">
        <v>-7413</v>
      </c>
      <c r="L356" s="95" t="s">
        <v>288</v>
      </c>
      <c r="M356" s="96" t="s">
        <v>289</v>
      </c>
      <c r="N356" s="96"/>
      <c r="O356" s="97" t="s">
        <v>294</v>
      </c>
      <c r="P356" s="97" t="s">
        <v>104</v>
      </c>
    </row>
    <row r="357" spans="1:16" x14ac:dyDescent="0.2">
      <c r="A357" s="54" t="str">
        <f t="shared" si="30"/>
        <v> AVSJ 5.39 </v>
      </c>
      <c r="B357" s="2" t="str">
        <f t="shared" si="31"/>
        <v>I</v>
      </c>
      <c r="C357" s="54">
        <f t="shared" si="32"/>
        <v>41012.642</v>
      </c>
      <c r="D357" t="str">
        <f t="shared" si="33"/>
        <v>vis</v>
      </c>
      <c r="E357">
        <f>VLOOKUP(C357,'Active 1'!C$21:E$947,3,FALSE)</f>
        <v>-22865.871124287714</v>
      </c>
      <c r="F357" s="2" t="s">
        <v>285</v>
      </c>
      <c r="G357" t="str">
        <f t="shared" si="34"/>
        <v>41012.642</v>
      </c>
      <c r="H357" s="54">
        <f t="shared" si="35"/>
        <v>-6987</v>
      </c>
      <c r="I357" s="95" t="s">
        <v>1363</v>
      </c>
      <c r="J357" s="96" t="s">
        <v>1364</v>
      </c>
      <c r="K357" s="95">
        <v>-6987</v>
      </c>
      <c r="L357" s="95" t="s">
        <v>310</v>
      </c>
      <c r="M357" s="96" t="s">
        <v>289</v>
      </c>
      <c r="N357" s="96"/>
      <c r="O357" s="97" t="s">
        <v>348</v>
      </c>
      <c r="P357" s="97" t="s">
        <v>106</v>
      </c>
    </row>
    <row r="358" spans="1:16" x14ac:dyDescent="0.2">
      <c r="A358" s="54" t="str">
        <f t="shared" si="30"/>
        <v> AVSJ 5.39 </v>
      </c>
      <c r="B358" s="2" t="str">
        <f t="shared" si="31"/>
        <v>I</v>
      </c>
      <c r="C358" s="54">
        <f t="shared" si="32"/>
        <v>41025.692999999999</v>
      </c>
      <c r="D358" t="str">
        <f t="shared" si="33"/>
        <v>vis</v>
      </c>
      <c r="E358">
        <f>VLOOKUP(C358,'Active 1'!C$21:E$947,3,FALSE)</f>
        <v>-22846.884540300198</v>
      </c>
      <c r="F358" s="2" t="s">
        <v>285</v>
      </c>
      <c r="G358" t="str">
        <f t="shared" si="34"/>
        <v>41025.693</v>
      </c>
      <c r="H358" s="54">
        <f t="shared" si="35"/>
        <v>-6968</v>
      </c>
      <c r="I358" s="95" t="s">
        <v>1365</v>
      </c>
      <c r="J358" s="96" t="s">
        <v>1366</v>
      </c>
      <c r="K358" s="95">
        <v>-6968</v>
      </c>
      <c r="L358" s="95" t="s">
        <v>1367</v>
      </c>
      <c r="M358" s="96" t="s">
        <v>289</v>
      </c>
      <c r="N358" s="96"/>
      <c r="O358" s="97" t="s">
        <v>348</v>
      </c>
      <c r="P358" s="97" t="s">
        <v>106</v>
      </c>
    </row>
    <row r="359" spans="1:16" x14ac:dyDescent="0.2">
      <c r="A359" s="54" t="str">
        <f t="shared" si="30"/>
        <v> AVSJ 5.39 </v>
      </c>
      <c r="B359" s="2" t="str">
        <f t="shared" si="31"/>
        <v>I</v>
      </c>
      <c r="C359" s="54">
        <f t="shared" si="32"/>
        <v>41045.637999999999</v>
      </c>
      <c r="D359" t="str">
        <f t="shared" si="33"/>
        <v>vis</v>
      </c>
      <c r="E359">
        <f>VLOOKUP(C359,'Active 1'!C$21:E$947,3,FALSE)</f>
        <v>-22817.868570824212</v>
      </c>
      <c r="F359" s="2" t="s">
        <v>285</v>
      </c>
      <c r="G359" t="str">
        <f t="shared" si="34"/>
        <v>41045.638</v>
      </c>
      <c r="H359" s="54">
        <f t="shared" si="35"/>
        <v>-6939</v>
      </c>
      <c r="I359" s="95" t="s">
        <v>1368</v>
      </c>
      <c r="J359" s="96" t="s">
        <v>1369</v>
      </c>
      <c r="K359" s="95">
        <v>-6939</v>
      </c>
      <c r="L359" s="95" t="s">
        <v>314</v>
      </c>
      <c r="M359" s="96" t="s">
        <v>289</v>
      </c>
      <c r="N359" s="96"/>
      <c r="O359" s="97" t="s">
        <v>348</v>
      </c>
      <c r="P359" s="97" t="s">
        <v>106</v>
      </c>
    </row>
    <row r="360" spans="1:16" x14ac:dyDescent="0.2">
      <c r="A360" s="54" t="str">
        <f t="shared" si="30"/>
        <v> AVSJ 5.39 </v>
      </c>
      <c r="B360" s="2" t="str">
        <f t="shared" si="31"/>
        <v>I</v>
      </c>
      <c r="C360" s="54">
        <f t="shared" si="32"/>
        <v>41056.629999999997</v>
      </c>
      <c r="D360" t="str">
        <f t="shared" si="33"/>
        <v>vis</v>
      </c>
      <c r="E360">
        <f>VLOOKUP(C360,'Active 1'!C$21:E$947,3,FALSE)</f>
        <v>-22801.877418330856</v>
      </c>
      <c r="F360" s="2" t="s">
        <v>285</v>
      </c>
      <c r="G360" t="str">
        <f t="shared" si="34"/>
        <v>41056.630</v>
      </c>
      <c r="H360" s="54">
        <f t="shared" si="35"/>
        <v>-6923</v>
      </c>
      <c r="I360" s="95" t="s">
        <v>1370</v>
      </c>
      <c r="J360" s="96" t="s">
        <v>1371</v>
      </c>
      <c r="K360" s="95">
        <v>-6923</v>
      </c>
      <c r="L360" s="95" t="s">
        <v>455</v>
      </c>
      <c r="M360" s="96" t="s">
        <v>289</v>
      </c>
      <c r="N360" s="96"/>
      <c r="O360" s="97" t="s">
        <v>348</v>
      </c>
      <c r="P360" s="97" t="s">
        <v>106</v>
      </c>
    </row>
    <row r="361" spans="1:16" x14ac:dyDescent="0.2">
      <c r="A361" s="54" t="str">
        <f t="shared" si="30"/>
        <v> AVSJ 5.39 </v>
      </c>
      <c r="B361" s="2" t="str">
        <f t="shared" si="31"/>
        <v>I</v>
      </c>
      <c r="C361" s="54">
        <f t="shared" si="32"/>
        <v>41080.69</v>
      </c>
      <c r="D361" t="str">
        <f t="shared" si="33"/>
        <v>vis</v>
      </c>
      <c r="E361">
        <f>VLOOKUP(C361,'Active 1'!C$21:E$947,3,FALSE)</f>
        <v>-22766.874950264053</v>
      </c>
      <c r="F361" s="2" t="s">
        <v>285</v>
      </c>
      <c r="G361" t="str">
        <f t="shared" si="34"/>
        <v>41080.690</v>
      </c>
      <c r="H361" s="54">
        <f t="shared" si="35"/>
        <v>-6888</v>
      </c>
      <c r="I361" s="95" t="s">
        <v>1372</v>
      </c>
      <c r="J361" s="96" t="s">
        <v>1373</v>
      </c>
      <c r="K361" s="95">
        <v>-6888</v>
      </c>
      <c r="L361" s="95" t="s">
        <v>1374</v>
      </c>
      <c r="M361" s="96" t="s">
        <v>289</v>
      </c>
      <c r="N361" s="96"/>
      <c r="O361" s="97" t="s">
        <v>348</v>
      </c>
      <c r="P361" s="97" t="s">
        <v>106</v>
      </c>
    </row>
    <row r="362" spans="1:16" x14ac:dyDescent="0.2">
      <c r="A362" s="54" t="str">
        <f t="shared" si="30"/>
        <v> AVSJ 5.89 </v>
      </c>
      <c r="B362" s="2" t="str">
        <f t="shared" si="31"/>
        <v>I</v>
      </c>
      <c r="C362" s="54">
        <f t="shared" si="32"/>
        <v>41742.620999999999</v>
      </c>
      <c r="D362" t="str">
        <f t="shared" si="33"/>
        <v>vis</v>
      </c>
      <c r="E362">
        <f>VLOOKUP(C362,'Active 1'!C$21:E$947,3,FALSE)</f>
        <v>-21803.898279860012</v>
      </c>
      <c r="F362" s="2" t="s">
        <v>285</v>
      </c>
      <c r="G362" t="str">
        <f t="shared" si="34"/>
        <v>41742.621</v>
      </c>
      <c r="H362" s="54">
        <f t="shared" si="35"/>
        <v>-5925</v>
      </c>
      <c r="I362" s="95" t="s">
        <v>1375</v>
      </c>
      <c r="J362" s="96" t="s">
        <v>1376</v>
      </c>
      <c r="K362" s="95">
        <v>-5925</v>
      </c>
      <c r="L362" s="95" t="s">
        <v>481</v>
      </c>
      <c r="M362" s="96" t="s">
        <v>289</v>
      </c>
      <c r="N362" s="96"/>
      <c r="O362" s="97" t="s">
        <v>348</v>
      </c>
      <c r="P362" s="97" t="s">
        <v>110</v>
      </c>
    </row>
    <row r="363" spans="1:16" x14ac:dyDescent="0.2">
      <c r="A363" s="54" t="str">
        <f t="shared" si="30"/>
        <v> AVSJ 5.89 </v>
      </c>
      <c r="B363" s="2" t="str">
        <f t="shared" si="31"/>
        <v>I</v>
      </c>
      <c r="C363" s="54">
        <f t="shared" si="32"/>
        <v>41753.620999999999</v>
      </c>
      <c r="D363" t="str">
        <f t="shared" si="33"/>
        <v>vis</v>
      </c>
      <c r="E363">
        <f>VLOOKUP(C363,'Active 1'!C$21:E$947,3,FALSE)</f>
        <v>-21787.895488973281</v>
      </c>
      <c r="F363" s="2" t="s">
        <v>285</v>
      </c>
      <c r="G363" t="str">
        <f t="shared" si="34"/>
        <v>41753.621</v>
      </c>
      <c r="H363" s="54">
        <f t="shared" si="35"/>
        <v>-5909</v>
      </c>
      <c r="I363" s="95" t="s">
        <v>1377</v>
      </c>
      <c r="J363" s="96" t="s">
        <v>1378</v>
      </c>
      <c r="K363" s="95">
        <v>-5909</v>
      </c>
      <c r="L363" s="95" t="s">
        <v>352</v>
      </c>
      <c r="M363" s="96" t="s">
        <v>289</v>
      </c>
      <c r="N363" s="96"/>
      <c r="O363" s="97" t="s">
        <v>348</v>
      </c>
      <c r="P363" s="97" t="s">
        <v>110</v>
      </c>
    </row>
    <row r="364" spans="1:16" x14ac:dyDescent="0.2">
      <c r="A364" s="54" t="str">
        <f t="shared" si="30"/>
        <v> AVSJ 5.89 </v>
      </c>
      <c r="B364" s="2" t="str">
        <f t="shared" si="31"/>
        <v>I</v>
      </c>
      <c r="C364" s="54">
        <f t="shared" si="32"/>
        <v>41766.68</v>
      </c>
      <c r="D364" t="str">
        <f t="shared" si="33"/>
        <v>vis</v>
      </c>
      <c r="E364">
        <f>VLOOKUP(C364,'Active 1'!C$21:E$947,3,FALSE)</f>
        <v>-21768.897266592387</v>
      </c>
      <c r="F364" s="2" t="s">
        <v>285</v>
      </c>
      <c r="G364" t="str">
        <f t="shared" si="34"/>
        <v>41766.680</v>
      </c>
      <c r="H364" s="54">
        <f t="shared" si="35"/>
        <v>-5890</v>
      </c>
      <c r="I364" s="95" t="s">
        <v>1379</v>
      </c>
      <c r="J364" s="96" t="s">
        <v>1380</v>
      </c>
      <c r="K364" s="95">
        <v>-5890</v>
      </c>
      <c r="L364" s="95" t="s">
        <v>319</v>
      </c>
      <c r="M364" s="96" t="s">
        <v>289</v>
      </c>
      <c r="N364" s="96"/>
      <c r="O364" s="97" t="s">
        <v>348</v>
      </c>
      <c r="P364" s="97" t="s">
        <v>110</v>
      </c>
    </row>
    <row r="365" spans="1:16" x14ac:dyDescent="0.2">
      <c r="A365" s="54" t="str">
        <f t="shared" si="30"/>
        <v> AVSJ 5.89 </v>
      </c>
      <c r="B365" s="2" t="str">
        <f t="shared" si="31"/>
        <v>I</v>
      </c>
      <c r="C365" s="54">
        <f t="shared" si="32"/>
        <v>41788.678</v>
      </c>
      <c r="D365" t="str">
        <f t="shared" si="33"/>
        <v>vis</v>
      </c>
      <c r="E365">
        <f>VLOOKUP(C365,'Active 1'!C$21:E$947,3,FALSE)</f>
        <v>-21736.89459441727</v>
      </c>
      <c r="F365" s="2" t="str">
        <f>LEFT(M365,1)</f>
        <v>V</v>
      </c>
      <c r="G365" t="str">
        <f t="shared" si="34"/>
        <v>41788.678</v>
      </c>
      <c r="H365" s="54">
        <f t="shared" si="35"/>
        <v>-5858</v>
      </c>
      <c r="I365" s="95" t="s">
        <v>1381</v>
      </c>
      <c r="J365" s="96" t="s">
        <v>1382</v>
      </c>
      <c r="K365" s="95">
        <v>-5858</v>
      </c>
      <c r="L365" s="95" t="s">
        <v>494</v>
      </c>
      <c r="M365" s="96" t="s">
        <v>289</v>
      </c>
      <c r="N365" s="96"/>
      <c r="O365" s="97" t="s">
        <v>348</v>
      </c>
      <c r="P365" s="97" t="s">
        <v>110</v>
      </c>
    </row>
    <row r="366" spans="1:16" x14ac:dyDescent="0.2">
      <c r="A366" s="54" t="str">
        <f t="shared" si="30"/>
        <v> AAPS 27.292 </v>
      </c>
      <c r="B366" s="2" t="str">
        <f t="shared" si="31"/>
        <v>I</v>
      </c>
      <c r="C366" s="54">
        <f t="shared" si="32"/>
        <v>41802.427799999998</v>
      </c>
      <c r="D366" t="str">
        <f t="shared" si="33"/>
        <v>vis</v>
      </c>
      <c r="E366">
        <f>VLOOKUP(C366,'Active 1'!C$21:E$947,3,FALSE)</f>
        <v>-21716.891396768693</v>
      </c>
      <c r="F366" s="2" t="s">
        <v>285</v>
      </c>
      <c r="G366" t="str">
        <f t="shared" si="34"/>
        <v>41802.4278</v>
      </c>
      <c r="H366" s="54">
        <f t="shared" si="35"/>
        <v>-5838</v>
      </c>
      <c r="I366" s="95" t="s">
        <v>1383</v>
      </c>
      <c r="J366" s="96" t="s">
        <v>1384</v>
      </c>
      <c r="K366" s="95">
        <v>-5838</v>
      </c>
      <c r="L366" s="95" t="s">
        <v>1385</v>
      </c>
      <c r="M366" s="96" t="s">
        <v>333</v>
      </c>
      <c r="N366" s="96" t="s">
        <v>334</v>
      </c>
      <c r="O366" s="97" t="s">
        <v>1299</v>
      </c>
      <c r="P366" s="97" t="s">
        <v>99</v>
      </c>
    </row>
    <row r="367" spans="1:16" x14ac:dyDescent="0.2">
      <c r="A367" s="54" t="str">
        <f t="shared" si="30"/>
        <v> AVSJ 7.41 </v>
      </c>
      <c r="B367" s="2" t="str">
        <f t="shared" si="31"/>
        <v>I</v>
      </c>
      <c r="C367" s="54">
        <f t="shared" si="32"/>
        <v>42414.877</v>
      </c>
      <c r="D367" t="str">
        <f t="shared" si="33"/>
        <v>vis</v>
      </c>
      <c r="E367">
        <f>VLOOKUP(C367,'Active 1'!C$21:E$947,3,FALSE)</f>
        <v>-20825.90080801001</v>
      </c>
      <c r="F367" s="2" t="s">
        <v>285</v>
      </c>
      <c r="G367" t="str">
        <f t="shared" si="34"/>
        <v>42414.877</v>
      </c>
      <c r="H367" s="54">
        <f t="shared" si="35"/>
        <v>-4947</v>
      </c>
      <c r="I367" s="95" t="s">
        <v>1386</v>
      </c>
      <c r="J367" s="96" t="s">
        <v>1387</v>
      </c>
      <c r="K367" s="95">
        <v>-4947</v>
      </c>
      <c r="L367" s="95" t="s">
        <v>461</v>
      </c>
      <c r="M367" s="96" t="s">
        <v>289</v>
      </c>
      <c r="N367" s="96"/>
      <c r="O367" s="97" t="s">
        <v>467</v>
      </c>
      <c r="P367" s="97" t="s">
        <v>120</v>
      </c>
    </row>
    <row r="368" spans="1:16" x14ac:dyDescent="0.2">
      <c r="A368" s="54" t="str">
        <f t="shared" si="30"/>
        <v> AVSJ 7.41 </v>
      </c>
      <c r="B368" s="2" t="str">
        <f t="shared" si="31"/>
        <v>I</v>
      </c>
      <c r="C368" s="54">
        <f t="shared" si="32"/>
        <v>42417.625</v>
      </c>
      <c r="D368" t="str">
        <f t="shared" si="33"/>
        <v>vis</v>
      </c>
      <c r="E368">
        <f>VLOOKUP(C368,'Active 1'!C$21:E$947,3,FALSE)</f>
        <v>-20821.903019886671</v>
      </c>
      <c r="F368" s="2" t="s">
        <v>285</v>
      </c>
      <c r="G368" t="str">
        <f t="shared" si="34"/>
        <v>42417.625</v>
      </c>
      <c r="H368" s="54">
        <f t="shared" si="35"/>
        <v>-4943</v>
      </c>
      <c r="I368" s="95" t="s">
        <v>1388</v>
      </c>
      <c r="J368" s="96" t="s">
        <v>1389</v>
      </c>
      <c r="K368" s="95">
        <v>-4943</v>
      </c>
      <c r="L368" s="95" t="s">
        <v>373</v>
      </c>
      <c r="M368" s="96" t="s">
        <v>289</v>
      </c>
      <c r="N368" s="96"/>
      <c r="O368" s="97" t="s">
        <v>619</v>
      </c>
      <c r="P368" s="97" t="s">
        <v>120</v>
      </c>
    </row>
    <row r="369" spans="1:16" x14ac:dyDescent="0.2">
      <c r="A369" s="54" t="str">
        <f t="shared" si="30"/>
        <v> AVSJ 7.41 </v>
      </c>
      <c r="B369" s="2" t="str">
        <f t="shared" si="31"/>
        <v>I</v>
      </c>
      <c r="C369" s="54">
        <f t="shared" si="32"/>
        <v>42463.677000000003</v>
      </c>
      <c r="D369" t="str">
        <f t="shared" si="33"/>
        <v>vis</v>
      </c>
      <c r="E369">
        <f>VLOOKUP(C369,'Active 1'!C$21:E$947,3,FALSE)</f>
        <v>-20754.906608439782</v>
      </c>
      <c r="F369" s="2" t="s">
        <v>285</v>
      </c>
      <c r="G369" t="str">
        <f t="shared" si="34"/>
        <v>42463.677</v>
      </c>
      <c r="H369" s="54">
        <f t="shared" si="35"/>
        <v>-4876</v>
      </c>
      <c r="I369" s="95" t="s">
        <v>1390</v>
      </c>
      <c r="J369" s="96" t="s">
        <v>1391</v>
      </c>
      <c r="K369" s="95">
        <v>-4876</v>
      </c>
      <c r="L369" s="95" t="s">
        <v>397</v>
      </c>
      <c r="M369" s="96" t="s">
        <v>289</v>
      </c>
      <c r="N369" s="96"/>
      <c r="O369" s="97" t="s">
        <v>443</v>
      </c>
      <c r="P369" s="97" t="s">
        <v>120</v>
      </c>
    </row>
    <row r="370" spans="1:16" x14ac:dyDescent="0.2">
      <c r="A370" s="54" t="str">
        <f t="shared" si="30"/>
        <v> AVSJ 7.41 </v>
      </c>
      <c r="B370" s="2" t="str">
        <f t="shared" si="31"/>
        <v>I</v>
      </c>
      <c r="C370" s="54">
        <f t="shared" si="32"/>
        <v>42487.73</v>
      </c>
      <c r="D370" t="str">
        <f t="shared" si="33"/>
        <v>vis</v>
      </c>
      <c r="E370">
        <f>VLOOKUP(C370,'Active 1'!C$21:E$947,3,FALSE)</f>
        <v>-20719.91432396719</v>
      </c>
      <c r="F370" s="2" t="s">
        <v>285</v>
      </c>
      <c r="G370" t="str">
        <f t="shared" si="34"/>
        <v>42487.730</v>
      </c>
      <c r="H370" s="54">
        <f t="shared" si="35"/>
        <v>-4841</v>
      </c>
      <c r="I370" s="95" t="s">
        <v>1392</v>
      </c>
      <c r="J370" s="96" t="s">
        <v>1393</v>
      </c>
      <c r="K370" s="95">
        <v>-4841</v>
      </c>
      <c r="L370" s="95" t="s">
        <v>515</v>
      </c>
      <c r="M370" s="96" t="s">
        <v>289</v>
      </c>
      <c r="N370" s="96"/>
      <c r="O370" s="97" t="s">
        <v>467</v>
      </c>
      <c r="P370" s="97" t="s">
        <v>120</v>
      </c>
    </row>
    <row r="371" spans="1:16" x14ac:dyDescent="0.2">
      <c r="A371" s="54" t="str">
        <f t="shared" si="30"/>
        <v> AVSJ 7.41 </v>
      </c>
      <c r="B371" s="2" t="str">
        <f t="shared" si="31"/>
        <v>I</v>
      </c>
      <c r="C371" s="54">
        <f t="shared" si="32"/>
        <v>42507.663999999997</v>
      </c>
      <c r="D371" t="str">
        <f t="shared" si="33"/>
        <v>vis</v>
      </c>
      <c r="E371">
        <f>VLOOKUP(C371,'Active 1'!C$21:E$947,3,FALSE)</f>
        <v>-20690.914357282101</v>
      </c>
      <c r="F371" s="2" t="s">
        <v>285</v>
      </c>
      <c r="G371" t="str">
        <f t="shared" si="34"/>
        <v>42507.664</v>
      </c>
      <c r="H371" s="54">
        <f t="shared" si="35"/>
        <v>-4812</v>
      </c>
      <c r="I371" s="95" t="s">
        <v>1394</v>
      </c>
      <c r="J371" s="96" t="s">
        <v>1395</v>
      </c>
      <c r="K371" s="95">
        <v>-4812</v>
      </c>
      <c r="L371" s="95" t="s">
        <v>515</v>
      </c>
      <c r="M371" s="96" t="s">
        <v>289</v>
      </c>
      <c r="N371" s="96"/>
      <c r="O371" s="97" t="s">
        <v>467</v>
      </c>
      <c r="P371" s="97" t="s">
        <v>120</v>
      </c>
    </row>
    <row r="372" spans="1:16" x14ac:dyDescent="0.2">
      <c r="A372" s="54" t="str">
        <f t="shared" si="30"/>
        <v> AVSJ 7.41 </v>
      </c>
      <c r="B372" s="2" t="str">
        <f t="shared" si="31"/>
        <v>I</v>
      </c>
      <c r="C372" s="54">
        <f t="shared" si="32"/>
        <v>42507.667000000001</v>
      </c>
      <c r="D372" t="str">
        <f t="shared" si="33"/>
        <v>vis</v>
      </c>
      <c r="E372">
        <f>VLOOKUP(C372,'Active 1'!C$21:E$947,3,FALSE)</f>
        <v>-20690.909992884579</v>
      </c>
      <c r="F372" s="2" t="s">
        <v>285</v>
      </c>
      <c r="G372" t="str">
        <f t="shared" si="34"/>
        <v>42507.667</v>
      </c>
      <c r="H372" s="54">
        <f t="shared" si="35"/>
        <v>-4812</v>
      </c>
      <c r="I372" s="95" t="s">
        <v>1396</v>
      </c>
      <c r="J372" s="96" t="s">
        <v>1397</v>
      </c>
      <c r="K372" s="95">
        <v>-4812</v>
      </c>
      <c r="L372" s="95" t="s">
        <v>403</v>
      </c>
      <c r="M372" s="96" t="s">
        <v>289</v>
      </c>
      <c r="N372" s="96"/>
      <c r="O372" s="97" t="s">
        <v>443</v>
      </c>
      <c r="P372" s="97" t="s">
        <v>120</v>
      </c>
    </row>
    <row r="373" spans="1:16" x14ac:dyDescent="0.2">
      <c r="A373" s="54" t="str">
        <f t="shared" si="30"/>
        <v> AVSJ 7.41 </v>
      </c>
      <c r="B373" s="2" t="str">
        <f t="shared" si="31"/>
        <v>I</v>
      </c>
      <c r="C373" s="54">
        <f t="shared" si="32"/>
        <v>42507.669000000002</v>
      </c>
      <c r="D373" t="str">
        <f t="shared" si="33"/>
        <v>vis</v>
      </c>
      <c r="E373">
        <f>VLOOKUP(C373,'Active 1'!C$21:E$947,3,FALSE)</f>
        <v>-20690.907083286234</v>
      </c>
      <c r="F373" s="2" t="s">
        <v>285</v>
      </c>
      <c r="G373" t="str">
        <f t="shared" si="34"/>
        <v>42507.669</v>
      </c>
      <c r="H373" s="54">
        <f t="shared" si="35"/>
        <v>-4812</v>
      </c>
      <c r="I373" s="95" t="s">
        <v>1398</v>
      </c>
      <c r="J373" s="96" t="s">
        <v>1399</v>
      </c>
      <c r="K373" s="95">
        <v>-4812</v>
      </c>
      <c r="L373" s="95" t="s">
        <v>397</v>
      </c>
      <c r="M373" s="96" t="s">
        <v>289</v>
      </c>
      <c r="N373" s="96"/>
      <c r="O373" s="97" t="s">
        <v>348</v>
      </c>
      <c r="P373" s="97" t="s">
        <v>120</v>
      </c>
    </row>
    <row r="374" spans="1:16" x14ac:dyDescent="0.2">
      <c r="A374" s="54" t="str">
        <f t="shared" si="30"/>
        <v> AVSJ 7.41 </v>
      </c>
      <c r="B374" s="2" t="str">
        <f t="shared" si="31"/>
        <v>I</v>
      </c>
      <c r="C374" s="54">
        <f t="shared" si="32"/>
        <v>42516.603999999999</v>
      </c>
      <c r="D374" t="str">
        <f t="shared" si="33"/>
        <v>vis</v>
      </c>
      <c r="E374">
        <f>VLOOKUP(C374,'Active 1'!C$21:E$947,3,FALSE)</f>
        <v>-20677.908452688698</v>
      </c>
      <c r="F374" s="2" t="s">
        <v>285</v>
      </c>
      <c r="G374" t="str">
        <f t="shared" si="34"/>
        <v>42516.604</v>
      </c>
      <c r="H374" s="54">
        <f t="shared" si="35"/>
        <v>-4799</v>
      </c>
      <c r="I374" s="95" t="s">
        <v>1400</v>
      </c>
      <c r="J374" s="96" t="s">
        <v>1401</v>
      </c>
      <c r="K374" s="95">
        <v>-4799</v>
      </c>
      <c r="L374" s="95" t="s">
        <v>343</v>
      </c>
      <c r="M374" s="96" t="s">
        <v>289</v>
      </c>
      <c r="N374" s="96"/>
      <c r="O374" s="97" t="s">
        <v>348</v>
      </c>
      <c r="P374" s="97" t="s">
        <v>120</v>
      </c>
    </row>
    <row r="375" spans="1:16" x14ac:dyDescent="0.2">
      <c r="A375" s="54" t="str">
        <f t="shared" si="30"/>
        <v> AVSJ 7.41 </v>
      </c>
      <c r="B375" s="2" t="str">
        <f t="shared" si="31"/>
        <v>I</v>
      </c>
      <c r="C375" s="54">
        <f t="shared" si="32"/>
        <v>42733.815999999999</v>
      </c>
      <c r="D375" t="str">
        <f t="shared" si="33"/>
        <v>vis</v>
      </c>
      <c r="E375">
        <f>VLOOKUP(C375,'Active 1'!C$21:E$947,3,FALSE)</f>
        <v>-20361.908615044289</v>
      </c>
      <c r="F375" s="2" t="s">
        <v>285</v>
      </c>
      <c r="G375" t="str">
        <f t="shared" si="34"/>
        <v>42733.816</v>
      </c>
      <c r="H375" s="54">
        <f t="shared" si="35"/>
        <v>-4483</v>
      </c>
      <c r="I375" s="95" t="s">
        <v>1402</v>
      </c>
      <c r="J375" s="96" t="s">
        <v>1403</v>
      </c>
      <c r="K375" s="95">
        <v>-4483</v>
      </c>
      <c r="L375" s="95" t="s">
        <v>343</v>
      </c>
      <c r="M375" s="96" t="s">
        <v>289</v>
      </c>
      <c r="N375" s="96"/>
      <c r="O375" s="97" t="s">
        <v>443</v>
      </c>
      <c r="P375" s="97" t="s">
        <v>120</v>
      </c>
    </row>
    <row r="376" spans="1:16" x14ac:dyDescent="0.2">
      <c r="A376" s="54" t="str">
        <f t="shared" si="30"/>
        <v> AVSJ 7.41 </v>
      </c>
      <c r="B376" s="2" t="str">
        <f t="shared" si="31"/>
        <v>I</v>
      </c>
      <c r="C376" s="54">
        <f t="shared" si="32"/>
        <v>42777.800999999999</v>
      </c>
      <c r="D376" t="str">
        <f t="shared" si="33"/>
        <v>vis</v>
      </c>
      <c r="E376">
        <f>VLOOKUP(C376,'Active 1'!C$21:E$947,3,FALSE)</f>
        <v>-20297.919273484938</v>
      </c>
      <c r="F376" s="2" t="s">
        <v>285</v>
      </c>
      <c r="G376" t="str">
        <f t="shared" si="34"/>
        <v>42777.801</v>
      </c>
      <c r="H376" s="54">
        <f t="shared" si="35"/>
        <v>-4419</v>
      </c>
      <c r="I376" s="95" t="s">
        <v>1404</v>
      </c>
      <c r="J376" s="96" t="s">
        <v>1405</v>
      </c>
      <c r="K376" s="95">
        <v>-4419</v>
      </c>
      <c r="L376" s="95" t="s">
        <v>442</v>
      </c>
      <c r="M376" s="96" t="s">
        <v>289</v>
      </c>
      <c r="N376" s="96"/>
      <c r="O376" s="97" t="s">
        <v>1406</v>
      </c>
      <c r="P376" s="97" t="s">
        <v>120</v>
      </c>
    </row>
    <row r="377" spans="1:16" x14ac:dyDescent="0.2">
      <c r="A377" s="54" t="str">
        <f t="shared" si="30"/>
        <v> AVSJ 7.41 </v>
      </c>
      <c r="B377" s="2" t="str">
        <f t="shared" si="31"/>
        <v>I</v>
      </c>
      <c r="C377" s="54">
        <f t="shared" si="32"/>
        <v>42777.809000000001</v>
      </c>
      <c r="D377" t="str">
        <f t="shared" si="33"/>
        <v>vis</v>
      </c>
      <c r="E377">
        <f>VLOOKUP(C377,'Active 1'!C$21:E$947,3,FALSE)</f>
        <v>-20297.907635091564</v>
      </c>
      <c r="F377" s="2" t="s">
        <v>285</v>
      </c>
      <c r="G377" t="str">
        <f t="shared" si="34"/>
        <v>42777.809</v>
      </c>
      <c r="H377" s="54">
        <f t="shared" si="35"/>
        <v>-4419</v>
      </c>
      <c r="I377" s="95" t="s">
        <v>1407</v>
      </c>
      <c r="J377" s="96" t="s">
        <v>1408</v>
      </c>
      <c r="K377" s="95">
        <v>-4419</v>
      </c>
      <c r="L377" s="95" t="s">
        <v>397</v>
      </c>
      <c r="M377" s="96" t="s">
        <v>289</v>
      </c>
      <c r="N377" s="96"/>
      <c r="O377" s="97" t="s">
        <v>467</v>
      </c>
      <c r="P377" s="97" t="s">
        <v>120</v>
      </c>
    </row>
    <row r="378" spans="1:16" x14ac:dyDescent="0.2">
      <c r="A378" s="54" t="str">
        <f t="shared" si="30"/>
        <v> AOEB 1 </v>
      </c>
      <c r="B378" s="2" t="str">
        <f t="shared" si="31"/>
        <v>I</v>
      </c>
      <c r="C378" s="54">
        <f t="shared" si="32"/>
        <v>42832.794000000002</v>
      </c>
      <c r="D378" t="str">
        <f t="shared" si="33"/>
        <v>vis</v>
      </c>
      <c r="E378">
        <f>VLOOKUP(C378,'Active 1'!C$21:E$947,3,FALSE)</f>
        <v>-20217.915502645479</v>
      </c>
      <c r="F378" s="2" t="s">
        <v>285</v>
      </c>
      <c r="G378" t="str">
        <f t="shared" si="34"/>
        <v>42832.794</v>
      </c>
      <c r="H378" s="54">
        <f t="shared" si="35"/>
        <v>-4339</v>
      </c>
      <c r="I378" s="95" t="s">
        <v>1409</v>
      </c>
      <c r="J378" s="96" t="s">
        <v>1410</v>
      </c>
      <c r="K378" s="95">
        <v>-4339</v>
      </c>
      <c r="L378" s="95" t="s">
        <v>400</v>
      </c>
      <c r="M378" s="96" t="s">
        <v>289</v>
      </c>
      <c r="N378" s="96"/>
      <c r="O378" s="97" t="s">
        <v>482</v>
      </c>
      <c r="P378" s="97" t="s">
        <v>133</v>
      </c>
    </row>
    <row r="379" spans="1:16" x14ac:dyDescent="0.2">
      <c r="A379" s="54" t="str">
        <f t="shared" si="30"/>
        <v> AOEB 1 </v>
      </c>
      <c r="B379" s="2" t="str">
        <f t="shared" si="31"/>
        <v>I</v>
      </c>
      <c r="C379" s="54">
        <f t="shared" si="32"/>
        <v>44321.661999999997</v>
      </c>
      <c r="D379" t="str">
        <f t="shared" si="33"/>
        <v>vis</v>
      </c>
      <c r="E379">
        <f>VLOOKUP(C379,'Active 1'!C$21:E$947,3,FALSE)</f>
        <v>-18051.911569741409</v>
      </c>
      <c r="F379" s="2" t="s">
        <v>285</v>
      </c>
      <c r="G379" t="str">
        <f t="shared" si="34"/>
        <v>44321.662</v>
      </c>
      <c r="H379" s="54">
        <f t="shared" si="35"/>
        <v>-2173</v>
      </c>
      <c r="I379" s="95" t="s">
        <v>1411</v>
      </c>
      <c r="J379" s="96" t="s">
        <v>1412</v>
      </c>
      <c r="K379" s="95">
        <v>-2173</v>
      </c>
      <c r="L379" s="95" t="s">
        <v>355</v>
      </c>
      <c r="M379" s="96" t="s">
        <v>289</v>
      </c>
      <c r="N379" s="96"/>
      <c r="O379" s="97" t="s">
        <v>348</v>
      </c>
      <c r="P379" s="97" t="s">
        <v>133</v>
      </c>
    </row>
    <row r="380" spans="1:16" x14ac:dyDescent="0.2">
      <c r="A380" s="54" t="str">
        <f t="shared" si="30"/>
        <v> AOEB 1 </v>
      </c>
      <c r="B380" s="2" t="str">
        <f t="shared" si="31"/>
        <v>I</v>
      </c>
      <c r="C380" s="54">
        <f t="shared" si="32"/>
        <v>44622.732000000004</v>
      </c>
      <c r="D380" t="str">
        <f t="shared" si="33"/>
        <v>vis</v>
      </c>
      <c r="E380">
        <f>VLOOKUP(C380,'Active 1'!C$21:E$947,3,FALSE)</f>
        <v>-17613.915183171579</v>
      </c>
      <c r="F380" s="2" t="s">
        <v>285</v>
      </c>
      <c r="G380" t="str">
        <f t="shared" si="34"/>
        <v>44622.732</v>
      </c>
      <c r="H380" s="54">
        <f t="shared" si="35"/>
        <v>-1735</v>
      </c>
      <c r="I380" s="95" t="s">
        <v>1413</v>
      </c>
      <c r="J380" s="96" t="s">
        <v>1414</v>
      </c>
      <c r="K380" s="95">
        <v>-1735</v>
      </c>
      <c r="L380" s="95" t="s">
        <v>491</v>
      </c>
      <c r="M380" s="96" t="s">
        <v>289</v>
      </c>
      <c r="N380" s="96"/>
      <c r="O380" s="97" t="s">
        <v>565</v>
      </c>
      <c r="P380" s="97" t="s">
        <v>133</v>
      </c>
    </row>
    <row r="381" spans="1:16" x14ac:dyDescent="0.2">
      <c r="A381" s="54" t="str">
        <f t="shared" si="30"/>
        <v> AOEB 1 </v>
      </c>
      <c r="B381" s="2" t="str">
        <f t="shared" si="31"/>
        <v>I</v>
      </c>
      <c r="C381" s="54">
        <f t="shared" si="32"/>
        <v>44622.735999999997</v>
      </c>
      <c r="D381" t="str">
        <f t="shared" si="33"/>
        <v>vis</v>
      </c>
      <c r="E381">
        <f>VLOOKUP(C381,'Active 1'!C$21:E$947,3,FALSE)</f>
        <v>-17613.909363974904</v>
      </c>
      <c r="F381" s="2" t="s">
        <v>285</v>
      </c>
      <c r="G381" t="str">
        <f t="shared" si="34"/>
        <v>44622.736</v>
      </c>
      <c r="H381" s="54">
        <f t="shared" si="35"/>
        <v>-1735</v>
      </c>
      <c r="I381" s="95" t="s">
        <v>1415</v>
      </c>
      <c r="J381" s="96" t="s">
        <v>1416</v>
      </c>
      <c r="K381" s="95">
        <v>-1735</v>
      </c>
      <c r="L381" s="95" t="s">
        <v>343</v>
      </c>
      <c r="M381" s="96" t="s">
        <v>289</v>
      </c>
      <c r="N381" s="96"/>
      <c r="O381" s="97" t="s">
        <v>443</v>
      </c>
      <c r="P381" s="97" t="s">
        <v>133</v>
      </c>
    </row>
    <row r="382" spans="1:16" x14ac:dyDescent="0.2">
      <c r="A382" s="54" t="str">
        <f t="shared" si="30"/>
        <v> AOEB 1 </v>
      </c>
      <c r="B382" s="2" t="str">
        <f t="shared" si="31"/>
        <v>I</v>
      </c>
      <c r="C382" s="54">
        <f t="shared" si="32"/>
        <v>44629.614000000001</v>
      </c>
      <c r="D382" t="str">
        <f t="shared" si="33"/>
        <v>vis</v>
      </c>
      <c r="E382">
        <f>VLOOKUP(C382,'Active 1'!C$21:E$947,3,FALSE)</f>
        <v>-17603.903255273177</v>
      </c>
      <c r="F382" s="2" t="s">
        <v>285</v>
      </c>
      <c r="G382" t="str">
        <f t="shared" si="34"/>
        <v>44629.614</v>
      </c>
      <c r="H382" s="54">
        <f t="shared" si="35"/>
        <v>-1725</v>
      </c>
      <c r="I382" s="95" t="s">
        <v>1417</v>
      </c>
      <c r="J382" s="96" t="s">
        <v>1418</v>
      </c>
      <c r="K382" s="95">
        <v>-1725</v>
      </c>
      <c r="L382" s="95" t="s">
        <v>373</v>
      </c>
      <c r="M382" s="96" t="s">
        <v>289</v>
      </c>
      <c r="N382" s="96"/>
      <c r="O382" s="97" t="s">
        <v>443</v>
      </c>
      <c r="P382" s="97" t="s">
        <v>133</v>
      </c>
    </row>
    <row r="383" spans="1:16" x14ac:dyDescent="0.2">
      <c r="A383" s="54" t="str">
        <f t="shared" si="30"/>
        <v> BRNO 26 </v>
      </c>
      <c r="B383" s="2" t="str">
        <f t="shared" si="31"/>
        <v>I</v>
      </c>
      <c r="C383" s="54">
        <f t="shared" si="32"/>
        <v>45056.468000000001</v>
      </c>
      <c r="D383" t="str">
        <f t="shared" si="33"/>
        <v>vis</v>
      </c>
      <c r="E383">
        <f>VLOOKUP(C383,'Active 1'!C$21:E$947,3,FALSE)</f>
        <v>-16982.916409712765</v>
      </c>
      <c r="F383" s="2" t="s">
        <v>285</v>
      </c>
      <c r="G383" t="str">
        <f t="shared" si="34"/>
        <v>45056.468</v>
      </c>
      <c r="H383" s="54">
        <f t="shared" si="35"/>
        <v>-1104</v>
      </c>
      <c r="I383" s="95" t="s">
        <v>1419</v>
      </c>
      <c r="J383" s="96" t="s">
        <v>1420</v>
      </c>
      <c r="K383" s="95">
        <v>-1104</v>
      </c>
      <c r="L383" s="95" t="s">
        <v>400</v>
      </c>
      <c r="M383" s="96" t="s">
        <v>289</v>
      </c>
      <c r="N383" s="96"/>
      <c r="O383" s="97" t="s">
        <v>1421</v>
      </c>
      <c r="P383" s="97" t="s">
        <v>153</v>
      </c>
    </row>
    <row r="384" spans="1:16" x14ac:dyDescent="0.2">
      <c r="A384" s="54" t="str">
        <f t="shared" si="30"/>
        <v> VSSC 68 </v>
      </c>
      <c r="B384" s="2" t="str">
        <f t="shared" si="31"/>
        <v>I</v>
      </c>
      <c r="C384" s="54">
        <f t="shared" si="32"/>
        <v>46219.506999999998</v>
      </c>
      <c r="D384" t="str">
        <f t="shared" si="33"/>
        <v>vis</v>
      </c>
      <c r="E384">
        <f>VLOOKUP(C384,'Active 1'!C$21:E$947,3,FALSE)</f>
        <v>-15290.928236066196</v>
      </c>
      <c r="F384" s="2" t="s">
        <v>285</v>
      </c>
      <c r="G384" t="str">
        <f t="shared" si="34"/>
        <v>46219.507</v>
      </c>
      <c r="H384" s="54">
        <f t="shared" si="35"/>
        <v>588</v>
      </c>
      <c r="I384" s="95" t="s">
        <v>1422</v>
      </c>
      <c r="J384" s="96" t="s">
        <v>1423</v>
      </c>
      <c r="K384" s="95">
        <v>588</v>
      </c>
      <c r="L384" s="95" t="s">
        <v>713</v>
      </c>
      <c r="M384" s="96" t="s">
        <v>289</v>
      </c>
      <c r="N384" s="96"/>
      <c r="O384" s="97" t="s">
        <v>1424</v>
      </c>
      <c r="P384" s="97" t="s">
        <v>164</v>
      </c>
    </row>
    <row r="385" spans="1:16" x14ac:dyDescent="0.2">
      <c r="A385" s="54" t="str">
        <f t="shared" si="30"/>
        <v> VSSC 68 </v>
      </c>
      <c r="B385" s="2" t="str">
        <f t="shared" si="31"/>
        <v>I</v>
      </c>
      <c r="C385" s="54">
        <f t="shared" si="32"/>
        <v>46380.362999999998</v>
      </c>
      <c r="D385" t="str">
        <f t="shared" si="33"/>
        <v>vis</v>
      </c>
      <c r="E385">
        <f>VLOOKUP(C385,'Active 1'!C$21:E$947,3,FALSE)</f>
        <v>-15056.915060532019</v>
      </c>
      <c r="F385" s="2" t="s">
        <v>285</v>
      </c>
      <c r="G385" t="str">
        <f t="shared" si="34"/>
        <v>46380.363</v>
      </c>
      <c r="H385" s="54">
        <f t="shared" si="35"/>
        <v>822</v>
      </c>
      <c r="I385" s="95" t="s">
        <v>1425</v>
      </c>
      <c r="J385" s="96" t="s">
        <v>1426</v>
      </c>
      <c r="K385" s="95">
        <v>822</v>
      </c>
      <c r="L385" s="95" t="s">
        <v>515</v>
      </c>
      <c r="M385" s="96" t="s">
        <v>289</v>
      </c>
      <c r="N385" s="96"/>
      <c r="O385" s="97" t="s">
        <v>1424</v>
      </c>
      <c r="P385" s="97" t="s">
        <v>164</v>
      </c>
    </row>
    <row r="386" spans="1:16" x14ac:dyDescent="0.2">
      <c r="A386" s="54" t="str">
        <f t="shared" si="30"/>
        <v> VSSC 68 </v>
      </c>
      <c r="B386" s="2" t="str">
        <f t="shared" si="31"/>
        <v>I</v>
      </c>
      <c r="C386" s="54">
        <f t="shared" si="32"/>
        <v>46659.44</v>
      </c>
      <c r="D386" t="str">
        <f t="shared" si="33"/>
        <v>vis</v>
      </c>
      <c r="E386">
        <f>VLOOKUP(C386,'Active 1'!C$21:E$947,3,FALSE)</f>
        <v>-14650.914072141455</v>
      </c>
      <c r="F386" s="2" t="s">
        <v>285</v>
      </c>
      <c r="G386" t="str">
        <f t="shared" si="34"/>
        <v>46659.440</v>
      </c>
      <c r="H386" s="54">
        <f t="shared" si="35"/>
        <v>1228</v>
      </c>
      <c r="I386" s="95" t="s">
        <v>1427</v>
      </c>
      <c r="J386" s="96" t="s">
        <v>1428</v>
      </c>
      <c r="K386" s="95">
        <v>1228</v>
      </c>
      <c r="L386" s="95" t="s">
        <v>383</v>
      </c>
      <c r="M386" s="96" t="s">
        <v>289</v>
      </c>
      <c r="N386" s="96"/>
      <c r="O386" s="97" t="s">
        <v>1424</v>
      </c>
      <c r="P386" s="97" t="s">
        <v>164</v>
      </c>
    </row>
    <row r="387" spans="1:16" x14ac:dyDescent="0.2">
      <c r="A387" s="54" t="str">
        <f t="shared" si="30"/>
        <v> BRNO 31 </v>
      </c>
      <c r="B387" s="2" t="str">
        <f t="shared" si="31"/>
        <v>I</v>
      </c>
      <c r="C387" s="54">
        <f t="shared" si="32"/>
        <v>49073.512000000002</v>
      </c>
      <c r="D387" t="str">
        <f t="shared" si="33"/>
        <v>vis</v>
      </c>
      <c r="E387">
        <f>VLOOKUP(C387,'Active 1'!C$21:E$947,3,FALSE)</f>
        <v>-11138.924126549489</v>
      </c>
      <c r="F387" s="2" t="s">
        <v>285</v>
      </c>
      <c r="G387" t="str">
        <f t="shared" si="34"/>
        <v>49073.512</v>
      </c>
      <c r="H387" s="54">
        <f t="shared" si="35"/>
        <v>4740</v>
      </c>
      <c r="I387" s="95" t="s">
        <v>1429</v>
      </c>
      <c r="J387" s="96" t="s">
        <v>1430</v>
      </c>
      <c r="K387" s="95">
        <v>4740</v>
      </c>
      <c r="L387" s="95" t="s">
        <v>470</v>
      </c>
      <c r="M387" s="96" t="s">
        <v>289</v>
      </c>
      <c r="N387" s="96"/>
      <c r="O387" s="97" t="s">
        <v>1431</v>
      </c>
      <c r="P387" s="97" t="s">
        <v>180</v>
      </c>
    </row>
    <row r="388" spans="1:16" x14ac:dyDescent="0.2">
      <c r="A388" s="54" t="str">
        <f t="shared" si="30"/>
        <v> AAP 311.915 </v>
      </c>
      <c r="B388" s="2" t="str">
        <f t="shared" si="31"/>
        <v>I</v>
      </c>
      <c r="C388" s="54">
        <f t="shared" si="32"/>
        <v>49291.3897</v>
      </c>
      <c r="D388" t="str">
        <f t="shared" si="33"/>
        <v>vis</v>
      </c>
      <c r="E388">
        <f>VLOOKUP(C388,'Active 1'!C$21:E$947,3,FALSE)</f>
        <v>-10821.9558290966</v>
      </c>
      <c r="F388" s="2" t="s">
        <v>285</v>
      </c>
      <c r="G388" t="str">
        <f t="shared" si="34"/>
        <v>49291.3897</v>
      </c>
      <c r="H388" s="54">
        <f t="shared" si="35"/>
        <v>5057</v>
      </c>
      <c r="I388" s="95" t="s">
        <v>1432</v>
      </c>
      <c r="J388" s="96" t="s">
        <v>1433</v>
      </c>
      <c r="K388" s="95">
        <v>5057</v>
      </c>
      <c r="L388" s="95" t="s">
        <v>1434</v>
      </c>
      <c r="M388" s="96" t="s">
        <v>333</v>
      </c>
      <c r="N388" s="96" t="s">
        <v>334</v>
      </c>
      <c r="O388" s="97" t="s">
        <v>1435</v>
      </c>
      <c r="P388" s="97" t="s">
        <v>182</v>
      </c>
    </row>
    <row r="389" spans="1:16" x14ac:dyDescent="0.2">
      <c r="A389" s="54" t="str">
        <f t="shared" si="30"/>
        <v> AAP 311.915 </v>
      </c>
      <c r="B389" s="2" t="str">
        <f t="shared" si="31"/>
        <v>I</v>
      </c>
      <c r="C389" s="54">
        <f t="shared" si="32"/>
        <v>49640.576200000003</v>
      </c>
      <c r="D389" t="str">
        <f t="shared" si="33"/>
        <v>vis</v>
      </c>
      <c r="E389">
        <f>VLOOKUP(C389,'Active 1'!C$21:E$947,3,FALSE)</f>
        <v>-10313.959598190288</v>
      </c>
      <c r="F389" s="2" t="s">
        <v>285</v>
      </c>
      <c r="G389" t="str">
        <f t="shared" si="34"/>
        <v>49640.5762</v>
      </c>
      <c r="H389" s="54">
        <f t="shared" si="35"/>
        <v>5565</v>
      </c>
      <c r="I389" s="95" t="s">
        <v>1436</v>
      </c>
      <c r="J389" s="96" t="s">
        <v>1437</v>
      </c>
      <c r="K389" s="95">
        <v>5565</v>
      </c>
      <c r="L389" s="95" t="s">
        <v>1438</v>
      </c>
      <c r="M389" s="96" t="s">
        <v>333</v>
      </c>
      <c r="N389" s="96" t="s">
        <v>334</v>
      </c>
      <c r="O389" s="97" t="s">
        <v>1435</v>
      </c>
      <c r="P389" s="97" t="s">
        <v>182</v>
      </c>
    </row>
    <row r="390" spans="1:16" x14ac:dyDescent="0.2">
      <c r="A390" s="54" t="str">
        <f t="shared" si="30"/>
        <v>VSB 47 </v>
      </c>
      <c r="B390" s="2" t="str">
        <f t="shared" si="31"/>
        <v>I</v>
      </c>
      <c r="C390" s="54">
        <f t="shared" si="32"/>
        <v>49747.122000000003</v>
      </c>
      <c r="D390" t="str">
        <f t="shared" si="33"/>
        <v>vis</v>
      </c>
      <c r="E390">
        <f>VLOOKUP(C390,'Active 1'!C$21:E$947,3,FALSE)</f>
        <v>-10158.956856621249</v>
      </c>
      <c r="F390" s="2" t="s">
        <v>285</v>
      </c>
      <c r="G390" t="str">
        <f t="shared" si="34"/>
        <v>49747.122</v>
      </c>
      <c r="H390" s="54">
        <f t="shared" si="35"/>
        <v>5720</v>
      </c>
      <c r="I390" s="95" t="s">
        <v>1439</v>
      </c>
      <c r="J390" s="96" t="s">
        <v>1440</v>
      </c>
      <c r="K390" s="95">
        <v>5720</v>
      </c>
      <c r="L390" s="95" t="s">
        <v>883</v>
      </c>
      <c r="M390" s="96" t="s">
        <v>289</v>
      </c>
      <c r="N390" s="96"/>
      <c r="O390" s="97" t="s">
        <v>1441</v>
      </c>
      <c r="P390" s="98" t="s">
        <v>183</v>
      </c>
    </row>
    <row r="391" spans="1:16" x14ac:dyDescent="0.2">
      <c r="A391" s="54" t="str">
        <f t="shared" si="30"/>
        <v>VSB 47 </v>
      </c>
      <c r="B391" s="2" t="str">
        <f t="shared" si="31"/>
        <v>I</v>
      </c>
      <c r="C391" s="54">
        <f t="shared" si="32"/>
        <v>49811.048000000003</v>
      </c>
      <c r="D391" t="str">
        <f t="shared" si="33"/>
        <v>vis</v>
      </c>
      <c r="E391">
        <f>VLOOKUP(C391,'Active 1'!C$21:E$947,3,FALSE)</f>
        <v>-10065.9573647826</v>
      </c>
      <c r="F391" s="2" t="s">
        <v>285</v>
      </c>
      <c r="G391" t="str">
        <f t="shared" si="34"/>
        <v>49811.048</v>
      </c>
      <c r="H391" s="54">
        <f t="shared" si="35"/>
        <v>5813</v>
      </c>
      <c r="I391" s="95" t="s">
        <v>1442</v>
      </c>
      <c r="J391" s="96" t="s">
        <v>1443</v>
      </c>
      <c r="K391" s="95">
        <v>5813</v>
      </c>
      <c r="L391" s="95" t="s">
        <v>883</v>
      </c>
      <c r="M391" s="96" t="s">
        <v>289</v>
      </c>
      <c r="N391" s="96"/>
      <c r="O391" s="97" t="s">
        <v>1441</v>
      </c>
      <c r="P391" s="98" t="s">
        <v>183</v>
      </c>
    </row>
    <row r="392" spans="1:16" x14ac:dyDescent="0.2">
      <c r="A392" s="54" t="str">
        <f t="shared" si="30"/>
        <v> BRNO 32 </v>
      </c>
      <c r="B392" s="2" t="str">
        <f t="shared" si="31"/>
        <v>I</v>
      </c>
      <c r="C392" s="54">
        <f t="shared" si="32"/>
        <v>50094.2863</v>
      </c>
      <c r="D392" t="str">
        <f t="shared" si="33"/>
        <v>vis</v>
      </c>
      <c r="E392">
        <f>VLOOKUP(C392,'Active 1'!C$21:E$947,3,FALSE)</f>
        <v>-9653.9025205995968</v>
      </c>
      <c r="F392" s="2" t="s">
        <v>285</v>
      </c>
      <c r="G392" t="str">
        <f t="shared" si="34"/>
        <v>50094.2863</v>
      </c>
      <c r="H392" s="54">
        <f t="shared" si="35"/>
        <v>6225</v>
      </c>
      <c r="I392" s="95" t="s">
        <v>1444</v>
      </c>
      <c r="J392" s="96" t="s">
        <v>1445</v>
      </c>
      <c r="K392" s="95">
        <v>6225</v>
      </c>
      <c r="L392" s="95" t="s">
        <v>1446</v>
      </c>
      <c r="M392" s="96" t="s">
        <v>289</v>
      </c>
      <c r="N392" s="96"/>
      <c r="O392" s="97" t="s">
        <v>290</v>
      </c>
      <c r="P392" s="97" t="s">
        <v>187</v>
      </c>
    </row>
    <row r="393" spans="1:16" x14ac:dyDescent="0.2">
      <c r="A393" s="54" t="str">
        <f t="shared" si="30"/>
        <v> BRNO 32 </v>
      </c>
      <c r="B393" s="2" t="str">
        <f t="shared" si="31"/>
        <v>I</v>
      </c>
      <c r="C393" s="54">
        <f t="shared" si="32"/>
        <v>50096.343200000003</v>
      </c>
      <c r="D393" t="str">
        <f t="shared" si="33"/>
        <v>vis</v>
      </c>
      <c r="E393">
        <f>VLOOKUP(C393,'Active 1'!C$21:E$947,3,FALSE)</f>
        <v>-9650.910144183692</v>
      </c>
      <c r="F393" s="2" t="s">
        <v>285</v>
      </c>
      <c r="G393" t="str">
        <f t="shared" si="34"/>
        <v>50096.3432</v>
      </c>
      <c r="H393" s="54">
        <f t="shared" si="35"/>
        <v>6228</v>
      </c>
      <c r="I393" s="95" t="s">
        <v>1447</v>
      </c>
      <c r="J393" s="96" t="s">
        <v>1448</v>
      </c>
      <c r="K393" s="95">
        <v>6228</v>
      </c>
      <c r="L393" s="95" t="s">
        <v>1449</v>
      </c>
      <c r="M393" s="96" t="s">
        <v>289</v>
      </c>
      <c r="N393" s="96"/>
      <c r="O393" s="97" t="s">
        <v>290</v>
      </c>
      <c r="P393" s="97" t="s">
        <v>187</v>
      </c>
    </row>
    <row r="394" spans="1:16" x14ac:dyDescent="0.2">
      <c r="A394" s="54" t="str">
        <f t="shared" si="30"/>
        <v> BRNO 32 </v>
      </c>
      <c r="B394" s="2" t="str">
        <f t="shared" si="31"/>
        <v>I</v>
      </c>
      <c r="C394" s="54">
        <f t="shared" si="32"/>
        <v>50131.395799999998</v>
      </c>
      <c r="D394" t="str">
        <f t="shared" si="33"/>
        <v>vis</v>
      </c>
      <c r="E394">
        <f>VLOOKUP(C394,'Active 1'!C$21:E$947,3,FALSE)</f>
        <v>-9599.9156507440421</v>
      </c>
      <c r="F394" s="2" t="s">
        <v>285</v>
      </c>
      <c r="G394" t="str">
        <f t="shared" si="34"/>
        <v>50131.3958</v>
      </c>
      <c r="H394" s="54">
        <f t="shared" si="35"/>
        <v>6279</v>
      </c>
      <c r="I394" s="95" t="s">
        <v>1450</v>
      </c>
      <c r="J394" s="96" t="s">
        <v>1451</v>
      </c>
      <c r="K394" s="95">
        <v>6279</v>
      </c>
      <c r="L394" s="95" t="s">
        <v>452</v>
      </c>
      <c r="M394" s="96" t="s">
        <v>289</v>
      </c>
      <c r="N394" s="96"/>
      <c r="O394" s="97" t="s">
        <v>290</v>
      </c>
      <c r="P394" s="97" t="s">
        <v>187</v>
      </c>
    </row>
    <row r="395" spans="1:16" x14ac:dyDescent="0.2">
      <c r="A395" s="54" t="str">
        <f t="shared" ref="A395:A448" si="36">P395</f>
        <v>VSB 47 </v>
      </c>
      <c r="B395" s="2" t="str">
        <f t="shared" ref="B395:B448" si="37">IF(H395=INT(H395),"I","II")</f>
        <v>I</v>
      </c>
      <c r="C395" s="54">
        <f t="shared" ref="C395:C448" si="38">1*G395</f>
        <v>50501.167999999998</v>
      </c>
      <c r="D395" t="str">
        <f t="shared" ref="D395:D448" si="39">VLOOKUP(F395,I$1:J$5,2,FALSE)</f>
        <v>vis</v>
      </c>
      <c r="E395">
        <f>VLOOKUP(C395,'Active 1'!C$21:E$947,3,FALSE)</f>
        <v>-9061.9713605325578</v>
      </c>
      <c r="F395" s="2" t="s">
        <v>285</v>
      </c>
      <c r="G395" t="str">
        <f t="shared" ref="G395:G448" si="40">MID(I395,3,LEN(I395)-3)</f>
        <v>50501.168</v>
      </c>
      <c r="H395" s="54">
        <f t="shared" ref="H395:H448" si="41">1*K395</f>
        <v>6817</v>
      </c>
      <c r="I395" s="95" t="s">
        <v>1452</v>
      </c>
      <c r="J395" s="96" t="s">
        <v>1453</v>
      </c>
      <c r="K395" s="95">
        <v>6817</v>
      </c>
      <c r="L395" s="95" t="s">
        <v>665</v>
      </c>
      <c r="M395" s="96" t="s">
        <v>289</v>
      </c>
      <c r="N395" s="96"/>
      <c r="O395" s="97" t="s">
        <v>1454</v>
      </c>
      <c r="P395" s="98" t="s">
        <v>183</v>
      </c>
    </row>
    <row r="396" spans="1:16" x14ac:dyDescent="0.2">
      <c r="A396" s="54" t="str">
        <f t="shared" si="36"/>
        <v>VSB 47 </v>
      </c>
      <c r="B396" s="2" t="str">
        <f t="shared" si="37"/>
        <v>I</v>
      </c>
      <c r="C396" s="54">
        <f t="shared" si="38"/>
        <v>50532.095999999998</v>
      </c>
      <c r="D396" t="str">
        <f t="shared" si="39"/>
        <v>vis</v>
      </c>
      <c r="E396">
        <f>VLOOKUP(C396,'Active 1'!C$21:E$947,3,FALSE)</f>
        <v>-9016.9773317557574</v>
      </c>
      <c r="F396" s="2" t="s">
        <v>285</v>
      </c>
      <c r="G396" t="str">
        <f t="shared" si="40"/>
        <v>50532.096</v>
      </c>
      <c r="H396" s="54">
        <f t="shared" si="41"/>
        <v>6862</v>
      </c>
      <c r="I396" s="95" t="s">
        <v>1455</v>
      </c>
      <c r="J396" s="96" t="s">
        <v>1456</v>
      </c>
      <c r="K396" s="95">
        <v>6862</v>
      </c>
      <c r="L396" s="95" t="s">
        <v>662</v>
      </c>
      <c r="M396" s="96" t="s">
        <v>289</v>
      </c>
      <c r="N396" s="96"/>
      <c r="O396" s="97" t="s">
        <v>1454</v>
      </c>
      <c r="P396" s="98" t="s">
        <v>183</v>
      </c>
    </row>
    <row r="397" spans="1:16" x14ac:dyDescent="0.2">
      <c r="A397" s="54" t="str">
        <f t="shared" si="36"/>
        <v> BRNO 32 </v>
      </c>
      <c r="B397" s="2" t="str">
        <f t="shared" si="37"/>
        <v>I</v>
      </c>
      <c r="C397" s="54">
        <f t="shared" si="38"/>
        <v>50852.4058</v>
      </c>
      <c r="D397" t="str">
        <f t="shared" si="39"/>
        <v>vis</v>
      </c>
      <c r="E397">
        <f>VLOOKUP(C397,'Active 1'!C$21:E$947,3,FALSE)</f>
        <v>-8550.990900085706</v>
      </c>
      <c r="F397" s="2" t="s">
        <v>285</v>
      </c>
      <c r="G397" t="str">
        <f t="shared" si="40"/>
        <v>50852.4058</v>
      </c>
      <c r="H397" s="54">
        <f t="shared" si="41"/>
        <v>7328</v>
      </c>
      <c r="I397" s="95" t="s">
        <v>1457</v>
      </c>
      <c r="J397" s="96" t="s">
        <v>1458</v>
      </c>
      <c r="K397" s="95">
        <v>7328</v>
      </c>
      <c r="L397" s="95" t="s">
        <v>1459</v>
      </c>
      <c r="M397" s="96" t="s">
        <v>333</v>
      </c>
      <c r="N397" s="96" t="s">
        <v>334</v>
      </c>
      <c r="O397" s="97" t="s">
        <v>1460</v>
      </c>
      <c r="P397" s="97" t="s">
        <v>187</v>
      </c>
    </row>
    <row r="398" spans="1:16" x14ac:dyDescent="0.2">
      <c r="A398" s="54" t="str">
        <f t="shared" si="36"/>
        <v> BRNO 32 </v>
      </c>
      <c r="B398" s="2" t="str">
        <f t="shared" si="37"/>
        <v>I</v>
      </c>
      <c r="C398" s="54">
        <f t="shared" si="38"/>
        <v>50865.465900000003</v>
      </c>
      <c r="D398" t="str">
        <f t="shared" si="39"/>
        <v>vis</v>
      </c>
      <c r="E398">
        <f>VLOOKUP(C398,'Active 1'!C$21:E$947,3,FALSE)</f>
        <v>-8531.9910774257223</v>
      </c>
      <c r="F398" s="2" t="s">
        <v>285</v>
      </c>
      <c r="G398" t="str">
        <f t="shared" si="40"/>
        <v>50865.4659</v>
      </c>
      <c r="H398" s="54">
        <f t="shared" si="41"/>
        <v>7347</v>
      </c>
      <c r="I398" s="95" t="s">
        <v>1461</v>
      </c>
      <c r="J398" s="96" t="s">
        <v>1462</v>
      </c>
      <c r="K398" s="95">
        <v>7347</v>
      </c>
      <c r="L398" s="95" t="s">
        <v>1463</v>
      </c>
      <c r="M398" s="96" t="s">
        <v>289</v>
      </c>
      <c r="N398" s="96"/>
      <c r="O398" s="97" t="s">
        <v>1464</v>
      </c>
      <c r="P398" s="97" t="s">
        <v>187</v>
      </c>
    </row>
    <row r="399" spans="1:16" x14ac:dyDescent="0.2">
      <c r="A399" s="54" t="str">
        <f t="shared" si="36"/>
        <v> BRNO 32 </v>
      </c>
      <c r="B399" s="2" t="str">
        <f t="shared" si="37"/>
        <v>I</v>
      </c>
      <c r="C399" s="54">
        <f t="shared" si="38"/>
        <v>50865.472099999999</v>
      </c>
      <c r="D399" t="str">
        <f t="shared" si="39"/>
        <v>vis</v>
      </c>
      <c r="E399">
        <f>VLOOKUP(C399,'Active 1'!C$21:E$947,3,FALSE)</f>
        <v>-8531.9820576708644</v>
      </c>
      <c r="F399" s="2" t="s">
        <v>285</v>
      </c>
      <c r="G399" t="str">
        <f t="shared" si="40"/>
        <v>50865.4721</v>
      </c>
      <c r="H399" s="54">
        <f t="shared" si="41"/>
        <v>7347</v>
      </c>
      <c r="I399" s="95" t="s">
        <v>1465</v>
      </c>
      <c r="J399" s="96" t="s">
        <v>1466</v>
      </c>
      <c r="K399" s="95">
        <v>7347</v>
      </c>
      <c r="L399" s="95" t="s">
        <v>1467</v>
      </c>
      <c r="M399" s="96" t="s">
        <v>289</v>
      </c>
      <c r="N399" s="96"/>
      <c r="O399" s="97" t="s">
        <v>1468</v>
      </c>
      <c r="P399" s="97" t="s">
        <v>187</v>
      </c>
    </row>
    <row r="400" spans="1:16" x14ac:dyDescent="0.2">
      <c r="A400" s="54" t="str">
        <f t="shared" si="36"/>
        <v> BRNO 32 </v>
      </c>
      <c r="B400" s="2" t="str">
        <f t="shared" si="37"/>
        <v>I</v>
      </c>
      <c r="C400" s="54">
        <f t="shared" si="38"/>
        <v>50929.398699999998</v>
      </c>
      <c r="D400" t="str">
        <f t="shared" si="39"/>
        <v>vis</v>
      </c>
      <c r="E400">
        <f>VLOOKUP(C400,'Active 1'!C$21:E$947,3,FALSE)</f>
        <v>-8438.9816929527133</v>
      </c>
      <c r="F400" s="2" t="s">
        <v>285</v>
      </c>
      <c r="G400" t="str">
        <f t="shared" si="40"/>
        <v>50929.3987</v>
      </c>
      <c r="H400" s="54">
        <f t="shared" si="41"/>
        <v>7440</v>
      </c>
      <c r="I400" s="95" t="s">
        <v>1469</v>
      </c>
      <c r="J400" s="96" t="s">
        <v>1470</v>
      </c>
      <c r="K400" s="95">
        <v>7440</v>
      </c>
      <c r="L400" s="95" t="s">
        <v>1471</v>
      </c>
      <c r="M400" s="96" t="s">
        <v>289</v>
      </c>
      <c r="N400" s="96"/>
      <c r="O400" s="97" t="s">
        <v>1472</v>
      </c>
      <c r="P400" s="97" t="s">
        <v>187</v>
      </c>
    </row>
    <row r="401" spans="1:16" x14ac:dyDescent="0.2">
      <c r="A401" s="54" t="str">
        <f t="shared" si="36"/>
        <v> BBS 119 </v>
      </c>
      <c r="B401" s="2" t="str">
        <f t="shared" si="37"/>
        <v>I</v>
      </c>
      <c r="C401" s="54">
        <f t="shared" si="38"/>
        <v>51177.514000000003</v>
      </c>
      <c r="D401" t="str">
        <f t="shared" si="39"/>
        <v>vis</v>
      </c>
      <c r="E401">
        <f>VLOOKUP(C401,'Active 1'!C$21:E$947,3,FALSE)</f>
        <v>-8078.0237600710298</v>
      </c>
      <c r="F401" s="2" t="s">
        <v>285</v>
      </c>
      <c r="G401" t="str">
        <f t="shared" si="40"/>
        <v>51177.514</v>
      </c>
      <c r="H401" s="54">
        <f t="shared" si="41"/>
        <v>7801</v>
      </c>
      <c r="I401" s="95" t="s">
        <v>1473</v>
      </c>
      <c r="J401" s="96" t="s">
        <v>1474</v>
      </c>
      <c r="K401" s="95">
        <v>7801</v>
      </c>
      <c r="L401" s="95" t="s">
        <v>1475</v>
      </c>
      <c r="M401" s="96" t="s">
        <v>289</v>
      </c>
      <c r="N401" s="96"/>
      <c r="O401" s="97" t="s">
        <v>717</v>
      </c>
      <c r="P401" s="97" t="s">
        <v>195</v>
      </c>
    </row>
    <row r="402" spans="1:16" x14ac:dyDescent="0.2">
      <c r="A402" s="54" t="str">
        <f t="shared" si="36"/>
        <v> BRNO 32 </v>
      </c>
      <c r="B402" s="2" t="str">
        <f t="shared" si="37"/>
        <v>I</v>
      </c>
      <c r="C402" s="54">
        <f t="shared" si="38"/>
        <v>51250.399599999997</v>
      </c>
      <c r="D402" t="str">
        <f t="shared" si="39"/>
        <v>vis</v>
      </c>
      <c r="E402">
        <f>VLOOKUP(C402,'Active 1'!C$21:E$947,3,FALSE)</f>
        <v>-7971.9898495752295</v>
      </c>
      <c r="F402" s="2" t="s">
        <v>285</v>
      </c>
      <c r="G402" t="str">
        <f t="shared" si="40"/>
        <v>51250.3996</v>
      </c>
      <c r="H402" s="54">
        <f t="shared" si="41"/>
        <v>7907</v>
      </c>
      <c r="I402" s="95" t="s">
        <v>1476</v>
      </c>
      <c r="J402" s="96" t="s">
        <v>1477</v>
      </c>
      <c r="K402" s="95">
        <v>7907</v>
      </c>
      <c r="L402" s="95" t="s">
        <v>1079</v>
      </c>
      <c r="M402" s="96" t="s">
        <v>289</v>
      </c>
      <c r="N402" s="96"/>
      <c r="O402" s="97" t="s">
        <v>1478</v>
      </c>
      <c r="P402" s="97" t="s">
        <v>187</v>
      </c>
    </row>
    <row r="403" spans="1:16" x14ac:dyDescent="0.2">
      <c r="A403" s="54" t="str">
        <f t="shared" si="36"/>
        <v> AOEB 7 </v>
      </c>
      <c r="B403" s="2" t="str">
        <f t="shared" si="37"/>
        <v>I</v>
      </c>
      <c r="C403" s="54">
        <f t="shared" si="38"/>
        <v>51488.915000000001</v>
      </c>
      <c r="D403" t="str">
        <f t="shared" si="39"/>
        <v>vis</v>
      </c>
      <c r="E403">
        <f>VLOOKUP(C403,'Active 1'!C$21:E$947,3,FALSE)</f>
        <v>-7624.997843260232</v>
      </c>
      <c r="F403" s="2" t="s">
        <v>285</v>
      </c>
      <c r="G403" t="str">
        <f t="shared" si="40"/>
        <v>51488.915</v>
      </c>
      <c r="H403" s="54">
        <f t="shared" si="41"/>
        <v>8254</v>
      </c>
      <c r="I403" s="95" t="s">
        <v>1479</v>
      </c>
      <c r="J403" s="96" t="s">
        <v>1480</v>
      </c>
      <c r="K403" s="95">
        <v>8254</v>
      </c>
      <c r="L403" s="95" t="s">
        <v>1003</v>
      </c>
      <c r="M403" s="96" t="s">
        <v>289</v>
      </c>
      <c r="N403" s="96"/>
      <c r="O403" s="97" t="s">
        <v>443</v>
      </c>
      <c r="P403" s="97" t="s">
        <v>198</v>
      </c>
    </row>
    <row r="404" spans="1:16" x14ac:dyDescent="0.2">
      <c r="A404" s="54" t="str">
        <f t="shared" si="36"/>
        <v>IBVS 4840 </v>
      </c>
      <c r="B404" s="2" t="str">
        <f t="shared" si="37"/>
        <v>I</v>
      </c>
      <c r="C404" s="54">
        <f t="shared" si="38"/>
        <v>51519.847399999999</v>
      </c>
      <c r="D404" t="str">
        <f t="shared" si="39"/>
        <v>vis</v>
      </c>
      <c r="E404" t="e">
        <f>VLOOKUP(C404,'Active 1'!C$21:E$947,3,FALSE)</f>
        <v>#N/A</v>
      </c>
      <c r="F404" s="2" t="s">
        <v>285</v>
      </c>
      <c r="G404" t="str">
        <f t="shared" si="40"/>
        <v>51519.8474</v>
      </c>
      <c r="H404" s="54">
        <f t="shared" si="41"/>
        <v>8299</v>
      </c>
      <c r="I404" s="95" t="s">
        <v>1481</v>
      </c>
      <c r="J404" s="96" t="s">
        <v>1482</v>
      </c>
      <c r="K404" s="95">
        <v>8299</v>
      </c>
      <c r="L404" s="95" t="s">
        <v>1483</v>
      </c>
      <c r="M404" s="96" t="s">
        <v>333</v>
      </c>
      <c r="N404" s="96" t="s">
        <v>334</v>
      </c>
      <c r="O404" s="97" t="s">
        <v>1031</v>
      </c>
      <c r="P404" s="98" t="s">
        <v>1484</v>
      </c>
    </row>
    <row r="405" spans="1:16" x14ac:dyDescent="0.2">
      <c r="A405" s="54" t="str">
        <f t="shared" si="36"/>
        <v> AOEB 7 </v>
      </c>
      <c r="B405" s="2" t="str">
        <f t="shared" si="37"/>
        <v>I</v>
      </c>
      <c r="C405" s="54">
        <f t="shared" si="38"/>
        <v>51579.656999999999</v>
      </c>
      <c r="D405" t="str">
        <f t="shared" si="39"/>
        <v>vis</v>
      </c>
      <c r="E405">
        <f>VLOOKUP(C405,'Active 1'!C$21:E$947,3,FALSE)</f>
        <v>-7492.9864568380781</v>
      </c>
      <c r="F405" s="2" t="s">
        <v>285</v>
      </c>
      <c r="G405" t="str">
        <f t="shared" si="40"/>
        <v>51579.657</v>
      </c>
      <c r="H405" s="54">
        <f t="shared" si="41"/>
        <v>8386</v>
      </c>
      <c r="I405" s="95" t="s">
        <v>1485</v>
      </c>
      <c r="J405" s="96" t="s">
        <v>1486</v>
      </c>
      <c r="K405" s="95">
        <v>8386</v>
      </c>
      <c r="L405" s="95" t="s">
        <v>1006</v>
      </c>
      <c r="M405" s="96" t="s">
        <v>289</v>
      </c>
      <c r="N405" s="96"/>
      <c r="O405" s="97" t="s">
        <v>443</v>
      </c>
      <c r="P405" s="97" t="s">
        <v>198</v>
      </c>
    </row>
    <row r="406" spans="1:16" x14ac:dyDescent="0.2">
      <c r="A406" s="54" t="str">
        <f t="shared" si="36"/>
        <v> AOEB 7 </v>
      </c>
      <c r="B406" s="2" t="str">
        <f t="shared" si="37"/>
        <v>I</v>
      </c>
      <c r="C406" s="54">
        <f t="shared" si="38"/>
        <v>51629.822</v>
      </c>
      <c r="D406" t="str">
        <f t="shared" si="39"/>
        <v>vis</v>
      </c>
      <c r="E406">
        <f>VLOOKUP(C406,'Active 1'!C$21:E$947,3,FALSE)</f>
        <v>-7420.006456398728</v>
      </c>
      <c r="F406" s="2" t="s">
        <v>285</v>
      </c>
      <c r="G406" t="str">
        <f t="shared" si="40"/>
        <v>51629.822</v>
      </c>
      <c r="H406" s="54">
        <f t="shared" si="41"/>
        <v>8459</v>
      </c>
      <c r="I406" s="95" t="s">
        <v>1487</v>
      </c>
      <c r="J406" s="96" t="s">
        <v>1488</v>
      </c>
      <c r="K406" s="95">
        <v>8459</v>
      </c>
      <c r="L406" s="95" t="s">
        <v>1489</v>
      </c>
      <c r="M406" s="96" t="s">
        <v>289</v>
      </c>
      <c r="N406" s="96"/>
      <c r="O406" s="97" t="s">
        <v>443</v>
      </c>
      <c r="P406" s="97" t="s">
        <v>198</v>
      </c>
    </row>
    <row r="407" spans="1:16" x14ac:dyDescent="0.2">
      <c r="A407" s="54" t="str">
        <f t="shared" si="36"/>
        <v> AOEB 7 </v>
      </c>
      <c r="B407" s="2" t="str">
        <f t="shared" si="37"/>
        <v>I</v>
      </c>
      <c r="C407" s="54">
        <f t="shared" si="38"/>
        <v>51634.640299999999</v>
      </c>
      <c r="D407" t="str">
        <f t="shared" si="39"/>
        <v>vis</v>
      </c>
      <c r="E407">
        <f>VLOOKUP(C407,'Active 1'!C$21:E$947,3,FALSE)</f>
        <v>-7412.9967975505897</v>
      </c>
      <c r="F407" s="2" t="s">
        <v>285</v>
      </c>
      <c r="G407" t="str">
        <f t="shared" si="40"/>
        <v>51634.6403</v>
      </c>
      <c r="H407" s="54">
        <f t="shared" si="41"/>
        <v>8466</v>
      </c>
      <c r="I407" s="95" t="s">
        <v>1490</v>
      </c>
      <c r="J407" s="96" t="s">
        <v>1491</v>
      </c>
      <c r="K407" s="95">
        <v>8466</v>
      </c>
      <c r="L407" s="95" t="s">
        <v>1492</v>
      </c>
      <c r="M407" s="96" t="s">
        <v>917</v>
      </c>
      <c r="N407" s="96" t="s">
        <v>1173</v>
      </c>
      <c r="O407" s="97" t="s">
        <v>1098</v>
      </c>
      <c r="P407" s="97" t="s">
        <v>198</v>
      </c>
    </row>
    <row r="408" spans="1:16" x14ac:dyDescent="0.2">
      <c r="A408" s="54" t="str">
        <f t="shared" si="36"/>
        <v> AOEB 7 </v>
      </c>
      <c r="B408" s="2" t="str">
        <f t="shared" si="37"/>
        <v>I</v>
      </c>
      <c r="C408" s="54">
        <f t="shared" si="38"/>
        <v>51634.648000000001</v>
      </c>
      <c r="D408" t="str">
        <f t="shared" si="39"/>
        <v>vis</v>
      </c>
      <c r="E408">
        <f>VLOOKUP(C408,'Active 1'!C$21:E$947,3,FALSE)</f>
        <v>-7412.985595596966</v>
      </c>
      <c r="F408" s="2" t="s">
        <v>285</v>
      </c>
      <c r="G408" t="str">
        <f t="shared" si="40"/>
        <v>51634.648</v>
      </c>
      <c r="H408" s="54">
        <f t="shared" si="41"/>
        <v>8466</v>
      </c>
      <c r="I408" s="95" t="s">
        <v>1493</v>
      </c>
      <c r="J408" s="96" t="s">
        <v>1494</v>
      </c>
      <c r="K408" s="95">
        <v>8466</v>
      </c>
      <c r="L408" s="95" t="s">
        <v>1006</v>
      </c>
      <c r="M408" s="96" t="s">
        <v>289</v>
      </c>
      <c r="N408" s="96"/>
      <c r="O408" s="97" t="s">
        <v>990</v>
      </c>
      <c r="P408" s="97" t="s">
        <v>198</v>
      </c>
    </row>
    <row r="409" spans="1:16" x14ac:dyDescent="0.2">
      <c r="A409" s="54" t="str">
        <f t="shared" si="36"/>
        <v> BRNO 32 </v>
      </c>
      <c r="B409" s="2" t="str">
        <f t="shared" si="37"/>
        <v>I</v>
      </c>
      <c r="C409" s="54">
        <f t="shared" si="38"/>
        <v>51663.5164</v>
      </c>
      <c r="D409" t="str">
        <f t="shared" si="39"/>
        <v>vis</v>
      </c>
      <c r="E409">
        <f>VLOOKUP(C409,'Active 1'!C$21:E$947,3,FALSE)</f>
        <v>-7370.9878711938309</v>
      </c>
      <c r="F409" s="2" t="s">
        <v>285</v>
      </c>
      <c r="G409" t="str">
        <f t="shared" si="40"/>
        <v>51663.5164</v>
      </c>
      <c r="H409" s="54">
        <f t="shared" si="41"/>
        <v>8508</v>
      </c>
      <c r="I409" s="95" t="s">
        <v>1495</v>
      </c>
      <c r="J409" s="96" t="s">
        <v>1496</v>
      </c>
      <c r="K409" s="95">
        <v>8508</v>
      </c>
      <c r="L409" s="95" t="s">
        <v>1497</v>
      </c>
      <c r="M409" s="96" t="s">
        <v>289</v>
      </c>
      <c r="N409" s="96"/>
      <c r="O409" s="97" t="s">
        <v>1498</v>
      </c>
      <c r="P409" s="97" t="s">
        <v>187</v>
      </c>
    </row>
    <row r="410" spans="1:16" x14ac:dyDescent="0.2">
      <c r="A410" s="54" t="str">
        <f t="shared" si="36"/>
        <v> AOEB 7 </v>
      </c>
      <c r="B410" s="2" t="str">
        <f t="shared" si="37"/>
        <v>I</v>
      </c>
      <c r="C410" s="54">
        <f t="shared" si="38"/>
        <v>51667.637999999999</v>
      </c>
      <c r="D410" t="str">
        <f t="shared" si="39"/>
        <v>vis</v>
      </c>
      <c r="E410">
        <f>VLOOKUP(C410,'Active 1'!C$21:E$947,3,FALSE)</f>
        <v>-7364.9917709284928</v>
      </c>
      <c r="F410" s="2" t="s">
        <v>285</v>
      </c>
      <c r="G410" t="str">
        <f t="shared" si="40"/>
        <v>51667.638</v>
      </c>
      <c r="H410" s="54">
        <f t="shared" si="41"/>
        <v>8514</v>
      </c>
      <c r="I410" s="95" t="s">
        <v>1499</v>
      </c>
      <c r="J410" s="96" t="s">
        <v>1500</v>
      </c>
      <c r="K410" s="95">
        <v>8514</v>
      </c>
      <c r="L410" s="95" t="s">
        <v>950</v>
      </c>
      <c r="M410" s="96" t="s">
        <v>289</v>
      </c>
      <c r="N410" s="96"/>
      <c r="O410" s="97" t="s">
        <v>497</v>
      </c>
      <c r="P410" s="97" t="s">
        <v>198</v>
      </c>
    </row>
    <row r="411" spans="1:16" x14ac:dyDescent="0.2">
      <c r="A411" s="54" t="str">
        <f t="shared" si="36"/>
        <v> AOEB 7 </v>
      </c>
      <c r="B411" s="2" t="str">
        <f t="shared" si="37"/>
        <v>I</v>
      </c>
      <c r="C411" s="54">
        <f t="shared" si="38"/>
        <v>51693.752</v>
      </c>
      <c r="D411" t="str">
        <f t="shared" si="39"/>
        <v>vis</v>
      </c>
      <c r="E411">
        <f>VLOOKUP(C411,'Active 1'!C$21:E$947,3,FALSE)</f>
        <v>-7327.0011453633915</v>
      </c>
      <c r="F411" s="2" t="s">
        <v>285</v>
      </c>
      <c r="G411" t="str">
        <f t="shared" si="40"/>
        <v>51693.752</v>
      </c>
      <c r="H411" s="54">
        <f t="shared" si="41"/>
        <v>8552</v>
      </c>
      <c r="I411" s="95" t="s">
        <v>1501</v>
      </c>
      <c r="J411" s="96" t="s">
        <v>1502</v>
      </c>
      <c r="K411" s="95">
        <v>8552</v>
      </c>
      <c r="L411" s="95" t="s">
        <v>1503</v>
      </c>
      <c r="M411" s="96" t="s">
        <v>289</v>
      </c>
      <c r="N411" s="96"/>
      <c r="O411" s="97" t="s">
        <v>443</v>
      </c>
      <c r="P411" s="97" t="s">
        <v>198</v>
      </c>
    </row>
    <row r="412" spans="1:16" x14ac:dyDescent="0.2">
      <c r="A412" s="54" t="str">
        <f t="shared" si="36"/>
        <v> AOEB 7 </v>
      </c>
      <c r="B412" s="2" t="str">
        <f t="shared" si="37"/>
        <v>I</v>
      </c>
      <c r="C412" s="54">
        <f t="shared" si="38"/>
        <v>51935.716999999997</v>
      </c>
      <c r="D412" t="str">
        <f t="shared" si="39"/>
        <v>vis</v>
      </c>
      <c r="E412">
        <f>VLOOKUP(C412,'Active 1'!C$21:E$947,3,FALSE)</f>
        <v>-6974.9906638263265</v>
      </c>
      <c r="F412" s="2" t="s">
        <v>285</v>
      </c>
      <c r="G412" t="str">
        <f t="shared" si="40"/>
        <v>51935.717</v>
      </c>
      <c r="H412" s="54">
        <f t="shared" si="41"/>
        <v>8904</v>
      </c>
      <c r="I412" s="95" t="s">
        <v>1504</v>
      </c>
      <c r="J412" s="96" t="s">
        <v>1505</v>
      </c>
      <c r="K412" s="95">
        <v>8904</v>
      </c>
      <c r="L412" s="95" t="s">
        <v>658</v>
      </c>
      <c r="M412" s="96" t="s">
        <v>917</v>
      </c>
      <c r="N412" s="96" t="s">
        <v>1173</v>
      </c>
      <c r="O412" s="97" t="s">
        <v>1180</v>
      </c>
      <c r="P412" s="97" t="s">
        <v>198</v>
      </c>
    </row>
    <row r="413" spans="1:16" x14ac:dyDescent="0.2">
      <c r="A413" s="54" t="str">
        <f t="shared" si="36"/>
        <v> AOEB 7 </v>
      </c>
      <c r="B413" s="2" t="str">
        <f t="shared" si="37"/>
        <v>I</v>
      </c>
      <c r="C413" s="54">
        <f t="shared" si="38"/>
        <v>51946.711300000003</v>
      </c>
      <c r="D413" t="str">
        <f t="shared" si="39"/>
        <v>vis</v>
      </c>
      <c r="E413">
        <f>VLOOKUP(C413,'Active 1'!C$21:E$947,3,FALSE)</f>
        <v>-6958.996165294865</v>
      </c>
      <c r="F413" s="2" t="s">
        <v>285</v>
      </c>
      <c r="G413" t="str">
        <f t="shared" si="40"/>
        <v>51946.7113</v>
      </c>
      <c r="H413" s="54">
        <f t="shared" si="41"/>
        <v>8920</v>
      </c>
      <c r="I413" s="95" t="s">
        <v>1506</v>
      </c>
      <c r="J413" s="96" t="s">
        <v>1507</v>
      </c>
      <c r="K413" s="95">
        <v>8920</v>
      </c>
      <c r="L413" s="95" t="s">
        <v>1508</v>
      </c>
      <c r="M413" s="96" t="s">
        <v>917</v>
      </c>
      <c r="N413" s="96" t="s">
        <v>1173</v>
      </c>
      <c r="O413" s="97" t="s">
        <v>1509</v>
      </c>
      <c r="P413" s="97" t="s">
        <v>198</v>
      </c>
    </row>
    <row r="414" spans="1:16" x14ac:dyDescent="0.2">
      <c r="A414" s="54" t="str">
        <f t="shared" si="36"/>
        <v> AOEB 7 </v>
      </c>
      <c r="B414" s="2" t="str">
        <f t="shared" si="37"/>
        <v>I</v>
      </c>
      <c r="C414" s="54">
        <f t="shared" si="38"/>
        <v>51957.71</v>
      </c>
      <c r="D414" t="str">
        <f t="shared" si="39"/>
        <v>vis</v>
      </c>
      <c r="E414">
        <f>VLOOKUP(C414,'Active 1'!C$21:E$947,3,FALSE)</f>
        <v>-6942.9952656470623</v>
      </c>
      <c r="F414" s="2" t="s">
        <v>285</v>
      </c>
      <c r="G414" t="str">
        <f t="shared" si="40"/>
        <v>51957.710</v>
      </c>
      <c r="H414" s="54">
        <f t="shared" si="41"/>
        <v>8936</v>
      </c>
      <c r="I414" s="95" t="s">
        <v>1510</v>
      </c>
      <c r="J414" s="96" t="s">
        <v>1511</v>
      </c>
      <c r="K414" s="95">
        <v>8936</v>
      </c>
      <c r="L414" s="95" t="s">
        <v>963</v>
      </c>
      <c r="M414" s="96" t="s">
        <v>289</v>
      </c>
      <c r="N414" s="96"/>
      <c r="O414" s="97" t="s">
        <v>443</v>
      </c>
      <c r="P414" s="97" t="s">
        <v>198</v>
      </c>
    </row>
    <row r="415" spans="1:16" x14ac:dyDescent="0.2">
      <c r="A415" s="54" t="str">
        <f t="shared" si="36"/>
        <v> AOEB 7 </v>
      </c>
      <c r="B415" s="2" t="str">
        <f t="shared" si="37"/>
        <v>I</v>
      </c>
      <c r="C415" s="54">
        <f t="shared" si="38"/>
        <v>51979.71</v>
      </c>
      <c r="D415" t="str">
        <f t="shared" si="39"/>
        <v>vis</v>
      </c>
      <c r="E415">
        <f>VLOOKUP(C415,'Active 1'!C$21:E$947,3,FALSE)</f>
        <v>-6910.9896838736013</v>
      </c>
      <c r="F415" s="2" t="s">
        <v>285</v>
      </c>
      <c r="G415" t="str">
        <f t="shared" si="40"/>
        <v>51979.7100</v>
      </c>
      <c r="H415" s="54">
        <f t="shared" si="41"/>
        <v>8968</v>
      </c>
      <c r="I415" s="95" t="s">
        <v>1512</v>
      </c>
      <c r="J415" s="96" t="s">
        <v>1513</v>
      </c>
      <c r="K415" s="95">
        <v>8968</v>
      </c>
      <c r="L415" s="95" t="s">
        <v>1092</v>
      </c>
      <c r="M415" s="96" t="s">
        <v>917</v>
      </c>
      <c r="N415" s="96" t="s">
        <v>1173</v>
      </c>
      <c r="O415" s="97" t="s">
        <v>1180</v>
      </c>
      <c r="P415" s="97" t="s">
        <v>198</v>
      </c>
    </row>
    <row r="416" spans="1:16" x14ac:dyDescent="0.2">
      <c r="A416" s="54" t="str">
        <f t="shared" si="36"/>
        <v> AOEB 7 </v>
      </c>
      <c r="B416" s="2" t="str">
        <f t="shared" si="37"/>
        <v>I</v>
      </c>
      <c r="C416" s="54">
        <f t="shared" si="38"/>
        <v>52002.385000000002</v>
      </c>
      <c r="D416" t="str">
        <f t="shared" si="39"/>
        <v>vis</v>
      </c>
      <c r="E416">
        <f>VLOOKUP(C416,'Active 1'!C$21:E$947,3,FALSE)</f>
        <v>-6878.0021126593583</v>
      </c>
      <c r="F416" s="2" t="s">
        <v>285</v>
      </c>
      <c r="G416" t="str">
        <f t="shared" si="40"/>
        <v>52002.385</v>
      </c>
      <c r="H416" s="54">
        <f t="shared" si="41"/>
        <v>9001</v>
      </c>
      <c r="I416" s="95" t="s">
        <v>1514</v>
      </c>
      <c r="J416" s="96" t="s">
        <v>1515</v>
      </c>
      <c r="K416" s="95">
        <v>9001</v>
      </c>
      <c r="L416" s="95" t="s">
        <v>1516</v>
      </c>
      <c r="M416" s="96" t="s">
        <v>289</v>
      </c>
      <c r="N416" s="96"/>
      <c r="O416" s="97" t="s">
        <v>1517</v>
      </c>
      <c r="P416" s="97" t="s">
        <v>198</v>
      </c>
    </row>
    <row r="417" spans="1:16" x14ac:dyDescent="0.2">
      <c r="A417" s="54" t="str">
        <f t="shared" si="36"/>
        <v> AOEB 7 </v>
      </c>
      <c r="B417" s="2" t="str">
        <f t="shared" si="37"/>
        <v>I</v>
      </c>
      <c r="C417" s="54">
        <f t="shared" si="38"/>
        <v>52021.633000000002</v>
      </c>
      <c r="D417" t="str">
        <f t="shared" si="39"/>
        <v>vis</v>
      </c>
      <c r="E417">
        <f>VLOOKUP(C417,'Active 1'!C$21:E$947,3,FALSE)</f>
        <v>-6850.0001382059236</v>
      </c>
      <c r="F417" s="2" t="s">
        <v>285</v>
      </c>
      <c r="G417" t="str">
        <f t="shared" si="40"/>
        <v>52021.633</v>
      </c>
      <c r="H417" s="54">
        <f t="shared" si="41"/>
        <v>9029</v>
      </c>
      <c r="I417" s="95" t="s">
        <v>1518</v>
      </c>
      <c r="J417" s="96" t="s">
        <v>1519</v>
      </c>
      <c r="K417" s="95">
        <v>9029</v>
      </c>
      <c r="L417" s="95" t="s">
        <v>1503</v>
      </c>
      <c r="M417" s="96" t="s">
        <v>289</v>
      </c>
      <c r="N417" s="96"/>
      <c r="O417" s="97" t="s">
        <v>443</v>
      </c>
      <c r="P417" s="97" t="s">
        <v>198</v>
      </c>
    </row>
    <row r="418" spans="1:16" x14ac:dyDescent="0.2">
      <c r="A418" s="54" t="str">
        <f t="shared" si="36"/>
        <v> AOEB 7 </v>
      </c>
      <c r="B418" s="2" t="str">
        <f t="shared" si="37"/>
        <v>I</v>
      </c>
      <c r="C418" s="54">
        <f t="shared" si="38"/>
        <v>52026.442000000003</v>
      </c>
      <c r="D418" t="str">
        <f t="shared" si="39"/>
        <v>vis</v>
      </c>
      <c r="E418">
        <f>VLOOKUP(C418,'Active 1'!C$21:E$947,3,FALSE)</f>
        <v>-6843.0040089900776</v>
      </c>
      <c r="F418" s="2" t="s">
        <v>285</v>
      </c>
      <c r="G418" t="str">
        <f t="shared" si="40"/>
        <v>52026.442</v>
      </c>
      <c r="H418" s="54">
        <f t="shared" si="41"/>
        <v>9036</v>
      </c>
      <c r="I418" s="95" t="s">
        <v>1520</v>
      </c>
      <c r="J418" s="96" t="s">
        <v>1521</v>
      </c>
      <c r="K418" s="95">
        <v>9036</v>
      </c>
      <c r="L418" s="95" t="s">
        <v>1522</v>
      </c>
      <c r="M418" s="96" t="s">
        <v>289</v>
      </c>
      <c r="N418" s="96"/>
      <c r="O418" s="97" t="s">
        <v>1517</v>
      </c>
      <c r="P418" s="97" t="s">
        <v>198</v>
      </c>
    </row>
    <row r="419" spans="1:16" x14ac:dyDescent="0.2">
      <c r="A419" s="54" t="str">
        <f t="shared" si="36"/>
        <v> AOEB 7 </v>
      </c>
      <c r="B419" s="2" t="str">
        <f t="shared" si="37"/>
        <v>I</v>
      </c>
      <c r="C419" s="54">
        <f t="shared" si="38"/>
        <v>52054.633099999999</v>
      </c>
      <c r="D419" t="str">
        <f t="shared" si="39"/>
        <v>vis</v>
      </c>
      <c r="E419">
        <f>VLOOKUP(C419,'Active 1'!C$21:E$947,3,FALSE)</f>
        <v>-6801.9916200658181</v>
      </c>
      <c r="F419" s="2" t="s">
        <v>285</v>
      </c>
      <c r="G419" t="str">
        <f t="shared" si="40"/>
        <v>52054.6331</v>
      </c>
      <c r="H419" s="54">
        <f t="shared" si="41"/>
        <v>9077</v>
      </c>
      <c r="I419" s="95" t="s">
        <v>1523</v>
      </c>
      <c r="J419" s="96" t="s">
        <v>1524</v>
      </c>
      <c r="K419" s="95">
        <v>9077</v>
      </c>
      <c r="L419" s="95" t="s">
        <v>1075</v>
      </c>
      <c r="M419" s="96" t="s">
        <v>917</v>
      </c>
      <c r="N419" s="96" t="s">
        <v>1173</v>
      </c>
      <c r="O419" s="97" t="s">
        <v>1180</v>
      </c>
      <c r="P419" s="97" t="s">
        <v>198</v>
      </c>
    </row>
    <row r="420" spans="1:16" x14ac:dyDescent="0.2">
      <c r="A420" s="54" t="str">
        <f t="shared" si="36"/>
        <v> AOEB 7 </v>
      </c>
      <c r="B420" s="2" t="str">
        <f t="shared" si="37"/>
        <v>I</v>
      </c>
      <c r="C420" s="54">
        <f t="shared" si="38"/>
        <v>52069.754000000001</v>
      </c>
      <c r="D420" t="str">
        <f t="shared" si="39"/>
        <v>vis</v>
      </c>
      <c r="E420">
        <f>VLOOKUP(C420,'Active 1'!C$21:E$947,3,FALSE)</f>
        <v>-6779.9937472731644</v>
      </c>
      <c r="F420" s="2" t="s">
        <v>285</v>
      </c>
      <c r="G420" t="str">
        <f t="shared" si="40"/>
        <v>52069.754</v>
      </c>
      <c r="H420" s="54">
        <f t="shared" si="41"/>
        <v>9099</v>
      </c>
      <c r="I420" s="95" t="s">
        <v>1525</v>
      </c>
      <c r="J420" s="96" t="s">
        <v>1526</v>
      </c>
      <c r="K420" s="95">
        <v>9099</v>
      </c>
      <c r="L420" s="95" t="s">
        <v>983</v>
      </c>
      <c r="M420" s="96" t="s">
        <v>289</v>
      </c>
      <c r="N420" s="96"/>
      <c r="O420" s="97" t="s">
        <v>443</v>
      </c>
      <c r="P420" s="97" t="s">
        <v>198</v>
      </c>
    </row>
    <row r="421" spans="1:16" x14ac:dyDescent="0.2">
      <c r="A421" s="54" t="str">
        <f t="shared" si="36"/>
        <v> AOEB 7 </v>
      </c>
      <c r="B421" s="2" t="str">
        <f t="shared" si="37"/>
        <v>I</v>
      </c>
      <c r="C421" s="54">
        <f t="shared" si="38"/>
        <v>52307.595000000001</v>
      </c>
      <c r="D421" t="str">
        <f t="shared" si="39"/>
        <v>vis</v>
      </c>
      <c r="E421">
        <f>VLOOKUP(C421,'Active 1'!C$21:E$947,3,FALSE)</f>
        <v>-6433.9828575194451</v>
      </c>
      <c r="F421" s="2" t="s">
        <v>285</v>
      </c>
      <c r="G421" t="str">
        <f t="shared" si="40"/>
        <v>52307.595</v>
      </c>
      <c r="H421" s="54">
        <f t="shared" si="41"/>
        <v>9445</v>
      </c>
      <c r="I421" s="95" t="s">
        <v>1527</v>
      </c>
      <c r="J421" s="96" t="s">
        <v>1528</v>
      </c>
      <c r="K421" s="95">
        <v>9445</v>
      </c>
      <c r="L421" s="95" t="s">
        <v>986</v>
      </c>
      <c r="M421" s="96" t="s">
        <v>289</v>
      </c>
      <c r="N421" s="96"/>
      <c r="O421" s="97" t="s">
        <v>443</v>
      </c>
      <c r="P421" s="97" t="s">
        <v>198</v>
      </c>
    </row>
    <row r="422" spans="1:16" x14ac:dyDescent="0.2">
      <c r="A422" s="54" t="str">
        <f t="shared" si="36"/>
        <v> AOEB 10 </v>
      </c>
      <c r="B422" s="2" t="str">
        <f t="shared" si="37"/>
        <v>I</v>
      </c>
      <c r="C422" s="54">
        <f t="shared" si="38"/>
        <v>52318.584199999998</v>
      </c>
      <c r="D422" t="str">
        <f t="shared" si="39"/>
        <v>vis</v>
      </c>
      <c r="E422">
        <f>VLOOKUP(C422,'Active 1'!C$21:E$947,3,FALSE)</f>
        <v>-6417.9957784637727</v>
      </c>
      <c r="F422" s="2" t="s">
        <v>285</v>
      </c>
      <c r="G422" t="str">
        <f t="shared" si="40"/>
        <v>52318.5842</v>
      </c>
      <c r="H422" s="54">
        <f t="shared" si="41"/>
        <v>9461</v>
      </c>
      <c r="I422" s="95" t="s">
        <v>1529</v>
      </c>
      <c r="J422" s="96" t="s">
        <v>1530</v>
      </c>
      <c r="K422" s="95">
        <v>9461</v>
      </c>
      <c r="L422" s="95" t="s">
        <v>1531</v>
      </c>
      <c r="M422" s="96" t="s">
        <v>917</v>
      </c>
      <c r="N422" s="96" t="s">
        <v>1173</v>
      </c>
      <c r="O422" s="97" t="s">
        <v>1098</v>
      </c>
      <c r="P422" s="97" t="s">
        <v>202</v>
      </c>
    </row>
    <row r="423" spans="1:16" x14ac:dyDescent="0.2">
      <c r="A423" s="54" t="str">
        <f t="shared" si="36"/>
        <v> AOEB 7 </v>
      </c>
      <c r="B423" s="2" t="str">
        <f t="shared" si="37"/>
        <v>I</v>
      </c>
      <c r="C423" s="54">
        <f t="shared" si="38"/>
        <v>52333.7065</v>
      </c>
      <c r="D423" t="str">
        <f t="shared" si="39"/>
        <v>vis</v>
      </c>
      <c r="E423">
        <f>VLOOKUP(C423,'Active 1'!C$21:E$947,3,FALSE)</f>
        <v>-6395.9958689522773</v>
      </c>
      <c r="F423" s="2" t="s">
        <v>285</v>
      </c>
      <c r="G423" t="str">
        <f t="shared" si="40"/>
        <v>52333.7065</v>
      </c>
      <c r="H423" s="54">
        <f t="shared" si="41"/>
        <v>9483</v>
      </c>
      <c r="I423" s="95" t="s">
        <v>1532</v>
      </c>
      <c r="J423" s="96" t="s">
        <v>1533</v>
      </c>
      <c r="K423" s="95">
        <v>9483</v>
      </c>
      <c r="L423" s="95" t="s">
        <v>1531</v>
      </c>
      <c r="M423" s="96" t="s">
        <v>917</v>
      </c>
      <c r="N423" s="96" t="s">
        <v>1173</v>
      </c>
      <c r="O423" s="97" t="s">
        <v>1180</v>
      </c>
      <c r="P423" s="97" t="s">
        <v>198</v>
      </c>
    </row>
    <row r="424" spans="1:16" x14ac:dyDescent="0.2">
      <c r="A424" s="54" t="str">
        <f t="shared" si="36"/>
        <v> AOEB 7 </v>
      </c>
      <c r="B424" s="2" t="str">
        <f t="shared" si="37"/>
        <v>I</v>
      </c>
      <c r="C424" s="54">
        <f t="shared" si="38"/>
        <v>52342.642</v>
      </c>
      <c r="D424" t="str">
        <f t="shared" si="39"/>
        <v>vis</v>
      </c>
      <c r="E424">
        <f>VLOOKUP(C424,'Active 1'!C$21:E$947,3,FALSE)</f>
        <v>-6382.9965109551522</v>
      </c>
      <c r="F424" s="2" t="s">
        <v>285</v>
      </c>
      <c r="G424" t="str">
        <f t="shared" si="40"/>
        <v>52342.642</v>
      </c>
      <c r="H424" s="54">
        <f t="shared" si="41"/>
        <v>9496</v>
      </c>
      <c r="I424" s="95" t="s">
        <v>1534</v>
      </c>
      <c r="J424" s="96" t="s">
        <v>1535</v>
      </c>
      <c r="K424" s="95">
        <v>9496</v>
      </c>
      <c r="L424" s="95" t="s">
        <v>989</v>
      </c>
      <c r="M424" s="96" t="s">
        <v>289</v>
      </c>
      <c r="N424" s="96"/>
      <c r="O424" s="97" t="s">
        <v>975</v>
      </c>
      <c r="P424" s="97" t="s">
        <v>198</v>
      </c>
    </row>
    <row r="425" spans="1:16" x14ac:dyDescent="0.2">
      <c r="A425" s="54" t="str">
        <f t="shared" si="36"/>
        <v> AOEB 7 </v>
      </c>
      <c r="B425" s="2" t="str">
        <f t="shared" si="37"/>
        <v>I</v>
      </c>
      <c r="C425" s="54">
        <f t="shared" si="38"/>
        <v>52342.642599999999</v>
      </c>
      <c r="D425" t="str">
        <f t="shared" si="39"/>
        <v>vis</v>
      </c>
      <c r="E425">
        <f>VLOOKUP(C425,'Active 1'!C$21:E$947,3,FALSE)</f>
        <v>-6382.9956380756503</v>
      </c>
      <c r="F425" s="2" t="s">
        <v>285</v>
      </c>
      <c r="G425" t="str">
        <f t="shared" si="40"/>
        <v>52342.6426</v>
      </c>
      <c r="H425" s="54">
        <f t="shared" si="41"/>
        <v>9496</v>
      </c>
      <c r="I425" s="95" t="s">
        <v>1536</v>
      </c>
      <c r="J425" s="96" t="s">
        <v>1537</v>
      </c>
      <c r="K425" s="95">
        <v>9496</v>
      </c>
      <c r="L425" s="95" t="s">
        <v>1538</v>
      </c>
      <c r="M425" s="96" t="s">
        <v>917</v>
      </c>
      <c r="N425" s="96" t="s">
        <v>1173</v>
      </c>
      <c r="O425" s="97" t="s">
        <v>1180</v>
      </c>
      <c r="P425" s="97" t="s">
        <v>198</v>
      </c>
    </row>
    <row r="426" spans="1:16" x14ac:dyDescent="0.2">
      <c r="A426" s="54" t="str">
        <f t="shared" si="36"/>
        <v> AOEB 7 </v>
      </c>
      <c r="B426" s="2" t="str">
        <f t="shared" si="37"/>
        <v>I</v>
      </c>
      <c r="C426" s="54">
        <f t="shared" si="38"/>
        <v>52384.572500000002</v>
      </c>
      <c r="D426" t="str">
        <f t="shared" si="39"/>
        <v>vis</v>
      </c>
      <c r="E426">
        <f>VLOOKUP(C426,'Active 1'!C$21:E$947,3,FALSE)</f>
        <v>-6321.9960542936888</v>
      </c>
      <c r="F426" s="2" t="s">
        <v>285</v>
      </c>
      <c r="G426" t="str">
        <f t="shared" si="40"/>
        <v>52384.5725</v>
      </c>
      <c r="H426" s="54">
        <f t="shared" si="41"/>
        <v>9557</v>
      </c>
      <c r="I426" s="95" t="s">
        <v>1539</v>
      </c>
      <c r="J426" s="96" t="s">
        <v>1540</v>
      </c>
      <c r="K426" s="95">
        <v>9557</v>
      </c>
      <c r="L426" s="95" t="s">
        <v>1541</v>
      </c>
      <c r="M426" s="96" t="s">
        <v>917</v>
      </c>
      <c r="N426" s="96" t="s">
        <v>1173</v>
      </c>
      <c r="O426" s="97" t="s">
        <v>1180</v>
      </c>
      <c r="P426" s="97" t="s">
        <v>198</v>
      </c>
    </row>
    <row r="427" spans="1:16" x14ac:dyDescent="0.2">
      <c r="A427" s="54" t="str">
        <f t="shared" si="36"/>
        <v> AOEB 10 </v>
      </c>
      <c r="B427" s="2" t="str">
        <f t="shared" si="37"/>
        <v>I</v>
      </c>
      <c r="C427" s="54">
        <f t="shared" si="38"/>
        <v>52638.9041</v>
      </c>
      <c r="D427" t="str">
        <f t="shared" si="39"/>
        <v>vis</v>
      </c>
      <c r="E427">
        <f>VLOOKUP(C427,'Active 1'!C$21:E$947,3,FALSE)</f>
        <v>-5951.99465332209</v>
      </c>
      <c r="F427" s="2" t="s">
        <v>285</v>
      </c>
      <c r="G427" t="str">
        <f t="shared" si="40"/>
        <v>52638.9041</v>
      </c>
      <c r="H427" s="54">
        <f t="shared" si="41"/>
        <v>9927</v>
      </c>
      <c r="I427" s="95" t="s">
        <v>1542</v>
      </c>
      <c r="J427" s="96" t="s">
        <v>1543</v>
      </c>
      <c r="K427" s="95">
        <v>9927</v>
      </c>
      <c r="L427" s="95" t="s">
        <v>1108</v>
      </c>
      <c r="M427" s="96" t="s">
        <v>917</v>
      </c>
      <c r="N427" s="96" t="s">
        <v>1173</v>
      </c>
      <c r="O427" s="97" t="s">
        <v>1180</v>
      </c>
      <c r="P427" s="97" t="s">
        <v>202</v>
      </c>
    </row>
    <row r="428" spans="1:16" x14ac:dyDescent="0.2">
      <c r="A428" s="54" t="str">
        <f t="shared" si="36"/>
        <v>IBVS 5493 </v>
      </c>
      <c r="B428" s="2" t="str">
        <f t="shared" si="37"/>
        <v>I</v>
      </c>
      <c r="C428" s="54">
        <f t="shared" si="38"/>
        <v>52649.902699999999</v>
      </c>
      <c r="D428" t="str">
        <f t="shared" si="39"/>
        <v>vis</v>
      </c>
      <c r="E428" t="e">
        <f>VLOOKUP(C428,'Active 1'!C$21:E$947,3,FALSE)</f>
        <v>#N/A</v>
      </c>
      <c r="F428" s="2" t="s">
        <v>285</v>
      </c>
      <c r="G428" t="str">
        <f t="shared" si="40"/>
        <v>52649.9027</v>
      </c>
      <c r="H428" s="54">
        <f t="shared" si="41"/>
        <v>9943</v>
      </c>
      <c r="I428" s="95" t="s">
        <v>1544</v>
      </c>
      <c r="J428" s="96" t="s">
        <v>1545</v>
      </c>
      <c r="K428" s="95">
        <v>9943</v>
      </c>
      <c r="L428" s="95" t="s">
        <v>1046</v>
      </c>
      <c r="M428" s="96" t="s">
        <v>333</v>
      </c>
      <c r="N428" s="96" t="s">
        <v>334</v>
      </c>
      <c r="O428" s="97" t="s">
        <v>1031</v>
      </c>
      <c r="P428" s="98" t="s">
        <v>1032</v>
      </c>
    </row>
    <row r="429" spans="1:16" x14ac:dyDescent="0.2">
      <c r="A429" s="54" t="str">
        <f t="shared" si="36"/>
        <v> AOEB 10 </v>
      </c>
      <c r="B429" s="2" t="str">
        <f t="shared" si="37"/>
        <v>I</v>
      </c>
      <c r="C429" s="54">
        <f t="shared" si="38"/>
        <v>52694.578999999998</v>
      </c>
      <c r="D429" t="str">
        <f t="shared" si="39"/>
        <v>vis</v>
      </c>
      <c r="E429">
        <f>VLOOKUP(C429,'Active 1'!C$21:E$947,3,FALSE)</f>
        <v>-5870.9988549275804</v>
      </c>
      <c r="F429" s="2" t="s">
        <v>285</v>
      </c>
      <c r="G429" t="str">
        <f t="shared" si="40"/>
        <v>52694.579</v>
      </c>
      <c r="H429" s="54">
        <f t="shared" si="41"/>
        <v>10008</v>
      </c>
      <c r="I429" s="95" t="s">
        <v>1546</v>
      </c>
      <c r="J429" s="96" t="s">
        <v>1547</v>
      </c>
      <c r="K429" s="95">
        <v>10008</v>
      </c>
      <c r="L429" s="95" t="s">
        <v>993</v>
      </c>
      <c r="M429" s="96" t="s">
        <v>289</v>
      </c>
      <c r="N429" s="96"/>
      <c r="O429" s="97" t="s">
        <v>975</v>
      </c>
      <c r="P429" s="97" t="s">
        <v>202</v>
      </c>
    </row>
    <row r="430" spans="1:16" x14ac:dyDescent="0.2">
      <c r="A430" s="54" t="str">
        <f t="shared" si="36"/>
        <v> AOEB 10 </v>
      </c>
      <c r="B430" s="2" t="str">
        <f t="shared" si="37"/>
        <v>I</v>
      </c>
      <c r="C430" s="54">
        <f t="shared" si="38"/>
        <v>52696.644500000002</v>
      </c>
      <c r="D430" t="str">
        <f t="shared" si="39"/>
        <v>vis</v>
      </c>
      <c r="E430">
        <f>VLOOKUP(C430,'Active 1'!C$21:E$947,3,FALSE)</f>
        <v>-5867.9939672387973</v>
      </c>
      <c r="F430" s="2" t="s">
        <v>285</v>
      </c>
      <c r="G430" t="str">
        <f t="shared" si="40"/>
        <v>52696.6445</v>
      </c>
      <c r="H430" s="54">
        <f t="shared" si="41"/>
        <v>10011</v>
      </c>
      <c r="I430" s="95" t="s">
        <v>1548</v>
      </c>
      <c r="J430" s="96" t="s">
        <v>1549</v>
      </c>
      <c r="K430" s="95">
        <v>10011</v>
      </c>
      <c r="L430" s="95" t="s">
        <v>1550</v>
      </c>
      <c r="M430" s="96" t="s">
        <v>917</v>
      </c>
      <c r="N430" s="96" t="s">
        <v>1173</v>
      </c>
      <c r="O430" s="97" t="s">
        <v>1551</v>
      </c>
      <c r="P430" s="97" t="s">
        <v>202</v>
      </c>
    </row>
    <row r="431" spans="1:16" x14ac:dyDescent="0.2">
      <c r="A431" s="54" t="str">
        <f t="shared" si="36"/>
        <v> AOEB 10 </v>
      </c>
      <c r="B431" s="2" t="str">
        <f t="shared" si="37"/>
        <v>I</v>
      </c>
      <c r="C431" s="54">
        <f t="shared" si="38"/>
        <v>52727.574000000001</v>
      </c>
      <c r="D431" t="str">
        <f t="shared" si="39"/>
        <v>vis</v>
      </c>
      <c r="E431">
        <f>VLOOKUP(C431,'Active 1'!C$21:E$947,3,FALSE)</f>
        <v>-5822.9977562632421</v>
      </c>
      <c r="F431" s="2" t="s">
        <v>285</v>
      </c>
      <c r="G431" t="str">
        <f t="shared" si="40"/>
        <v>52727.574</v>
      </c>
      <c r="H431" s="54">
        <f t="shared" si="41"/>
        <v>10056</v>
      </c>
      <c r="I431" s="95" t="s">
        <v>1552</v>
      </c>
      <c r="J431" s="96" t="s">
        <v>1553</v>
      </c>
      <c r="K431" s="95" t="s">
        <v>1554</v>
      </c>
      <c r="L431" s="95" t="s">
        <v>1003</v>
      </c>
      <c r="M431" s="96" t="s">
        <v>289</v>
      </c>
      <c r="N431" s="96"/>
      <c r="O431" s="97" t="s">
        <v>975</v>
      </c>
      <c r="P431" s="97" t="s">
        <v>202</v>
      </c>
    </row>
    <row r="432" spans="1:16" x14ac:dyDescent="0.2">
      <c r="A432" s="54" t="str">
        <f t="shared" si="36"/>
        <v> AOEB 10 </v>
      </c>
      <c r="B432" s="2" t="str">
        <f t="shared" si="37"/>
        <v>I</v>
      </c>
      <c r="C432" s="54">
        <f t="shared" si="38"/>
        <v>52740.636899999998</v>
      </c>
      <c r="D432" t="str">
        <f t="shared" si="39"/>
        <v>vis</v>
      </c>
      <c r="E432">
        <f>VLOOKUP(C432,'Active 1'!C$21:E$947,3,FALSE)</f>
        <v>-5803.9938601655849</v>
      </c>
      <c r="F432" s="2" t="s">
        <v>285</v>
      </c>
      <c r="G432" t="str">
        <f t="shared" si="40"/>
        <v>52740.6369</v>
      </c>
      <c r="H432" s="54">
        <f t="shared" si="41"/>
        <v>10075</v>
      </c>
      <c r="I432" s="95" t="s">
        <v>1555</v>
      </c>
      <c r="J432" s="96" t="s">
        <v>1556</v>
      </c>
      <c r="K432" s="95" t="s">
        <v>1557</v>
      </c>
      <c r="L432" s="95" t="s">
        <v>1046</v>
      </c>
      <c r="M432" s="96" t="s">
        <v>917</v>
      </c>
      <c r="N432" s="96" t="s">
        <v>1173</v>
      </c>
      <c r="O432" s="97" t="s">
        <v>443</v>
      </c>
      <c r="P432" s="97" t="s">
        <v>202</v>
      </c>
    </row>
    <row r="433" spans="1:16" x14ac:dyDescent="0.2">
      <c r="A433" s="54" t="str">
        <f t="shared" si="36"/>
        <v> AOEB 10 </v>
      </c>
      <c r="B433" s="2" t="str">
        <f t="shared" si="37"/>
        <v>I</v>
      </c>
      <c r="C433" s="54">
        <f t="shared" si="38"/>
        <v>52762.624000000003</v>
      </c>
      <c r="D433" t="str">
        <f t="shared" si="39"/>
        <v>vis</v>
      </c>
      <c r="E433">
        <f>VLOOKUP(C433,'Active 1'!C$21:E$947,3,FALSE)</f>
        <v>-5772.0070453014278</v>
      </c>
      <c r="F433" s="2" t="s">
        <v>285</v>
      </c>
      <c r="G433" t="str">
        <f t="shared" si="40"/>
        <v>52762.624</v>
      </c>
      <c r="H433" s="54">
        <f t="shared" si="41"/>
        <v>10107</v>
      </c>
      <c r="I433" s="95" t="s">
        <v>1558</v>
      </c>
      <c r="J433" s="96" t="s">
        <v>1559</v>
      </c>
      <c r="K433" s="95" t="s">
        <v>1560</v>
      </c>
      <c r="L433" s="95" t="s">
        <v>1489</v>
      </c>
      <c r="M433" s="96" t="s">
        <v>289</v>
      </c>
      <c r="N433" s="96"/>
      <c r="O433" s="97" t="s">
        <v>975</v>
      </c>
      <c r="P433" s="97" t="s">
        <v>202</v>
      </c>
    </row>
    <row r="434" spans="1:16" x14ac:dyDescent="0.2">
      <c r="A434" s="54" t="str">
        <f t="shared" si="36"/>
        <v>VSB 42 </v>
      </c>
      <c r="B434" s="2" t="str">
        <f t="shared" si="37"/>
        <v>I</v>
      </c>
      <c r="C434" s="54">
        <f t="shared" si="38"/>
        <v>52764.008900000001</v>
      </c>
      <c r="D434" t="str">
        <f t="shared" si="39"/>
        <v>vis</v>
      </c>
      <c r="E434">
        <f>VLOOKUP(C434,'Active 1'!C$21:E$947,3,FALSE)</f>
        <v>-5769.9922939287926</v>
      </c>
      <c r="F434" s="2" t="s">
        <v>285</v>
      </c>
      <c r="G434" t="str">
        <f t="shared" si="40"/>
        <v>52764.0089</v>
      </c>
      <c r="H434" s="54">
        <f t="shared" si="41"/>
        <v>10109</v>
      </c>
      <c r="I434" s="95" t="s">
        <v>1561</v>
      </c>
      <c r="J434" s="96" t="s">
        <v>1562</v>
      </c>
      <c r="K434" s="95" t="s">
        <v>1563</v>
      </c>
      <c r="L434" s="95" t="s">
        <v>1564</v>
      </c>
      <c r="M434" s="96" t="s">
        <v>333</v>
      </c>
      <c r="N434" s="96" t="s">
        <v>334</v>
      </c>
      <c r="O434" s="97" t="s">
        <v>1565</v>
      </c>
      <c r="P434" s="98" t="s">
        <v>208</v>
      </c>
    </row>
    <row r="435" spans="1:16" x14ac:dyDescent="0.2">
      <c r="A435" s="54" t="str">
        <f t="shared" si="36"/>
        <v> AOEB 10 </v>
      </c>
      <c r="B435" s="2" t="str">
        <f t="shared" si="37"/>
        <v>I</v>
      </c>
      <c r="C435" s="54">
        <f t="shared" si="38"/>
        <v>52773.630899999996</v>
      </c>
      <c r="D435" t="str">
        <f t="shared" si="39"/>
        <v>vis</v>
      </c>
      <c r="E435">
        <f>VLOOKUP(C435,'Active 1'!C$21:E$947,3,FALSE)</f>
        <v>-5755.9942163004234</v>
      </c>
      <c r="F435" s="2" t="s">
        <v>285</v>
      </c>
      <c r="G435" t="str">
        <f t="shared" si="40"/>
        <v>52773.6309</v>
      </c>
      <c r="H435" s="54">
        <f t="shared" si="41"/>
        <v>10123</v>
      </c>
      <c r="I435" s="95" t="s">
        <v>1566</v>
      </c>
      <c r="J435" s="96" t="s">
        <v>1567</v>
      </c>
      <c r="K435" s="95" t="s">
        <v>1568</v>
      </c>
      <c r="L435" s="95" t="s">
        <v>1569</v>
      </c>
      <c r="M435" s="96" t="s">
        <v>917</v>
      </c>
      <c r="N435" s="96" t="s">
        <v>1173</v>
      </c>
      <c r="O435" s="97" t="s">
        <v>443</v>
      </c>
      <c r="P435" s="97" t="s">
        <v>202</v>
      </c>
    </row>
    <row r="436" spans="1:16" x14ac:dyDescent="0.2">
      <c r="A436" s="54" t="str">
        <f t="shared" si="36"/>
        <v> AOEB 10 </v>
      </c>
      <c r="B436" s="2" t="str">
        <f t="shared" si="37"/>
        <v>I</v>
      </c>
      <c r="C436" s="54">
        <f t="shared" si="38"/>
        <v>53098.762999999999</v>
      </c>
      <c r="D436" t="str">
        <f t="shared" si="39"/>
        <v>vis</v>
      </c>
      <c r="E436">
        <f>VLOOKUP(C436,'Active 1'!C$21:E$947,3,FALSE)</f>
        <v>-5282.9923065855473</v>
      </c>
      <c r="F436" s="2" t="s">
        <v>285</v>
      </c>
      <c r="G436" t="str">
        <f t="shared" si="40"/>
        <v>53098.7630</v>
      </c>
      <c r="H436" s="54">
        <f t="shared" si="41"/>
        <v>10596</v>
      </c>
      <c r="I436" s="95" t="s">
        <v>1570</v>
      </c>
      <c r="J436" s="96" t="s">
        <v>1571</v>
      </c>
      <c r="K436" s="95" t="s">
        <v>1572</v>
      </c>
      <c r="L436" s="95" t="s">
        <v>1564</v>
      </c>
      <c r="M436" s="96" t="s">
        <v>917</v>
      </c>
      <c r="N436" s="96" t="s">
        <v>1173</v>
      </c>
      <c r="O436" s="97" t="s">
        <v>443</v>
      </c>
      <c r="P436" s="97" t="s">
        <v>202</v>
      </c>
    </row>
    <row r="437" spans="1:16" x14ac:dyDescent="0.2">
      <c r="A437" s="54" t="str">
        <f t="shared" si="36"/>
        <v> AOEB 10 </v>
      </c>
      <c r="B437" s="2" t="str">
        <f t="shared" si="37"/>
        <v>I</v>
      </c>
      <c r="C437" s="54">
        <f t="shared" si="38"/>
        <v>53435.582999999999</v>
      </c>
      <c r="D437" t="str">
        <f t="shared" si="39"/>
        <v>vis</v>
      </c>
      <c r="E437">
        <f>VLOOKUP(C437,'Active 1'!C$21:E$947,3,FALSE)</f>
        <v>-4792.9868496338559</v>
      </c>
      <c r="F437" s="2" t="s">
        <v>285</v>
      </c>
      <c r="G437" t="str">
        <f t="shared" si="40"/>
        <v>53435.583</v>
      </c>
      <c r="H437" s="54">
        <f t="shared" si="41"/>
        <v>11086</v>
      </c>
      <c r="I437" s="95" t="s">
        <v>1573</v>
      </c>
      <c r="J437" s="96" t="s">
        <v>1574</v>
      </c>
      <c r="K437" s="95" t="s">
        <v>1575</v>
      </c>
      <c r="L437" s="95" t="s">
        <v>1006</v>
      </c>
      <c r="M437" s="96" t="s">
        <v>289</v>
      </c>
      <c r="N437" s="96"/>
      <c r="O437" s="97" t="s">
        <v>957</v>
      </c>
      <c r="P437" s="97" t="s">
        <v>202</v>
      </c>
    </row>
    <row r="438" spans="1:16" x14ac:dyDescent="0.2">
      <c r="A438" s="54" t="str">
        <f t="shared" si="36"/>
        <v> AOEB 10 </v>
      </c>
      <c r="B438" s="2" t="str">
        <f t="shared" si="37"/>
        <v>I</v>
      </c>
      <c r="C438" s="54">
        <f t="shared" si="38"/>
        <v>53472.699000000001</v>
      </c>
      <c r="D438" t="str">
        <f t="shared" si="39"/>
        <v>vis</v>
      </c>
      <c r="E438">
        <f>VLOOKUP(C438,'Active 1'!C$21:E$947,3,FALSE)</f>
        <v>-4738.9905235836804</v>
      </c>
      <c r="F438" s="2" t="s">
        <v>285</v>
      </c>
      <c r="G438" t="str">
        <f t="shared" si="40"/>
        <v>53472.699</v>
      </c>
      <c r="H438" s="54">
        <f t="shared" si="41"/>
        <v>11140</v>
      </c>
      <c r="I438" s="95" t="s">
        <v>1576</v>
      </c>
      <c r="J438" s="96" t="s">
        <v>1577</v>
      </c>
      <c r="K438" s="95" t="s">
        <v>1578</v>
      </c>
      <c r="L438" s="95" t="s">
        <v>658</v>
      </c>
      <c r="M438" s="96" t="s">
        <v>917</v>
      </c>
      <c r="N438" s="96" t="s">
        <v>1173</v>
      </c>
      <c r="O438" s="97" t="s">
        <v>918</v>
      </c>
      <c r="P438" s="97" t="s">
        <v>202</v>
      </c>
    </row>
    <row r="439" spans="1:16" x14ac:dyDescent="0.2">
      <c r="A439" s="54" t="str">
        <f t="shared" si="36"/>
        <v> AOEB 12 </v>
      </c>
      <c r="B439" s="2" t="str">
        <f t="shared" si="37"/>
        <v>I</v>
      </c>
      <c r="C439" s="54">
        <f t="shared" si="38"/>
        <v>53758.649599999997</v>
      </c>
      <c r="D439" t="str">
        <f t="shared" si="39"/>
        <v>vis</v>
      </c>
      <c r="E439">
        <f>VLOOKUP(C439,'Active 1'!C$21:E$947,3,FALSE)</f>
        <v>-4322.989827607762</v>
      </c>
      <c r="F439" s="2" t="s">
        <v>285</v>
      </c>
      <c r="G439" t="str">
        <f t="shared" si="40"/>
        <v>53758.6496</v>
      </c>
      <c r="H439" s="54">
        <f t="shared" si="41"/>
        <v>11556</v>
      </c>
      <c r="I439" s="95" t="s">
        <v>1579</v>
      </c>
      <c r="J439" s="96" t="s">
        <v>1580</v>
      </c>
      <c r="K439" s="95" t="s">
        <v>1581</v>
      </c>
      <c r="L439" s="95" t="s">
        <v>1111</v>
      </c>
      <c r="M439" s="96" t="s">
        <v>917</v>
      </c>
      <c r="N439" s="96" t="s">
        <v>1173</v>
      </c>
      <c r="O439" s="97" t="s">
        <v>1199</v>
      </c>
      <c r="P439" s="97" t="s">
        <v>214</v>
      </c>
    </row>
    <row r="440" spans="1:16" x14ac:dyDescent="0.2">
      <c r="A440" s="54" t="str">
        <f t="shared" si="36"/>
        <v> AOEB 12 </v>
      </c>
      <c r="B440" s="2" t="str">
        <f t="shared" si="37"/>
        <v>II</v>
      </c>
      <c r="C440" s="54">
        <f t="shared" si="38"/>
        <v>53822.919800000003</v>
      </c>
      <c r="D440" t="str">
        <f t="shared" si="39"/>
        <v>vis</v>
      </c>
      <c r="E440">
        <f>VLOOKUP(C440,'Active 1'!C$21:E$947,3,FALSE)</f>
        <v>-4229.4895938942664</v>
      </c>
      <c r="F440" s="2" t="s">
        <v>285</v>
      </c>
      <c r="G440" t="str">
        <f t="shared" si="40"/>
        <v>53822.9198</v>
      </c>
      <c r="H440" s="54">
        <f t="shared" si="41"/>
        <v>11649.5</v>
      </c>
      <c r="I440" s="95" t="s">
        <v>1582</v>
      </c>
      <c r="J440" s="96" t="s">
        <v>1583</v>
      </c>
      <c r="K440" s="95" t="s">
        <v>1584</v>
      </c>
      <c r="L440" s="95" t="s">
        <v>1585</v>
      </c>
      <c r="M440" s="96" t="s">
        <v>917</v>
      </c>
      <c r="N440" s="96" t="s">
        <v>1173</v>
      </c>
      <c r="O440" s="97" t="s">
        <v>1586</v>
      </c>
      <c r="P440" s="97" t="s">
        <v>214</v>
      </c>
    </row>
    <row r="441" spans="1:16" x14ac:dyDescent="0.2">
      <c r="A441" s="54" t="str">
        <f t="shared" si="36"/>
        <v> AOEB 12 </v>
      </c>
      <c r="B441" s="2" t="str">
        <f t="shared" si="37"/>
        <v>I</v>
      </c>
      <c r="C441" s="54">
        <f t="shared" si="38"/>
        <v>53839.76</v>
      </c>
      <c r="D441" t="str">
        <f t="shared" si="39"/>
        <v>vis</v>
      </c>
      <c r="E441">
        <f>VLOOKUP(C441,'Active 1'!C$21:E$947,3,FALSE)</f>
        <v>-4204.9904848860206</v>
      </c>
      <c r="F441" s="2" t="s">
        <v>285</v>
      </c>
      <c r="G441" t="str">
        <f t="shared" si="40"/>
        <v>53839.7600</v>
      </c>
      <c r="H441" s="54">
        <f t="shared" si="41"/>
        <v>11674</v>
      </c>
      <c r="I441" s="95" t="s">
        <v>1587</v>
      </c>
      <c r="J441" s="96" t="s">
        <v>1588</v>
      </c>
      <c r="K441" s="95" t="s">
        <v>1589</v>
      </c>
      <c r="L441" s="95" t="s">
        <v>1079</v>
      </c>
      <c r="M441" s="96" t="s">
        <v>917</v>
      </c>
      <c r="N441" s="96" t="s">
        <v>1173</v>
      </c>
      <c r="O441" s="97" t="s">
        <v>1586</v>
      </c>
      <c r="P441" s="97" t="s">
        <v>214</v>
      </c>
    </row>
    <row r="442" spans="1:16" x14ac:dyDescent="0.2">
      <c r="A442" s="54" t="str">
        <f t="shared" si="36"/>
        <v> AOEB 12 </v>
      </c>
      <c r="B442" s="2" t="str">
        <f t="shared" si="37"/>
        <v>I</v>
      </c>
      <c r="C442" s="54">
        <f t="shared" si="38"/>
        <v>54123.648000000001</v>
      </c>
      <c r="D442" t="str">
        <f t="shared" si="39"/>
        <v>vis</v>
      </c>
      <c r="E442">
        <f>VLOOKUP(C442,'Active 1'!C$21:E$947,3,FALSE)</f>
        <v>-3791.9904576812778</v>
      </c>
      <c r="F442" s="2" t="s">
        <v>285</v>
      </c>
      <c r="G442" t="str">
        <f t="shared" si="40"/>
        <v>54123.6480</v>
      </c>
      <c r="H442" s="54">
        <f t="shared" si="41"/>
        <v>12087</v>
      </c>
      <c r="I442" s="95" t="s">
        <v>1590</v>
      </c>
      <c r="J442" s="96" t="s">
        <v>1591</v>
      </c>
      <c r="K442" s="95" t="s">
        <v>1592</v>
      </c>
      <c r="L442" s="95" t="s">
        <v>1079</v>
      </c>
      <c r="M442" s="96" t="s">
        <v>917</v>
      </c>
      <c r="N442" s="96" t="s">
        <v>1173</v>
      </c>
      <c r="O442" s="97" t="s">
        <v>1199</v>
      </c>
      <c r="P442" s="97" t="s">
        <v>214</v>
      </c>
    </row>
    <row r="443" spans="1:16" x14ac:dyDescent="0.2">
      <c r="A443" s="54" t="str">
        <f t="shared" si="36"/>
        <v> AOEB 12 </v>
      </c>
      <c r="B443" s="2" t="str">
        <f t="shared" si="37"/>
        <v>I</v>
      </c>
      <c r="C443" s="54">
        <f t="shared" si="38"/>
        <v>54173.826999999997</v>
      </c>
      <c r="D443" t="str">
        <f t="shared" si="39"/>
        <v>vis</v>
      </c>
      <c r="E443">
        <f>VLOOKUP(C443,'Active 1'!C$21:E$947,3,FALSE)</f>
        <v>-3718.9900900535322</v>
      </c>
      <c r="F443" s="2" t="s">
        <v>285</v>
      </c>
      <c r="G443" t="str">
        <f t="shared" si="40"/>
        <v>54173.8270</v>
      </c>
      <c r="H443" s="54">
        <f t="shared" si="41"/>
        <v>12160</v>
      </c>
      <c r="I443" s="95" t="s">
        <v>1593</v>
      </c>
      <c r="J443" s="96" t="s">
        <v>1594</v>
      </c>
      <c r="K443" s="95" t="s">
        <v>1595</v>
      </c>
      <c r="L443" s="95" t="s">
        <v>1092</v>
      </c>
      <c r="M443" s="96" t="s">
        <v>917</v>
      </c>
      <c r="N443" s="96" t="s">
        <v>1173</v>
      </c>
      <c r="O443" s="97" t="s">
        <v>1145</v>
      </c>
      <c r="P443" s="97" t="s">
        <v>214</v>
      </c>
    </row>
    <row r="444" spans="1:16" x14ac:dyDescent="0.2">
      <c r="A444" s="54" t="str">
        <f t="shared" si="36"/>
        <v>OEJV 0094 </v>
      </c>
      <c r="B444" s="2" t="str">
        <f t="shared" si="37"/>
        <v>I</v>
      </c>
      <c r="C444" s="54">
        <f t="shared" si="38"/>
        <v>54612.376400000001</v>
      </c>
      <c r="D444" t="str">
        <f t="shared" si="39"/>
        <v>vis</v>
      </c>
      <c r="E444" t="e">
        <f>VLOOKUP(C444,'Active 1'!C$21:E$947,3,FALSE)</f>
        <v>#N/A</v>
      </c>
      <c r="F444" s="2" t="s">
        <v>285</v>
      </c>
      <c r="G444" t="str">
        <f t="shared" si="40"/>
        <v>54612.3764</v>
      </c>
      <c r="H444" s="54">
        <f t="shared" si="41"/>
        <v>12798</v>
      </c>
      <c r="I444" s="95" t="s">
        <v>1596</v>
      </c>
      <c r="J444" s="96" t="s">
        <v>1597</v>
      </c>
      <c r="K444" s="95" t="s">
        <v>1598</v>
      </c>
      <c r="L444" s="95" t="s">
        <v>1139</v>
      </c>
      <c r="M444" s="96" t="s">
        <v>917</v>
      </c>
      <c r="N444" s="96" t="s">
        <v>1023</v>
      </c>
      <c r="O444" s="97" t="s">
        <v>1599</v>
      </c>
      <c r="P444" s="98" t="s">
        <v>1600</v>
      </c>
    </row>
    <row r="445" spans="1:16" x14ac:dyDescent="0.2">
      <c r="A445" s="54" t="str">
        <f t="shared" si="36"/>
        <v>OEJV 0094 </v>
      </c>
      <c r="B445" s="2" t="str">
        <f t="shared" si="37"/>
        <v>I</v>
      </c>
      <c r="C445" s="54">
        <f t="shared" si="38"/>
        <v>54612.376700000001</v>
      </c>
      <c r="D445" t="str">
        <f t="shared" si="39"/>
        <v>vis</v>
      </c>
      <c r="E445" t="e">
        <f>VLOOKUP(C445,'Active 1'!C$21:E$947,3,FALSE)</f>
        <v>#N/A</v>
      </c>
      <c r="F445" s="2" t="s">
        <v>285</v>
      </c>
      <c r="G445" t="str">
        <f t="shared" si="40"/>
        <v>54612.3767</v>
      </c>
      <c r="H445" s="54">
        <f t="shared" si="41"/>
        <v>12798</v>
      </c>
      <c r="I445" s="95" t="s">
        <v>1601</v>
      </c>
      <c r="J445" s="96" t="s">
        <v>1597</v>
      </c>
      <c r="K445" s="95" t="s">
        <v>1598</v>
      </c>
      <c r="L445" s="95" t="s">
        <v>1198</v>
      </c>
      <c r="M445" s="96" t="s">
        <v>917</v>
      </c>
      <c r="N445" s="96" t="s">
        <v>285</v>
      </c>
      <c r="O445" s="97" t="s">
        <v>1599</v>
      </c>
      <c r="P445" s="98" t="s">
        <v>1600</v>
      </c>
    </row>
    <row r="446" spans="1:16" x14ac:dyDescent="0.2">
      <c r="A446" s="54" t="str">
        <f t="shared" si="36"/>
        <v>OEJV 0094 </v>
      </c>
      <c r="B446" s="2" t="str">
        <f t="shared" si="37"/>
        <v>I</v>
      </c>
      <c r="C446" s="54">
        <f t="shared" si="38"/>
        <v>54612.376900000003</v>
      </c>
      <c r="D446" t="str">
        <f t="shared" si="39"/>
        <v>vis</v>
      </c>
      <c r="E446" t="e">
        <f>VLOOKUP(C446,'Active 1'!C$21:E$947,3,FALSE)</f>
        <v>#N/A</v>
      </c>
      <c r="F446" s="2" t="s">
        <v>285</v>
      </c>
      <c r="G446" t="str">
        <f t="shared" si="40"/>
        <v>54612.3769</v>
      </c>
      <c r="H446" s="54">
        <f t="shared" si="41"/>
        <v>12798</v>
      </c>
      <c r="I446" s="95" t="s">
        <v>1602</v>
      </c>
      <c r="J446" s="96" t="s">
        <v>1597</v>
      </c>
      <c r="K446" s="95" t="s">
        <v>1598</v>
      </c>
      <c r="L446" s="95" t="s">
        <v>1154</v>
      </c>
      <c r="M446" s="96" t="s">
        <v>917</v>
      </c>
      <c r="N446" s="96" t="s">
        <v>95</v>
      </c>
      <c r="O446" s="97" t="s">
        <v>1599</v>
      </c>
      <c r="P446" s="98" t="s">
        <v>1600</v>
      </c>
    </row>
    <row r="447" spans="1:16" x14ac:dyDescent="0.2">
      <c r="A447" s="54" t="str">
        <f t="shared" si="36"/>
        <v>OEJV 0107 </v>
      </c>
      <c r="B447" s="2" t="str">
        <f t="shared" si="37"/>
        <v>II</v>
      </c>
      <c r="C447" s="54">
        <f t="shared" si="38"/>
        <v>54843.682000000001</v>
      </c>
      <c r="D447" t="str">
        <f t="shared" si="39"/>
        <v>vis</v>
      </c>
      <c r="E447" t="e">
        <f>VLOOKUP(C447,'Active 1'!C$21:E$947,3,FALSE)</f>
        <v>#N/A</v>
      </c>
      <c r="F447" s="2" t="s">
        <v>285</v>
      </c>
      <c r="G447" t="str">
        <f t="shared" si="40"/>
        <v>54843.6820</v>
      </c>
      <c r="H447" s="54">
        <f t="shared" si="41"/>
        <v>13134.5</v>
      </c>
      <c r="I447" s="95" t="s">
        <v>1603</v>
      </c>
      <c r="J447" s="96" t="s">
        <v>1604</v>
      </c>
      <c r="K447" s="95" t="s">
        <v>1605</v>
      </c>
      <c r="L447" s="95" t="s">
        <v>1606</v>
      </c>
      <c r="M447" s="96" t="s">
        <v>917</v>
      </c>
      <c r="N447" s="96" t="s">
        <v>1023</v>
      </c>
      <c r="O447" s="97" t="s">
        <v>1607</v>
      </c>
      <c r="P447" s="98" t="s">
        <v>1608</v>
      </c>
    </row>
    <row r="448" spans="1:16" x14ac:dyDescent="0.2">
      <c r="A448" s="54" t="str">
        <f t="shared" si="36"/>
        <v>OEJV 0107 </v>
      </c>
      <c r="B448" s="2" t="str">
        <f t="shared" si="37"/>
        <v>I</v>
      </c>
      <c r="C448" s="54">
        <f t="shared" si="38"/>
        <v>54935.445599999999</v>
      </c>
      <c r="D448" t="str">
        <f t="shared" si="39"/>
        <v>vis</v>
      </c>
      <c r="E448" t="e">
        <f>VLOOKUP(C448,'Active 1'!C$21:E$947,3,FALSE)</f>
        <v>#N/A</v>
      </c>
      <c r="F448" s="2" t="s">
        <v>285</v>
      </c>
      <c r="G448" t="str">
        <f t="shared" si="40"/>
        <v>54935.4456</v>
      </c>
      <c r="H448" s="54">
        <f t="shared" si="41"/>
        <v>13268</v>
      </c>
      <c r="I448" s="95" t="s">
        <v>1609</v>
      </c>
      <c r="J448" s="96" t="s">
        <v>1610</v>
      </c>
      <c r="K448" s="95" t="s">
        <v>1611</v>
      </c>
      <c r="L448" s="95" t="s">
        <v>1203</v>
      </c>
      <c r="M448" s="96" t="s">
        <v>917</v>
      </c>
      <c r="N448" s="96" t="s">
        <v>95</v>
      </c>
      <c r="O448" s="97" t="s">
        <v>1599</v>
      </c>
      <c r="P448" s="98" t="s">
        <v>1608</v>
      </c>
    </row>
    <row r="449" spans="1:16" x14ac:dyDescent="0.2">
      <c r="A449" s="54" t="str">
        <f t="shared" ref="A449:A496" si="42">P449</f>
        <v>OEJV 0107 </v>
      </c>
      <c r="B449" s="2" t="str">
        <f t="shared" ref="B449:B496" si="43">IF(H449=INT(H449),"I","II")</f>
        <v>I</v>
      </c>
      <c r="C449" s="54">
        <f t="shared" ref="C449:C496" si="44">1*G449</f>
        <v>54935.445699999997</v>
      </c>
      <c r="D449" t="str">
        <f t="shared" ref="D449:D496" si="45">VLOOKUP(F449,I$1:J$5,2,FALSE)</f>
        <v>vis</v>
      </c>
      <c r="E449" t="e">
        <f>VLOOKUP(C449,'Active 1'!C$21:E$947,3,FALSE)</f>
        <v>#N/A</v>
      </c>
      <c r="F449" s="2" t="s">
        <v>285</v>
      </c>
      <c r="G449" t="str">
        <f t="shared" ref="G449:G496" si="46">MID(I449,3,LEN(I449)-3)</f>
        <v>54935.4457</v>
      </c>
      <c r="H449" s="54">
        <f t="shared" ref="H449:H496" si="47">1*K449</f>
        <v>13268</v>
      </c>
      <c r="I449" s="95" t="s">
        <v>1612</v>
      </c>
      <c r="J449" s="96" t="s">
        <v>1610</v>
      </c>
      <c r="K449" s="95" t="s">
        <v>1611</v>
      </c>
      <c r="L449" s="95" t="s">
        <v>1190</v>
      </c>
      <c r="M449" s="96" t="s">
        <v>917</v>
      </c>
      <c r="N449" s="96" t="s">
        <v>285</v>
      </c>
      <c r="O449" s="97" t="s">
        <v>1599</v>
      </c>
      <c r="P449" s="98" t="s">
        <v>1608</v>
      </c>
    </row>
    <row r="450" spans="1:16" x14ac:dyDescent="0.2">
      <c r="A450" s="54" t="str">
        <f t="shared" si="42"/>
        <v>OEJV 0107 </v>
      </c>
      <c r="B450" s="2" t="str">
        <f t="shared" si="43"/>
        <v>I</v>
      </c>
      <c r="C450" s="54">
        <f t="shared" si="44"/>
        <v>54935.445699999997</v>
      </c>
      <c r="D450" t="str">
        <f t="shared" si="45"/>
        <v>vis</v>
      </c>
      <c r="E450" t="e">
        <f>VLOOKUP(C450,'Active 1'!C$21:E$947,3,FALSE)</f>
        <v>#N/A</v>
      </c>
      <c r="F450" s="2" t="s">
        <v>285</v>
      </c>
      <c r="G450" t="str">
        <f t="shared" si="46"/>
        <v>54935.4457</v>
      </c>
      <c r="H450" s="54">
        <f t="shared" si="47"/>
        <v>13268</v>
      </c>
      <c r="I450" s="95" t="s">
        <v>1612</v>
      </c>
      <c r="J450" s="96" t="s">
        <v>1610</v>
      </c>
      <c r="K450" s="95" t="s">
        <v>1611</v>
      </c>
      <c r="L450" s="95" t="s">
        <v>1190</v>
      </c>
      <c r="M450" s="96" t="s">
        <v>917</v>
      </c>
      <c r="N450" s="96" t="s">
        <v>1023</v>
      </c>
      <c r="O450" s="97" t="s">
        <v>1599</v>
      </c>
      <c r="P450" s="98" t="s">
        <v>1608</v>
      </c>
    </row>
    <row r="451" spans="1:16" x14ac:dyDescent="0.2">
      <c r="A451" s="54" t="str">
        <f t="shared" si="42"/>
        <v>IBVS 5893 </v>
      </c>
      <c r="B451" s="2" t="str">
        <f t="shared" si="43"/>
        <v>I</v>
      </c>
      <c r="C451" s="54">
        <f t="shared" si="44"/>
        <v>54966.379399999998</v>
      </c>
      <c r="D451" t="str">
        <f t="shared" si="45"/>
        <v>vis</v>
      </c>
      <c r="E451">
        <f>VLOOKUP(C451,'Active 1'!C$21:E$947,3,FALSE)</f>
        <v>-2565.9855151465767</v>
      </c>
      <c r="F451" s="2" t="s">
        <v>285</v>
      </c>
      <c r="G451" t="str">
        <f t="shared" si="46"/>
        <v>54966.3794</v>
      </c>
      <c r="H451" s="54">
        <f t="shared" si="47"/>
        <v>13313</v>
      </c>
      <c r="I451" s="95" t="s">
        <v>1613</v>
      </c>
      <c r="J451" s="96" t="s">
        <v>1614</v>
      </c>
      <c r="K451" s="95" t="s">
        <v>1615</v>
      </c>
      <c r="L451" s="95" t="s">
        <v>1616</v>
      </c>
      <c r="M451" s="96" t="s">
        <v>917</v>
      </c>
      <c r="N451" s="96" t="s">
        <v>280</v>
      </c>
      <c r="O451" s="97" t="s">
        <v>1103</v>
      </c>
      <c r="P451" s="98" t="s">
        <v>1104</v>
      </c>
    </row>
    <row r="452" spans="1:16" x14ac:dyDescent="0.2">
      <c r="A452" s="54" t="str">
        <f t="shared" si="42"/>
        <v>IBVS 5974 </v>
      </c>
      <c r="B452" s="2" t="str">
        <f t="shared" si="43"/>
        <v>I</v>
      </c>
      <c r="C452" s="54">
        <f t="shared" si="44"/>
        <v>55253.703000000001</v>
      </c>
      <c r="D452" t="str">
        <f t="shared" si="45"/>
        <v>vis</v>
      </c>
      <c r="E452">
        <f>VLOOKUP(C452,'Active 1'!C$21:E$947,3,FALSE)</f>
        <v>-2147.9873799081502</v>
      </c>
      <c r="F452" s="2" t="s">
        <v>285</v>
      </c>
      <c r="G452" t="str">
        <f t="shared" si="46"/>
        <v>55253.703</v>
      </c>
      <c r="H452" s="54">
        <f t="shared" si="47"/>
        <v>13731</v>
      </c>
      <c r="I452" s="95" t="s">
        <v>1617</v>
      </c>
      <c r="J452" s="96" t="s">
        <v>1618</v>
      </c>
      <c r="K452" s="95" t="s">
        <v>1619</v>
      </c>
      <c r="L452" s="95" t="s">
        <v>1006</v>
      </c>
      <c r="M452" s="96" t="s">
        <v>917</v>
      </c>
      <c r="N452" s="96" t="s">
        <v>285</v>
      </c>
      <c r="O452" s="97" t="s">
        <v>1180</v>
      </c>
      <c r="P452" s="98" t="s">
        <v>1620</v>
      </c>
    </row>
    <row r="453" spans="1:16" x14ac:dyDescent="0.2">
      <c r="A453" s="54" t="str">
        <f t="shared" si="42"/>
        <v> JAAVSO 39;94 </v>
      </c>
      <c r="B453" s="2" t="str">
        <f t="shared" si="43"/>
        <v>I</v>
      </c>
      <c r="C453" s="54">
        <f t="shared" si="44"/>
        <v>55257.827400000002</v>
      </c>
      <c r="D453" t="str">
        <f t="shared" si="45"/>
        <v>vis</v>
      </c>
      <c r="E453">
        <f>VLOOKUP(C453,'Active 1'!C$21:E$947,3,FALSE)</f>
        <v>-2141.9872062051281</v>
      </c>
      <c r="F453" s="2" t="s">
        <v>285</v>
      </c>
      <c r="G453" t="str">
        <f t="shared" si="46"/>
        <v>55257.8274</v>
      </c>
      <c r="H453" s="54">
        <f t="shared" si="47"/>
        <v>13737</v>
      </c>
      <c r="I453" s="95" t="s">
        <v>1621</v>
      </c>
      <c r="J453" s="96" t="s">
        <v>1622</v>
      </c>
      <c r="K453" s="95" t="s">
        <v>1623</v>
      </c>
      <c r="L453" s="95" t="s">
        <v>1194</v>
      </c>
      <c r="M453" s="96" t="s">
        <v>917</v>
      </c>
      <c r="N453" s="96" t="s">
        <v>1173</v>
      </c>
      <c r="O453" s="97" t="s">
        <v>443</v>
      </c>
      <c r="P453" s="97" t="s">
        <v>228</v>
      </c>
    </row>
    <row r="454" spans="1:16" x14ac:dyDescent="0.2">
      <c r="A454" s="54" t="str">
        <f t="shared" si="42"/>
        <v> JAAVSO 39;94 </v>
      </c>
      <c r="B454" s="2" t="str">
        <f t="shared" si="43"/>
        <v>I</v>
      </c>
      <c r="C454" s="54">
        <f t="shared" si="44"/>
        <v>55262.639499999997</v>
      </c>
      <c r="D454" t="str">
        <f t="shared" si="45"/>
        <v>vis</v>
      </c>
      <c r="E454">
        <f>VLOOKUP(C454,'Active 1'!C$21:E$947,3,FALSE)</f>
        <v>-2134.9865671118587</v>
      </c>
      <c r="F454" s="2" t="s">
        <v>285</v>
      </c>
      <c r="G454" t="str">
        <f t="shared" si="46"/>
        <v>55262.6395</v>
      </c>
      <c r="H454" s="54">
        <f t="shared" si="47"/>
        <v>13744</v>
      </c>
      <c r="I454" s="95" t="s">
        <v>1624</v>
      </c>
      <c r="J454" s="96" t="s">
        <v>1625</v>
      </c>
      <c r="K454" s="95" t="s">
        <v>1626</v>
      </c>
      <c r="L454" s="95" t="s">
        <v>1627</v>
      </c>
      <c r="M454" s="96" t="s">
        <v>917</v>
      </c>
      <c r="N454" s="96" t="s">
        <v>1173</v>
      </c>
      <c r="O454" s="97" t="s">
        <v>1140</v>
      </c>
      <c r="P454" s="97" t="s">
        <v>228</v>
      </c>
    </row>
    <row r="455" spans="1:16" x14ac:dyDescent="0.2">
      <c r="A455" s="54" t="str">
        <f t="shared" si="42"/>
        <v>VSB 51 </v>
      </c>
      <c r="B455" s="2" t="str">
        <f t="shared" si="43"/>
        <v>I</v>
      </c>
      <c r="C455" s="54">
        <f t="shared" si="44"/>
        <v>55266.075400000002</v>
      </c>
      <c r="D455" t="str">
        <f t="shared" si="45"/>
        <v>vis</v>
      </c>
      <c r="E455">
        <f>VLOOKUP(C455,'Active 1'!C$21:E$947,3,FALSE)</f>
        <v>-2129.9880226384239</v>
      </c>
      <c r="F455" s="2" t="s">
        <v>285</v>
      </c>
      <c r="G455" t="str">
        <f t="shared" si="46"/>
        <v>55266.0754</v>
      </c>
      <c r="H455" s="54">
        <f t="shared" si="47"/>
        <v>13749</v>
      </c>
      <c r="I455" s="95" t="s">
        <v>1628</v>
      </c>
      <c r="J455" s="96" t="s">
        <v>1629</v>
      </c>
      <c r="K455" s="95" t="s">
        <v>1630</v>
      </c>
      <c r="L455" s="95" t="s">
        <v>1203</v>
      </c>
      <c r="M455" s="96" t="s">
        <v>917</v>
      </c>
      <c r="N455" s="96" t="s">
        <v>268</v>
      </c>
      <c r="O455" s="97" t="s">
        <v>1631</v>
      </c>
      <c r="P455" s="98" t="s">
        <v>230</v>
      </c>
    </row>
    <row r="456" spans="1:16" x14ac:dyDescent="0.2">
      <c r="A456" s="54" t="str">
        <f t="shared" si="42"/>
        <v> JAAVSO 39;94 </v>
      </c>
      <c r="B456" s="2" t="str">
        <f t="shared" si="43"/>
        <v>I</v>
      </c>
      <c r="C456" s="54">
        <f t="shared" si="44"/>
        <v>55273.635999999999</v>
      </c>
      <c r="D456" t="str">
        <f t="shared" si="45"/>
        <v>vis</v>
      </c>
      <c r="E456">
        <f>VLOOKUP(C456,'Active 1'!C$21:E$947,3,FALSE)</f>
        <v>-2118.9888680222266</v>
      </c>
      <c r="F456" s="2" t="s">
        <v>285</v>
      </c>
      <c r="G456" t="str">
        <f t="shared" si="46"/>
        <v>55273.6360</v>
      </c>
      <c r="H456" s="54">
        <f t="shared" si="47"/>
        <v>13760</v>
      </c>
      <c r="I456" s="95" t="s">
        <v>1632</v>
      </c>
      <c r="J456" s="96" t="s">
        <v>1633</v>
      </c>
      <c r="K456" s="95" t="s">
        <v>1634</v>
      </c>
      <c r="L456" s="95" t="s">
        <v>1139</v>
      </c>
      <c r="M456" s="96" t="s">
        <v>917</v>
      </c>
      <c r="N456" s="96" t="s">
        <v>1173</v>
      </c>
      <c r="O456" s="97" t="s">
        <v>1199</v>
      </c>
      <c r="P456" s="97" t="s">
        <v>228</v>
      </c>
    </row>
    <row r="457" spans="1:16" x14ac:dyDescent="0.2">
      <c r="A457" s="54" t="str">
        <f t="shared" si="42"/>
        <v>IBVS 5943 </v>
      </c>
      <c r="B457" s="2" t="str">
        <f t="shared" si="43"/>
        <v>I</v>
      </c>
      <c r="C457" s="54">
        <f t="shared" si="44"/>
        <v>55276.385900000001</v>
      </c>
      <c r="D457" t="str">
        <f t="shared" si="45"/>
        <v>vis</v>
      </c>
      <c r="E457">
        <f>VLOOKUP(C457,'Active 1'!C$21:E$947,3,FALSE)</f>
        <v>-2114.9883157804575</v>
      </c>
      <c r="F457" s="2" t="s">
        <v>285</v>
      </c>
      <c r="G457" t="str">
        <f t="shared" si="46"/>
        <v>55276.3859</v>
      </c>
      <c r="H457" s="54">
        <f t="shared" si="47"/>
        <v>13764</v>
      </c>
      <c r="I457" s="95" t="s">
        <v>1635</v>
      </c>
      <c r="J457" s="96" t="s">
        <v>1636</v>
      </c>
      <c r="K457" s="95" t="s">
        <v>1637</v>
      </c>
      <c r="L457" s="95" t="s">
        <v>1638</v>
      </c>
      <c r="M457" s="96" t="s">
        <v>917</v>
      </c>
      <c r="N457" s="96" t="s">
        <v>1088</v>
      </c>
      <c r="O457" s="97" t="s">
        <v>1639</v>
      </c>
      <c r="P457" s="98" t="s">
        <v>1640</v>
      </c>
    </row>
    <row r="458" spans="1:16" x14ac:dyDescent="0.2">
      <c r="A458" s="54" t="str">
        <f t="shared" si="42"/>
        <v>IBVS 5943 </v>
      </c>
      <c r="B458" s="2" t="str">
        <f t="shared" si="43"/>
        <v>II</v>
      </c>
      <c r="C458" s="54">
        <f t="shared" si="44"/>
        <v>55277.417300000001</v>
      </c>
      <c r="D458" t="str">
        <f t="shared" si="45"/>
        <v>vis</v>
      </c>
      <c r="E458">
        <f>VLOOKUP(C458,'Active 1'!C$21:E$947,3,FALSE)</f>
        <v>-2113.4878359149511</v>
      </c>
      <c r="F458" s="2" t="s">
        <v>285</v>
      </c>
      <c r="G458" t="str">
        <f t="shared" si="46"/>
        <v>55277.4173</v>
      </c>
      <c r="H458" s="54">
        <f t="shared" si="47"/>
        <v>13765.5</v>
      </c>
      <c r="I458" s="95" t="s">
        <v>1641</v>
      </c>
      <c r="J458" s="96" t="s">
        <v>1642</v>
      </c>
      <c r="K458" s="95" t="s">
        <v>1643</v>
      </c>
      <c r="L458" s="95" t="s">
        <v>1190</v>
      </c>
      <c r="M458" s="96" t="s">
        <v>917</v>
      </c>
      <c r="N458" s="96" t="s">
        <v>1088</v>
      </c>
      <c r="O458" s="97" t="s">
        <v>1639</v>
      </c>
      <c r="P458" s="98" t="s">
        <v>1640</v>
      </c>
    </row>
    <row r="459" spans="1:16" x14ac:dyDescent="0.2">
      <c r="A459" s="54" t="str">
        <f t="shared" si="42"/>
        <v>IBVS 5943 </v>
      </c>
      <c r="B459" s="2" t="str">
        <f t="shared" si="43"/>
        <v>II</v>
      </c>
      <c r="C459" s="54">
        <f t="shared" si="44"/>
        <v>55284.290699999998</v>
      </c>
      <c r="D459" t="str">
        <f t="shared" si="45"/>
        <v>vis</v>
      </c>
      <c r="E459">
        <f>VLOOKUP(C459,'Active 1'!C$21:E$947,3,FALSE)</f>
        <v>-2103.4884192894233</v>
      </c>
      <c r="F459" s="2" t="s">
        <v>285</v>
      </c>
      <c r="G459" t="str">
        <f t="shared" si="46"/>
        <v>55284.2907</v>
      </c>
      <c r="H459" s="54">
        <f t="shared" si="47"/>
        <v>13775.5</v>
      </c>
      <c r="I459" s="95" t="s">
        <v>1644</v>
      </c>
      <c r="J459" s="96" t="s">
        <v>1645</v>
      </c>
      <c r="K459" s="95" t="s">
        <v>1646</v>
      </c>
      <c r="L459" s="95" t="s">
        <v>1198</v>
      </c>
      <c r="M459" s="96" t="s">
        <v>917</v>
      </c>
      <c r="N459" s="96" t="s">
        <v>1088</v>
      </c>
      <c r="O459" s="97" t="s">
        <v>1639</v>
      </c>
      <c r="P459" s="98" t="s">
        <v>1640</v>
      </c>
    </row>
    <row r="460" spans="1:16" x14ac:dyDescent="0.2">
      <c r="A460" s="54" t="str">
        <f t="shared" si="42"/>
        <v> JAAVSO 39;177 </v>
      </c>
      <c r="B460" s="2" t="str">
        <f t="shared" si="43"/>
        <v>II</v>
      </c>
      <c r="C460" s="54">
        <f t="shared" si="44"/>
        <v>55285.662499999999</v>
      </c>
      <c r="D460" t="str">
        <f t="shared" si="45"/>
        <v>vis</v>
      </c>
      <c r="E460">
        <f>VLOOKUP(C460,'Active 1'!C$21:E$947,3,FALSE)</f>
        <v>-2101.4927257859299</v>
      </c>
      <c r="F460" s="2" t="s">
        <v>285</v>
      </c>
      <c r="G460" t="str">
        <f t="shared" si="46"/>
        <v>55285.6625</v>
      </c>
      <c r="H460" s="54">
        <f t="shared" si="47"/>
        <v>13777.5</v>
      </c>
      <c r="I460" s="95" t="s">
        <v>1647</v>
      </c>
      <c r="J460" s="96" t="s">
        <v>1648</v>
      </c>
      <c r="K460" s="95" t="s">
        <v>1649</v>
      </c>
      <c r="L460" s="95" t="s">
        <v>1564</v>
      </c>
      <c r="M460" s="96" t="s">
        <v>917</v>
      </c>
      <c r="N460" s="96" t="s">
        <v>95</v>
      </c>
      <c r="O460" s="97" t="s">
        <v>1098</v>
      </c>
      <c r="P460" s="97" t="s">
        <v>232</v>
      </c>
    </row>
    <row r="461" spans="1:16" x14ac:dyDescent="0.2">
      <c r="A461" s="54" t="str">
        <f t="shared" si="42"/>
        <v> JAAVSO 39;177 </v>
      </c>
      <c r="B461" s="2" t="str">
        <f t="shared" si="43"/>
        <v>II</v>
      </c>
      <c r="C461" s="54">
        <f t="shared" si="44"/>
        <v>55285.664499999999</v>
      </c>
      <c r="D461" t="str">
        <f t="shared" si="45"/>
        <v>vis</v>
      </c>
      <c r="E461">
        <f>VLOOKUP(C461,'Active 1'!C$21:E$947,3,FALSE)</f>
        <v>-2101.4898161875863</v>
      </c>
      <c r="F461" s="2" t="s">
        <v>285</v>
      </c>
      <c r="G461" t="str">
        <f t="shared" si="46"/>
        <v>55285.6645</v>
      </c>
      <c r="H461" s="54">
        <f t="shared" si="47"/>
        <v>13777.5</v>
      </c>
      <c r="I461" s="95" t="s">
        <v>1650</v>
      </c>
      <c r="J461" s="96" t="s">
        <v>1651</v>
      </c>
      <c r="K461" s="95" t="s">
        <v>1649</v>
      </c>
      <c r="L461" s="95" t="s">
        <v>1585</v>
      </c>
      <c r="M461" s="96" t="s">
        <v>917</v>
      </c>
      <c r="N461" s="96" t="s">
        <v>285</v>
      </c>
      <c r="O461" s="97" t="s">
        <v>1098</v>
      </c>
      <c r="P461" s="97" t="s">
        <v>232</v>
      </c>
    </row>
    <row r="462" spans="1:16" x14ac:dyDescent="0.2">
      <c r="A462" s="54" t="str">
        <f t="shared" si="42"/>
        <v>VSB 51 </v>
      </c>
      <c r="B462" s="2" t="str">
        <f t="shared" si="43"/>
        <v>II</v>
      </c>
      <c r="C462" s="54">
        <f t="shared" si="44"/>
        <v>55287.041899999997</v>
      </c>
      <c r="D462" t="str">
        <f t="shared" si="45"/>
        <v>vis</v>
      </c>
      <c r="E462">
        <f>VLOOKUP(C462,'Active 1'!C$21:E$947,3,FALSE)</f>
        <v>-2099.4859758087368</v>
      </c>
      <c r="F462" s="2" t="s">
        <v>285</v>
      </c>
      <c r="G462" t="str">
        <f t="shared" si="46"/>
        <v>55287.0419</v>
      </c>
      <c r="H462" s="54">
        <f t="shared" si="47"/>
        <v>13779.5</v>
      </c>
      <c r="I462" s="95" t="s">
        <v>1652</v>
      </c>
      <c r="J462" s="96" t="s">
        <v>1653</v>
      </c>
      <c r="K462" s="95" t="s">
        <v>1654</v>
      </c>
      <c r="L462" s="95" t="s">
        <v>1655</v>
      </c>
      <c r="M462" s="96" t="s">
        <v>917</v>
      </c>
      <c r="N462" s="96" t="s">
        <v>268</v>
      </c>
      <c r="O462" s="97" t="s">
        <v>1631</v>
      </c>
      <c r="P462" s="98" t="s">
        <v>230</v>
      </c>
    </row>
    <row r="463" spans="1:16" x14ac:dyDescent="0.2">
      <c r="A463" s="54" t="str">
        <f t="shared" si="42"/>
        <v> JAAVSO 39;177 </v>
      </c>
      <c r="B463" s="2" t="str">
        <f t="shared" si="43"/>
        <v>I</v>
      </c>
      <c r="C463" s="54">
        <f t="shared" si="44"/>
        <v>55295.632700000002</v>
      </c>
      <c r="D463" t="str">
        <f t="shared" si="45"/>
        <v>vis</v>
      </c>
      <c r="E463">
        <f>VLOOKUP(C463,'Active 1'!C$21:E$947,3,FALSE)</f>
        <v>-2086.9880870860266</v>
      </c>
      <c r="F463" s="2" t="s">
        <v>285</v>
      </c>
      <c r="G463" t="str">
        <f t="shared" si="46"/>
        <v>55295.6327</v>
      </c>
      <c r="H463" s="54">
        <f t="shared" si="47"/>
        <v>13792</v>
      </c>
      <c r="I463" s="95" t="s">
        <v>1656</v>
      </c>
      <c r="J463" s="96" t="s">
        <v>1657</v>
      </c>
      <c r="K463" s="95" t="s">
        <v>1658</v>
      </c>
      <c r="L463" s="95" t="s">
        <v>1154</v>
      </c>
      <c r="M463" s="96" t="s">
        <v>917</v>
      </c>
      <c r="N463" s="96" t="s">
        <v>95</v>
      </c>
      <c r="O463" s="97" t="s">
        <v>1098</v>
      </c>
      <c r="P463" s="97" t="s">
        <v>232</v>
      </c>
    </row>
    <row r="464" spans="1:16" x14ac:dyDescent="0.2">
      <c r="A464" s="54" t="str">
        <f t="shared" si="42"/>
        <v> JAAVSO 39;177 </v>
      </c>
      <c r="B464" s="2" t="str">
        <f t="shared" si="43"/>
        <v>I</v>
      </c>
      <c r="C464" s="54">
        <f t="shared" si="44"/>
        <v>55295.632899999997</v>
      </c>
      <c r="D464" t="str">
        <f t="shared" si="45"/>
        <v>vis</v>
      </c>
      <c r="E464">
        <f>VLOOKUP(C464,'Active 1'!C$21:E$947,3,FALSE)</f>
        <v>-2086.9877961261996</v>
      </c>
      <c r="F464" s="2" t="s">
        <v>285</v>
      </c>
      <c r="G464" t="str">
        <f t="shared" si="46"/>
        <v>55295.6329</v>
      </c>
      <c r="H464" s="54">
        <f t="shared" si="47"/>
        <v>13792</v>
      </c>
      <c r="I464" s="95" t="s">
        <v>1659</v>
      </c>
      <c r="J464" s="96" t="s">
        <v>1657</v>
      </c>
      <c r="K464" s="95" t="s">
        <v>1658</v>
      </c>
      <c r="L464" s="95" t="s">
        <v>1190</v>
      </c>
      <c r="M464" s="96" t="s">
        <v>917</v>
      </c>
      <c r="N464" s="96" t="s">
        <v>285</v>
      </c>
      <c r="O464" s="97" t="s">
        <v>1098</v>
      </c>
      <c r="P464" s="97" t="s">
        <v>232</v>
      </c>
    </row>
    <row r="465" spans="1:16" x14ac:dyDescent="0.2">
      <c r="A465" s="54" t="str">
        <f t="shared" si="42"/>
        <v> JAAVSO 39;177 </v>
      </c>
      <c r="B465" s="2" t="str">
        <f t="shared" si="43"/>
        <v>II</v>
      </c>
      <c r="C465" s="54">
        <f t="shared" si="44"/>
        <v>55305.599300000002</v>
      </c>
      <c r="D465" t="str">
        <f t="shared" si="45"/>
        <v>vis</v>
      </c>
      <c r="E465">
        <f>VLOOKUP(C465,'Active 1'!C$21:E$947,3,FALSE)</f>
        <v>-2072.488685663146</v>
      </c>
      <c r="F465" s="2" t="s">
        <v>285</v>
      </c>
      <c r="G465" t="str">
        <f t="shared" si="46"/>
        <v>55305.5993</v>
      </c>
      <c r="H465" s="54">
        <f t="shared" si="47"/>
        <v>13806.5</v>
      </c>
      <c r="I465" s="95" t="s">
        <v>1660</v>
      </c>
      <c r="J465" s="96" t="s">
        <v>1661</v>
      </c>
      <c r="K465" s="95" t="s">
        <v>1662</v>
      </c>
      <c r="L465" s="95" t="s">
        <v>1179</v>
      </c>
      <c r="M465" s="96" t="s">
        <v>917</v>
      </c>
      <c r="N465" s="96" t="s">
        <v>285</v>
      </c>
      <c r="O465" s="97" t="s">
        <v>1098</v>
      </c>
      <c r="P465" s="97" t="s">
        <v>232</v>
      </c>
    </row>
    <row r="466" spans="1:16" x14ac:dyDescent="0.2">
      <c r="A466" s="54" t="str">
        <f t="shared" si="42"/>
        <v> JAAVSO 39;177 </v>
      </c>
      <c r="B466" s="2" t="str">
        <f t="shared" si="43"/>
        <v>II</v>
      </c>
      <c r="C466" s="54">
        <f t="shared" si="44"/>
        <v>55305.599699999999</v>
      </c>
      <c r="D466" t="str">
        <f t="shared" si="45"/>
        <v>vis</v>
      </c>
      <c r="E466">
        <f>VLOOKUP(C466,'Active 1'!C$21:E$947,3,FALSE)</f>
        <v>-2072.4881037434816</v>
      </c>
      <c r="F466" s="2" t="s">
        <v>285</v>
      </c>
      <c r="G466" t="str">
        <f t="shared" si="46"/>
        <v>55305.5997</v>
      </c>
      <c r="H466" s="54">
        <f t="shared" si="47"/>
        <v>13806.5</v>
      </c>
      <c r="I466" s="95" t="s">
        <v>1663</v>
      </c>
      <c r="J466" s="96" t="s">
        <v>1664</v>
      </c>
      <c r="K466" s="95" t="s">
        <v>1662</v>
      </c>
      <c r="L466" s="95" t="s">
        <v>1154</v>
      </c>
      <c r="M466" s="96" t="s">
        <v>917</v>
      </c>
      <c r="N466" s="96" t="s">
        <v>95</v>
      </c>
      <c r="O466" s="97" t="s">
        <v>1098</v>
      </c>
      <c r="P466" s="97" t="s">
        <v>232</v>
      </c>
    </row>
    <row r="467" spans="1:16" x14ac:dyDescent="0.2">
      <c r="A467" s="54" t="str">
        <f t="shared" si="42"/>
        <v>BAVM 214 </v>
      </c>
      <c r="B467" s="2" t="str">
        <f t="shared" si="43"/>
        <v>I</v>
      </c>
      <c r="C467" s="54">
        <f t="shared" si="44"/>
        <v>55311.442499999997</v>
      </c>
      <c r="D467" t="str">
        <f t="shared" si="45"/>
        <v>vis</v>
      </c>
      <c r="E467">
        <f>VLOOKUP(C467,'Active 1'!C$21:E$947,3,FALSE)</f>
        <v>-2063.9880031441207</v>
      </c>
      <c r="F467" s="2" t="s">
        <v>285</v>
      </c>
      <c r="G467" t="str">
        <f t="shared" si="46"/>
        <v>55311.4425</v>
      </c>
      <c r="H467" s="54">
        <f t="shared" si="47"/>
        <v>13815</v>
      </c>
      <c r="I467" s="95" t="s">
        <v>1665</v>
      </c>
      <c r="J467" s="96" t="s">
        <v>1666</v>
      </c>
      <c r="K467" s="95" t="s">
        <v>1667</v>
      </c>
      <c r="L467" s="95" t="s">
        <v>1203</v>
      </c>
      <c r="M467" s="96" t="s">
        <v>917</v>
      </c>
      <c r="N467" s="96" t="s">
        <v>1015</v>
      </c>
      <c r="O467" s="97" t="s">
        <v>1134</v>
      </c>
      <c r="P467" s="98" t="s">
        <v>233</v>
      </c>
    </row>
    <row r="468" spans="1:16" x14ac:dyDescent="0.2">
      <c r="A468" s="54" t="str">
        <f t="shared" si="42"/>
        <v>OEJV 0137 </v>
      </c>
      <c r="B468" s="2" t="str">
        <f t="shared" si="43"/>
        <v>I</v>
      </c>
      <c r="C468" s="54">
        <f t="shared" si="44"/>
        <v>55311.442499999997</v>
      </c>
      <c r="D468" t="str">
        <f t="shared" si="45"/>
        <v>vis</v>
      </c>
      <c r="E468">
        <f>VLOOKUP(C468,'Active 1'!C$21:E$947,3,FALSE)</f>
        <v>-2063.9880031441207</v>
      </c>
      <c r="F468" s="2" t="s">
        <v>285</v>
      </c>
      <c r="G468" t="str">
        <f t="shared" si="46"/>
        <v>55311.4425</v>
      </c>
      <c r="H468" s="54">
        <f t="shared" si="47"/>
        <v>13815</v>
      </c>
      <c r="I468" s="95" t="s">
        <v>1665</v>
      </c>
      <c r="J468" s="96" t="s">
        <v>1666</v>
      </c>
      <c r="K468" s="95" t="s">
        <v>1667</v>
      </c>
      <c r="L468" s="95" t="s">
        <v>1203</v>
      </c>
      <c r="M468" s="96" t="s">
        <v>917</v>
      </c>
      <c r="N468" s="96" t="s">
        <v>95</v>
      </c>
      <c r="O468" s="97" t="s">
        <v>1599</v>
      </c>
      <c r="P468" s="98" t="s">
        <v>1668</v>
      </c>
    </row>
    <row r="469" spans="1:16" x14ac:dyDescent="0.2">
      <c r="A469" s="54" t="str">
        <f t="shared" si="42"/>
        <v>OEJV 0137 </v>
      </c>
      <c r="B469" s="2" t="str">
        <f t="shared" si="43"/>
        <v>I</v>
      </c>
      <c r="C469" s="54">
        <f t="shared" si="44"/>
        <v>55311.443399999996</v>
      </c>
      <c r="D469" t="str">
        <f t="shared" si="45"/>
        <v>vis</v>
      </c>
      <c r="E469" t="e">
        <f>VLOOKUP(C469,'Active 1'!C$21:E$947,3,FALSE)</f>
        <v>#N/A</v>
      </c>
      <c r="F469" s="2" t="s">
        <v>285</v>
      </c>
      <c r="G469" t="str">
        <f t="shared" si="46"/>
        <v>55311.4434</v>
      </c>
      <c r="H469" s="54">
        <f t="shared" si="47"/>
        <v>13815</v>
      </c>
      <c r="I469" s="95" t="s">
        <v>1669</v>
      </c>
      <c r="J469" s="96" t="s">
        <v>1670</v>
      </c>
      <c r="K469" s="95" t="s">
        <v>1667</v>
      </c>
      <c r="L469" s="95" t="s">
        <v>1158</v>
      </c>
      <c r="M469" s="96" t="s">
        <v>917</v>
      </c>
      <c r="N469" s="96" t="s">
        <v>1023</v>
      </c>
      <c r="O469" s="97" t="s">
        <v>1599</v>
      </c>
      <c r="P469" s="98" t="s">
        <v>1668</v>
      </c>
    </row>
    <row r="470" spans="1:16" x14ac:dyDescent="0.2">
      <c r="A470" s="54" t="str">
        <f t="shared" si="42"/>
        <v>IBVS 5988 </v>
      </c>
      <c r="B470" s="2" t="str">
        <f t="shared" si="43"/>
        <v>I</v>
      </c>
      <c r="C470" s="54">
        <f t="shared" si="44"/>
        <v>55342.374400000001</v>
      </c>
      <c r="D470" t="str">
        <f t="shared" si="45"/>
        <v>vis</v>
      </c>
      <c r="E470">
        <f>VLOOKUP(C470,'Active 1'!C$21:E$947,3,FALSE)</f>
        <v>-2018.9883006505468</v>
      </c>
      <c r="F470" s="2" t="s">
        <v>285</v>
      </c>
      <c r="G470" t="str">
        <f t="shared" si="46"/>
        <v>55342.3744</v>
      </c>
      <c r="H470" s="54">
        <f t="shared" si="47"/>
        <v>13860</v>
      </c>
      <c r="I470" s="95" t="s">
        <v>1671</v>
      </c>
      <c r="J470" s="96" t="s">
        <v>1672</v>
      </c>
      <c r="K470" s="95" t="s">
        <v>1673</v>
      </c>
      <c r="L470" s="95" t="s">
        <v>1638</v>
      </c>
      <c r="M470" s="96" t="s">
        <v>917</v>
      </c>
      <c r="N470" s="96" t="s">
        <v>1674</v>
      </c>
      <c r="O470" s="97" t="s">
        <v>1103</v>
      </c>
      <c r="P470" s="98" t="s">
        <v>1675</v>
      </c>
    </row>
    <row r="471" spans="1:16" x14ac:dyDescent="0.2">
      <c r="A471" s="54" t="str">
        <f t="shared" si="42"/>
        <v>IBVS 5992 </v>
      </c>
      <c r="B471" s="2" t="str">
        <f t="shared" si="43"/>
        <v>I</v>
      </c>
      <c r="C471" s="54">
        <f t="shared" si="44"/>
        <v>55580.894699999997</v>
      </c>
      <c r="D471" t="str">
        <f t="shared" si="45"/>
        <v>vis</v>
      </c>
      <c r="E471">
        <f>VLOOKUP(C471,'Active 1'!C$21:E$947,3,FALSE)</f>
        <v>-1671.9891658196193</v>
      </c>
      <c r="F471" s="2" t="s">
        <v>285</v>
      </c>
      <c r="G471" t="str">
        <f t="shared" si="46"/>
        <v>55580.8947</v>
      </c>
      <c r="H471" s="54">
        <f t="shared" si="47"/>
        <v>14207</v>
      </c>
      <c r="I471" s="95" t="s">
        <v>1676</v>
      </c>
      <c r="J471" s="96" t="s">
        <v>1677</v>
      </c>
      <c r="K471" s="95" t="s">
        <v>1678</v>
      </c>
      <c r="L471" s="95" t="s">
        <v>1679</v>
      </c>
      <c r="M471" s="96" t="s">
        <v>917</v>
      </c>
      <c r="N471" s="96" t="s">
        <v>285</v>
      </c>
      <c r="O471" s="97" t="s">
        <v>359</v>
      </c>
      <c r="P471" s="98" t="s">
        <v>1680</v>
      </c>
    </row>
    <row r="472" spans="1:16" x14ac:dyDescent="0.2">
      <c r="A472" s="54" t="str">
        <f t="shared" si="42"/>
        <v> JAAVSO 39;177 </v>
      </c>
      <c r="B472" s="2" t="str">
        <f t="shared" si="43"/>
        <v>I</v>
      </c>
      <c r="C472" s="54">
        <f t="shared" si="44"/>
        <v>55594.642500000002</v>
      </c>
      <c r="D472" t="str">
        <f t="shared" si="45"/>
        <v>vis</v>
      </c>
      <c r="E472">
        <f>VLOOKUP(C472,'Active 1'!C$21:E$947,3,FALSE)</f>
        <v>-1651.9888777693766</v>
      </c>
      <c r="F472" s="2" t="s">
        <v>285</v>
      </c>
      <c r="G472" t="str">
        <f t="shared" si="46"/>
        <v>55594.6425</v>
      </c>
      <c r="H472" s="54">
        <f t="shared" si="47"/>
        <v>14227</v>
      </c>
      <c r="I472" s="95" t="s">
        <v>1681</v>
      </c>
      <c r="J472" s="96" t="s">
        <v>1682</v>
      </c>
      <c r="K472" s="95" t="s">
        <v>1683</v>
      </c>
      <c r="L472" s="95" t="s">
        <v>1139</v>
      </c>
      <c r="M472" s="96" t="s">
        <v>917</v>
      </c>
      <c r="N472" s="96" t="s">
        <v>285</v>
      </c>
      <c r="O472" s="97" t="s">
        <v>1199</v>
      </c>
      <c r="P472" s="97" t="s">
        <v>232</v>
      </c>
    </row>
    <row r="473" spans="1:16" x14ac:dyDescent="0.2">
      <c r="A473" s="54" t="str">
        <f t="shared" si="42"/>
        <v>BAVM 215 </v>
      </c>
      <c r="B473" s="2" t="str">
        <f t="shared" si="43"/>
        <v>I</v>
      </c>
      <c r="C473" s="54">
        <f t="shared" si="44"/>
        <v>55599.453200000004</v>
      </c>
      <c r="D473" t="str">
        <f t="shared" si="45"/>
        <v>vis</v>
      </c>
      <c r="E473">
        <f>VLOOKUP(C473,'Active 1'!C$21:E$947,3,FALSE)</f>
        <v>-1644.990275394938</v>
      </c>
      <c r="F473" s="2" t="s">
        <v>285</v>
      </c>
      <c r="G473" t="str">
        <f t="shared" si="46"/>
        <v>55599.4532</v>
      </c>
      <c r="H473" s="54">
        <f t="shared" si="47"/>
        <v>14234</v>
      </c>
      <c r="I473" s="95" t="s">
        <v>1684</v>
      </c>
      <c r="J473" s="96" t="s">
        <v>1685</v>
      </c>
      <c r="K473" s="95" t="s">
        <v>1686</v>
      </c>
      <c r="L473" s="95" t="s">
        <v>1111</v>
      </c>
      <c r="M473" s="96" t="s">
        <v>917</v>
      </c>
      <c r="N473" s="96" t="s">
        <v>1015</v>
      </c>
      <c r="O473" s="97" t="s">
        <v>1687</v>
      </c>
      <c r="P473" s="98" t="s">
        <v>238</v>
      </c>
    </row>
    <row r="474" spans="1:16" x14ac:dyDescent="0.2">
      <c r="A474" s="54" t="str">
        <f t="shared" si="42"/>
        <v>OEJV 0137 </v>
      </c>
      <c r="B474" s="2" t="str">
        <f t="shared" si="43"/>
        <v>II</v>
      </c>
      <c r="C474" s="54">
        <f t="shared" si="44"/>
        <v>55600.484100000001</v>
      </c>
      <c r="D474" t="str">
        <f t="shared" si="45"/>
        <v>vis</v>
      </c>
      <c r="E474" t="e">
        <f>VLOOKUP(C474,'Active 1'!C$21:E$947,3,FALSE)</f>
        <v>#N/A</v>
      </c>
      <c r="F474" s="2" t="s">
        <v>285</v>
      </c>
      <c r="G474" t="str">
        <f t="shared" si="46"/>
        <v>55600.4841</v>
      </c>
      <c r="H474" s="54">
        <f t="shared" si="47"/>
        <v>14235.5</v>
      </c>
      <c r="I474" s="95" t="s">
        <v>1688</v>
      </c>
      <c r="J474" s="96" t="s">
        <v>1689</v>
      </c>
      <c r="K474" s="95" t="s">
        <v>1690</v>
      </c>
      <c r="L474" s="95" t="s">
        <v>1691</v>
      </c>
      <c r="M474" s="96" t="s">
        <v>917</v>
      </c>
      <c r="N474" s="96" t="s">
        <v>1023</v>
      </c>
      <c r="O474" s="97" t="s">
        <v>1599</v>
      </c>
      <c r="P474" s="98" t="s">
        <v>1668</v>
      </c>
    </row>
    <row r="475" spans="1:16" x14ac:dyDescent="0.2">
      <c r="A475" s="54" t="str">
        <f t="shared" si="42"/>
        <v>OEJV 0137 </v>
      </c>
      <c r="B475" s="2" t="str">
        <f t="shared" si="43"/>
        <v>II</v>
      </c>
      <c r="C475" s="54">
        <f t="shared" si="44"/>
        <v>55600.485800000002</v>
      </c>
      <c r="D475" t="str">
        <f t="shared" si="45"/>
        <v>vis</v>
      </c>
      <c r="E475" t="e">
        <f>VLOOKUP(C475,'Active 1'!C$21:E$947,3,FALSE)</f>
        <v>#N/A</v>
      </c>
      <c r="F475" s="2" t="s">
        <v>285</v>
      </c>
      <c r="G475" t="str">
        <f t="shared" si="46"/>
        <v>55600.4858</v>
      </c>
      <c r="H475" s="54">
        <f t="shared" si="47"/>
        <v>14235.5</v>
      </c>
      <c r="I475" s="95" t="s">
        <v>1692</v>
      </c>
      <c r="J475" s="96" t="s">
        <v>1693</v>
      </c>
      <c r="K475" s="95" t="s">
        <v>1690</v>
      </c>
      <c r="L475" s="95" t="s">
        <v>1203</v>
      </c>
      <c r="M475" s="96" t="s">
        <v>917</v>
      </c>
      <c r="N475" s="96" t="s">
        <v>285</v>
      </c>
      <c r="O475" s="97" t="s">
        <v>1599</v>
      </c>
      <c r="P475" s="98" t="s">
        <v>1668</v>
      </c>
    </row>
    <row r="476" spans="1:16" x14ac:dyDescent="0.2">
      <c r="A476" s="54" t="str">
        <f t="shared" si="42"/>
        <v> JAAVSO 39;177 </v>
      </c>
      <c r="B476" s="2" t="str">
        <f t="shared" si="43"/>
        <v>I</v>
      </c>
      <c r="C476" s="54">
        <f t="shared" si="44"/>
        <v>55605.639199999998</v>
      </c>
      <c r="D476" t="str">
        <f t="shared" si="45"/>
        <v>vis</v>
      </c>
      <c r="E476">
        <f>VLOOKUP(C476,'Active 1'!C$21:E$947,3,FALSE)</f>
        <v>-1635.9908877199177</v>
      </c>
      <c r="F476" s="2" t="s">
        <v>285</v>
      </c>
      <c r="G476" t="str">
        <f t="shared" si="46"/>
        <v>55605.6392</v>
      </c>
      <c r="H476" s="54">
        <f t="shared" si="47"/>
        <v>14243</v>
      </c>
      <c r="I476" s="95" t="s">
        <v>1694</v>
      </c>
      <c r="J476" s="96" t="s">
        <v>1695</v>
      </c>
      <c r="K476" s="95" t="s">
        <v>1696</v>
      </c>
      <c r="L476" s="95" t="s">
        <v>1079</v>
      </c>
      <c r="M476" s="96" t="s">
        <v>917</v>
      </c>
      <c r="N476" s="96" t="s">
        <v>285</v>
      </c>
      <c r="O476" s="97" t="s">
        <v>1140</v>
      </c>
      <c r="P476" s="97" t="s">
        <v>232</v>
      </c>
    </row>
    <row r="477" spans="1:16" x14ac:dyDescent="0.2">
      <c r="A477" s="54" t="str">
        <f t="shared" si="42"/>
        <v>BAVM 231 </v>
      </c>
      <c r="B477" s="2" t="str">
        <f t="shared" si="43"/>
        <v>I</v>
      </c>
      <c r="C477" s="54">
        <f t="shared" si="44"/>
        <v>55623.512499999997</v>
      </c>
      <c r="D477" t="str">
        <f t="shared" si="45"/>
        <v>vis</v>
      </c>
      <c r="E477">
        <f>VLOOKUP(C477,'Active 1'!C$21:E$947,3,FALSE)</f>
        <v>-1609.9888256875729</v>
      </c>
      <c r="F477" s="2" t="s">
        <v>285</v>
      </c>
      <c r="G477" t="str">
        <f t="shared" si="46"/>
        <v>55623.5125</v>
      </c>
      <c r="H477" s="54">
        <f t="shared" si="47"/>
        <v>14269</v>
      </c>
      <c r="I477" s="95" t="s">
        <v>1697</v>
      </c>
      <c r="J477" s="96" t="s">
        <v>1698</v>
      </c>
      <c r="K477" s="95" t="s">
        <v>1699</v>
      </c>
      <c r="L477" s="95" t="s">
        <v>1179</v>
      </c>
      <c r="M477" s="96" t="s">
        <v>917</v>
      </c>
      <c r="N477" s="96" t="s">
        <v>1040</v>
      </c>
      <c r="O477" s="97" t="s">
        <v>1700</v>
      </c>
      <c r="P477" s="98" t="s">
        <v>240</v>
      </c>
    </row>
    <row r="478" spans="1:16" x14ac:dyDescent="0.2">
      <c r="A478" s="54" t="str">
        <f t="shared" si="42"/>
        <v>VSB 53 </v>
      </c>
      <c r="B478" s="2" t="str">
        <f t="shared" si="43"/>
        <v>I</v>
      </c>
      <c r="C478" s="54">
        <f t="shared" si="44"/>
        <v>55625.580999999998</v>
      </c>
      <c r="D478" t="str">
        <f t="shared" si="45"/>
        <v>vis</v>
      </c>
      <c r="E478">
        <f>VLOOKUP(C478,'Active 1'!C$21:E$947,3,FALSE)</f>
        <v>-1606.97957360128</v>
      </c>
      <c r="F478" s="2" t="s">
        <v>285</v>
      </c>
      <c r="G478" t="str">
        <f t="shared" si="46"/>
        <v>55625.581</v>
      </c>
      <c r="H478" s="54">
        <f t="shared" si="47"/>
        <v>14272</v>
      </c>
      <c r="I478" s="95" t="s">
        <v>1701</v>
      </c>
      <c r="J478" s="96" t="s">
        <v>1702</v>
      </c>
      <c r="K478" s="95">
        <v>14272</v>
      </c>
      <c r="L478" s="95" t="s">
        <v>916</v>
      </c>
      <c r="M478" s="96" t="s">
        <v>289</v>
      </c>
      <c r="N478" s="96"/>
      <c r="O478" s="97" t="s">
        <v>975</v>
      </c>
      <c r="P478" s="98" t="s">
        <v>242</v>
      </c>
    </row>
    <row r="479" spans="1:16" x14ac:dyDescent="0.2">
      <c r="A479" s="54" t="str">
        <f t="shared" si="42"/>
        <v>VSB 53 </v>
      </c>
      <c r="B479" s="2" t="str">
        <f t="shared" si="43"/>
        <v>I</v>
      </c>
      <c r="C479" s="54">
        <f t="shared" si="44"/>
        <v>55660.618999999999</v>
      </c>
      <c r="D479" t="str">
        <f t="shared" si="45"/>
        <v>vis</v>
      </c>
      <c r="E479">
        <f>VLOOKUP(C479,'Active 1'!C$21:E$947,3,FALSE)</f>
        <v>-1556.0063202295278</v>
      </c>
      <c r="F479" s="2" t="s">
        <v>285</v>
      </c>
      <c r="G479" t="str">
        <f t="shared" si="46"/>
        <v>55660.619</v>
      </c>
      <c r="H479" s="54">
        <f t="shared" si="47"/>
        <v>14323</v>
      </c>
      <c r="I479" s="95" t="s">
        <v>1703</v>
      </c>
      <c r="J479" s="96" t="s">
        <v>1704</v>
      </c>
      <c r="K479" s="95">
        <v>14323</v>
      </c>
      <c r="L479" s="95" t="s">
        <v>1705</v>
      </c>
      <c r="M479" s="96" t="s">
        <v>289</v>
      </c>
      <c r="N479" s="96"/>
      <c r="O479" s="97" t="s">
        <v>975</v>
      </c>
      <c r="P479" s="98" t="s">
        <v>242</v>
      </c>
    </row>
    <row r="480" spans="1:16" x14ac:dyDescent="0.2">
      <c r="A480" s="54" t="str">
        <f t="shared" si="42"/>
        <v> JAAVSO 40;975 </v>
      </c>
      <c r="B480" s="2" t="str">
        <f t="shared" si="43"/>
        <v>I</v>
      </c>
      <c r="C480" s="54">
        <f t="shared" si="44"/>
        <v>55914.960700000003</v>
      </c>
      <c r="D480" t="str">
        <f t="shared" si="45"/>
        <v>vis</v>
      </c>
      <c r="E480">
        <f>VLOOKUP(C480,'Active 1'!C$21:E$947,3,FALSE)</f>
        <v>-1185.9902257862866</v>
      </c>
      <c r="F480" s="2" t="s">
        <v>285</v>
      </c>
      <c r="G480" t="str">
        <f t="shared" si="46"/>
        <v>55914.9607</v>
      </c>
      <c r="H480" s="54">
        <f t="shared" si="47"/>
        <v>14693</v>
      </c>
      <c r="I480" s="95" t="s">
        <v>1706</v>
      </c>
      <c r="J480" s="96" t="s">
        <v>1707</v>
      </c>
      <c r="K480" s="95">
        <v>14693</v>
      </c>
      <c r="L480" s="95" t="s">
        <v>1102</v>
      </c>
      <c r="M480" s="96" t="s">
        <v>917</v>
      </c>
      <c r="N480" s="96" t="s">
        <v>285</v>
      </c>
      <c r="O480" s="97" t="s">
        <v>443</v>
      </c>
      <c r="P480" s="97" t="s">
        <v>243</v>
      </c>
    </row>
    <row r="481" spans="1:16" x14ac:dyDescent="0.2">
      <c r="A481" s="54" t="str">
        <f t="shared" si="42"/>
        <v>IBVS 6029 </v>
      </c>
      <c r="B481" s="2" t="str">
        <f t="shared" si="43"/>
        <v>I</v>
      </c>
      <c r="C481" s="54">
        <f t="shared" si="44"/>
        <v>55945.8946</v>
      </c>
      <c r="D481" t="str">
        <f t="shared" si="45"/>
        <v>vis</v>
      </c>
      <c r="E481">
        <f>VLOOKUP(C481,'Active 1'!C$21:E$947,3,FALSE)</f>
        <v>-1140.9876136943794</v>
      </c>
      <c r="F481" s="2" t="s">
        <v>285</v>
      </c>
      <c r="G481" t="str">
        <f t="shared" si="46"/>
        <v>55945.8946</v>
      </c>
      <c r="H481" s="54">
        <f t="shared" si="47"/>
        <v>14738</v>
      </c>
      <c r="I481" s="95" t="s">
        <v>1708</v>
      </c>
      <c r="J481" s="96" t="s">
        <v>1709</v>
      </c>
      <c r="K481" s="95">
        <v>14738</v>
      </c>
      <c r="L481" s="95" t="s">
        <v>1172</v>
      </c>
      <c r="M481" s="96" t="s">
        <v>917</v>
      </c>
      <c r="N481" s="96" t="s">
        <v>285</v>
      </c>
      <c r="O481" s="97" t="s">
        <v>359</v>
      </c>
      <c r="P481" s="98" t="s">
        <v>1710</v>
      </c>
    </row>
    <row r="482" spans="1:16" x14ac:dyDescent="0.2">
      <c r="A482" s="54" t="str">
        <f t="shared" si="42"/>
        <v>VSB 55 </v>
      </c>
      <c r="B482" s="2" t="str">
        <f t="shared" si="43"/>
        <v>I</v>
      </c>
      <c r="C482" s="54">
        <f t="shared" si="44"/>
        <v>55956.203200000004</v>
      </c>
      <c r="D482" t="str">
        <f t="shared" si="45"/>
        <v>vis</v>
      </c>
      <c r="E482">
        <f>VLOOKUP(C482,'Active 1'!C$21:E$947,3,FALSE)</f>
        <v>-1125.9906709548327</v>
      </c>
      <c r="F482" s="2" t="s">
        <v>285</v>
      </c>
      <c r="G482" t="str">
        <f t="shared" si="46"/>
        <v>55956.2032</v>
      </c>
      <c r="H482" s="54">
        <f t="shared" si="47"/>
        <v>14753</v>
      </c>
      <c r="I482" s="95" t="s">
        <v>1711</v>
      </c>
      <c r="J482" s="96" t="s">
        <v>1712</v>
      </c>
      <c r="K482" s="95">
        <v>14753</v>
      </c>
      <c r="L482" s="95" t="s">
        <v>1691</v>
      </c>
      <c r="M482" s="96" t="s">
        <v>917</v>
      </c>
      <c r="N482" s="96" t="s">
        <v>268</v>
      </c>
      <c r="O482" s="97" t="s">
        <v>1631</v>
      </c>
      <c r="P482" s="98" t="s">
        <v>247</v>
      </c>
    </row>
    <row r="483" spans="1:16" x14ac:dyDescent="0.2">
      <c r="A483" s="54" t="str">
        <f t="shared" si="42"/>
        <v> JAAVSO 41;122 </v>
      </c>
      <c r="B483" s="2" t="str">
        <f t="shared" si="43"/>
        <v>I</v>
      </c>
      <c r="C483" s="54">
        <f t="shared" si="44"/>
        <v>55994.695899999999</v>
      </c>
      <c r="D483" t="str">
        <f t="shared" si="45"/>
        <v>vis</v>
      </c>
      <c r="E483">
        <f>VLOOKUP(C483,'Active 1'!C$21:E$947,3,FALSE)</f>
        <v>-1069.9915228852344</v>
      </c>
      <c r="F483" s="2" t="s">
        <v>285</v>
      </c>
      <c r="G483" t="str">
        <f t="shared" si="46"/>
        <v>55994.6959</v>
      </c>
      <c r="H483" s="54">
        <f t="shared" si="47"/>
        <v>14809</v>
      </c>
      <c r="I483" s="95" t="s">
        <v>1713</v>
      </c>
      <c r="J483" s="96" t="s">
        <v>1714</v>
      </c>
      <c r="K483" s="95">
        <v>14809</v>
      </c>
      <c r="L483" s="95" t="s">
        <v>1129</v>
      </c>
      <c r="M483" s="96" t="s">
        <v>917</v>
      </c>
      <c r="N483" s="96" t="s">
        <v>285</v>
      </c>
      <c r="O483" s="97" t="s">
        <v>1199</v>
      </c>
      <c r="P483" s="97" t="s">
        <v>248</v>
      </c>
    </row>
    <row r="484" spans="1:16" x14ac:dyDescent="0.2">
      <c r="A484" s="54" t="str">
        <f t="shared" si="42"/>
        <v>IBVS 6114 </v>
      </c>
      <c r="B484" s="2" t="str">
        <f t="shared" si="43"/>
        <v>I</v>
      </c>
      <c r="C484" s="54">
        <f t="shared" si="44"/>
        <v>56006.381370000003</v>
      </c>
      <c r="D484" t="str">
        <f t="shared" si="45"/>
        <v>vis</v>
      </c>
      <c r="E484">
        <f>VLOOKUP(C484,'Active 1'!C$21:E$947,3,FALSE)</f>
        <v>-1052.9915108103955</v>
      </c>
      <c r="F484" s="2" t="s">
        <v>285</v>
      </c>
      <c r="G484" t="str">
        <f t="shared" si="46"/>
        <v>56006.38137</v>
      </c>
      <c r="H484" s="54">
        <f t="shared" si="47"/>
        <v>14826</v>
      </c>
      <c r="I484" s="95" t="s">
        <v>1715</v>
      </c>
      <c r="J484" s="96" t="s">
        <v>1716</v>
      </c>
      <c r="K484" s="95">
        <v>14826</v>
      </c>
      <c r="L484" s="95" t="s">
        <v>1717</v>
      </c>
      <c r="M484" s="96" t="s">
        <v>917</v>
      </c>
      <c r="N484" s="96" t="s">
        <v>280</v>
      </c>
      <c r="O484" s="97" t="s">
        <v>1718</v>
      </c>
      <c r="P484" s="98" t="s">
        <v>1719</v>
      </c>
    </row>
    <row r="485" spans="1:16" x14ac:dyDescent="0.2">
      <c r="A485" s="54" t="str">
        <f t="shared" si="42"/>
        <v>IBVS 6029 </v>
      </c>
      <c r="B485" s="2" t="str">
        <f t="shared" si="43"/>
        <v>I</v>
      </c>
      <c r="C485" s="54">
        <f t="shared" si="44"/>
        <v>56016.690399999999</v>
      </c>
      <c r="D485" t="str">
        <f t="shared" si="45"/>
        <v>vis</v>
      </c>
      <c r="E485">
        <f>VLOOKUP(C485,'Active 1'!C$21:E$947,3,FALSE)</f>
        <v>-1037.9939425072155</v>
      </c>
      <c r="F485" s="2" t="s">
        <v>285</v>
      </c>
      <c r="G485" t="str">
        <f t="shared" si="46"/>
        <v>56016.6904</v>
      </c>
      <c r="H485" s="54">
        <f t="shared" si="47"/>
        <v>14841</v>
      </c>
      <c r="I485" s="95" t="s">
        <v>1720</v>
      </c>
      <c r="J485" s="96" t="s">
        <v>1721</v>
      </c>
      <c r="K485" s="95">
        <v>14841</v>
      </c>
      <c r="L485" s="95" t="s">
        <v>1039</v>
      </c>
      <c r="M485" s="96" t="s">
        <v>917</v>
      </c>
      <c r="N485" s="96" t="s">
        <v>285</v>
      </c>
      <c r="O485" s="97" t="s">
        <v>359</v>
      </c>
      <c r="P485" s="98" t="s">
        <v>1710</v>
      </c>
    </row>
    <row r="486" spans="1:16" x14ac:dyDescent="0.2">
      <c r="A486" s="54" t="str">
        <f t="shared" si="42"/>
        <v>BAVM 232 </v>
      </c>
      <c r="B486" s="2" t="str">
        <f t="shared" si="43"/>
        <v>II</v>
      </c>
      <c r="C486" s="54">
        <f t="shared" si="44"/>
        <v>56407.464599999999</v>
      </c>
      <c r="D486" t="str">
        <f t="shared" si="45"/>
        <v>vis</v>
      </c>
      <c r="E486">
        <f>VLOOKUP(C486,'Active 1'!C$21:E$947,3,FALSE)</f>
        <v>-469.49596009544689</v>
      </c>
      <c r="F486" s="2" t="s">
        <v>285</v>
      </c>
      <c r="G486" t="str">
        <f t="shared" si="46"/>
        <v>56407.4646</v>
      </c>
      <c r="H486" s="54">
        <f t="shared" si="47"/>
        <v>15409.5</v>
      </c>
      <c r="I486" s="95" t="s">
        <v>1722</v>
      </c>
      <c r="J486" s="96" t="s">
        <v>1723</v>
      </c>
      <c r="K486" s="95">
        <v>15409.5</v>
      </c>
      <c r="L486" s="95" t="s">
        <v>1724</v>
      </c>
      <c r="M486" s="96" t="s">
        <v>917</v>
      </c>
      <c r="N486" s="96" t="s">
        <v>1015</v>
      </c>
      <c r="O486" s="97" t="s">
        <v>1134</v>
      </c>
      <c r="P486" s="98" t="s">
        <v>251</v>
      </c>
    </row>
    <row r="487" spans="1:16" x14ac:dyDescent="0.2">
      <c r="A487" s="54" t="str">
        <f t="shared" si="42"/>
        <v>BAVM 232 </v>
      </c>
      <c r="B487" s="2" t="str">
        <f t="shared" si="43"/>
        <v>I</v>
      </c>
      <c r="C487" s="54">
        <f t="shared" si="44"/>
        <v>56408.496400000004</v>
      </c>
      <c r="D487" t="str">
        <f t="shared" si="45"/>
        <v>vis</v>
      </c>
      <c r="E487">
        <f>VLOOKUP(C487,'Active 1'!C$21:E$947,3,FALSE)</f>
        <v>-467.99489831026528</v>
      </c>
      <c r="F487" s="2" t="s">
        <v>285</v>
      </c>
      <c r="G487" t="str">
        <f t="shared" si="46"/>
        <v>56408.4964</v>
      </c>
      <c r="H487" s="54">
        <f t="shared" si="47"/>
        <v>15411</v>
      </c>
      <c r="I487" s="95" t="s">
        <v>1725</v>
      </c>
      <c r="J487" s="96" t="s">
        <v>1726</v>
      </c>
      <c r="K487" s="95">
        <v>15411</v>
      </c>
      <c r="L487" s="95" t="s">
        <v>1569</v>
      </c>
      <c r="M487" s="96" t="s">
        <v>917</v>
      </c>
      <c r="N487" s="96" t="s">
        <v>1040</v>
      </c>
      <c r="O487" s="97" t="s">
        <v>1727</v>
      </c>
      <c r="P487" s="98" t="s">
        <v>251</v>
      </c>
    </row>
    <row r="488" spans="1:16" x14ac:dyDescent="0.2">
      <c r="A488" s="54" t="str">
        <f t="shared" si="42"/>
        <v>VSB 56 </v>
      </c>
      <c r="B488" s="2" t="str">
        <f t="shared" si="43"/>
        <v>I</v>
      </c>
      <c r="C488" s="54">
        <f t="shared" si="44"/>
        <v>56655.263500000001</v>
      </c>
      <c r="D488" t="str">
        <f t="shared" si="45"/>
        <v>vis</v>
      </c>
      <c r="E488">
        <f>VLOOKUP(C488,'Active 1'!C$21:E$947,3,FALSE)</f>
        <v>-108.99832567163743</v>
      </c>
      <c r="F488" s="2" t="s">
        <v>285</v>
      </c>
      <c r="G488" t="str">
        <f t="shared" si="46"/>
        <v>56655.2635</v>
      </c>
      <c r="H488" s="54">
        <f t="shared" si="47"/>
        <v>15770</v>
      </c>
      <c r="I488" s="95" t="s">
        <v>1728</v>
      </c>
      <c r="J488" s="96" t="s">
        <v>1729</v>
      </c>
      <c r="K488" s="95">
        <v>15770</v>
      </c>
      <c r="L488" s="95" t="s">
        <v>1730</v>
      </c>
      <c r="M488" s="96" t="s">
        <v>917</v>
      </c>
      <c r="N488" s="96" t="s">
        <v>285</v>
      </c>
      <c r="O488" s="97" t="s">
        <v>1731</v>
      </c>
      <c r="P488" s="98" t="s">
        <v>253</v>
      </c>
    </row>
    <row r="489" spans="1:16" x14ac:dyDescent="0.2">
      <c r="A489" s="54" t="str">
        <f t="shared" si="42"/>
        <v>BAVM 238 </v>
      </c>
      <c r="B489" s="2" t="str">
        <f t="shared" si="43"/>
        <v>I</v>
      </c>
      <c r="C489" s="54">
        <f t="shared" si="44"/>
        <v>56714.378400000001</v>
      </c>
      <c r="D489" t="str">
        <f t="shared" si="45"/>
        <v>vis</v>
      </c>
      <c r="E489">
        <f>VLOOKUP(C489,'Active 1'!C$21:E$947,3,FALSE)</f>
        <v>-22.998018127091861</v>
      </c>
      <c r="F489" s="2" t="s">
        <v>285</v>
      </c>
      <c r="G489" t="str">
        <f t="shared" si="46"/>
        <v>56714.3784</v>
      </c>
      <c r="H489" s="54">
        <f t="shared" si="47"/>
        <v>15856</v>
      </c>
      <c r="I489" s="95" t="s">
        <v>1732</v>
      </c>
      <c r="J489" s="96" t="s">
        <v>1733</v>
      </c>
      <c r="K489" s="95">
        <v>15856</v>
      </c>
      <c r="L489" s="95" t="s">
        <v>1734</v>
      </c>
      <c r="M489" s="96" t="s">
        <v>917</v>
      </c>
      <c r="N489" s="96" t="s">
        <v>1040</v>
      </c>
      <c r="O489" s="97" t="s">
        <v>1727</v>
      </c>
      <c r="P489" s="98" t="s">
        <v>254</v>
      </c>
    </row>
    <row r="490" spans="1:16" x14ac:dyDescent="0.2">
      <c r="A490" s="54" t="str">
        <f t="shared" si="42"/>
        <v> JAAVSO 43-1 </v>
      </c>
      <c r="B490" s="2" t="str">
        <f t="shared" si="43"/>
        <v>I</v>
      </c>
      <c r="C490" s="54">
        <f t="shared" si="44"/>
        <v>56746.684200000003</v>
      </c>
      <c r="D490" t="str">
        <f t="shared" si="45"/>
        <v>vis</v>
      </c>
      <c r="E490">
        <f>VLOOKUP(C490,'Active 1'!C$21:E$947,3,FALSE)</f>
        <v>24.000432948232994</v>
      </c>
      <c r="F490" s="2" t="s">
        <v>285</v>
      </c>
      <c r="G490" t="str">
        <f t="shared" si="46"/>
        <v>56746.6842</v>
      </c>
      <c r="H490" s="54">
        <f t="shared" si="47"/>
        <v>15903</v>
      </c>
      <c r="I490" s="95" t="s">
        <v>1735</v>
      </c>
      <c r="J490" s="96" t="s">
        <v>1736</v>
      </c>
      <c r="K490" s="95">
        <v>15903</v>
      </c>
      <c r="L490" s="95" t="s">
        <v>1737</v>
      </c>
      <c r="M490" s="96" t="s">
        <v>917</v>
      </c>
      <c r="N490" s="96" t="s">
        <v>1738</v>
      </c>
      <c r="O490" s="97" t="s">
        <v>1098</v>
      </c>
      <c r="P490" s="97" t="s">
        <v>256</v>
      </c>
    </row>
    <row r="491" spans="1:16" x14ac:dyDescent="0.2">
      <c r="A491" s="54" t="str">
        <f t="shared" si="42"/>
        <v> JAAVSO 43-1 </v>
      </c>
      <c r="B491" s="2" t="str">
        <f t="shared" si="43"/>
        <v>I</v>
      </c>
      <c r="C491" s="54">
        <f t="shared" si="44"/>
        <v>56746.684200000003</v>
      </c>
      <c r="D491" t="str">
        <f t="shared" si="45"/>
        <v>vis</v>
      </c>
      <c r="E491">
        <f>VLOOKUP(C491,'Active 1'!C$21:E$947,3,FALSE)</f>
        <v>24.000432948232994</v>
      </c>
      <c r="F491" s="2" t="s">
        <v>285</v>
      </c>
      <c r="G491" t="str">
        <f t="shared" si="46"/>
        <v>56746.6842</v>
      </c>
      <c r="H491" s="54">
        <f t="shared" si="47"/>
        <v>15903</v>
      </c>
      <c r="I491" s="95" t="s">
        <v>1735</v>
      </c>
      <c r="J491" s="96" t="s">
        <v>1736</v>
      </c>
      <c r="K491" s="95">
        <v>15903</v>
      </c>
      <c r="L491" s="95" t="s">
        <v>1737</v>
      </c>
      <c r="M491" s="96" t="s">
        <v>917</v>
      </c>
      <c r="N491" s="96" t="s">
        <v>285</v>
      </c>
      <c r="O491" s="97" t="s">
        <v>1098</v>
      </c>
      <c r="P491" s="97" t="s">
        <v>256</v>
      </c>
    </row>
    <row r="492" spans="1:16" x14ac:dyDescent="0.2">
      <c r="A492" s="54" t="str">
        <f t="shared" si="42"/>
        <v> JAAVSO 43-1 </v>
      </c>
      <c r="B492" s="2" t="str">
        <f t="shared" si="43"/>
        <v>I</v>
      </c>
      <c r="C492" s="54">
        <f t="shared" si="44"/>
        <v>56746.684399999998</v>
      </c>
      <c r="D492" t="str">
        <f t="shared" si="45"/>
        <v>vis</v>
      </c>
      <c r="E492">
        <f>VLOOKUP(C492,'Active 1'!C$21:E$947,3,FALSE)</f>
        <v>24.00072390805995</v>
      </c>
      <c r="F492" s="2" t="s">
        <v>285</v>
      </c>
      <c r="G492" t="str">
        <f t="shared" si="46"/>
        <v>56746.6844</v>
      </c>
      <c r="H492" s="54">
        <f t="shared" si="47"/>
        <v>15903</v>
      </c>
      <c r="I492" s="95" t="s">
        <v>1739</v>
      </c>
      <c r="J492" s="96" t="s">
        <v>1736</v>
      </c>
      <c r="K492" s="95">
        <v>15903</v>
      </c>
      <c r="L492" s="95" t="s">
        <v>1740</v>
      </c>
      <c r="M492" s="96" t="s">
        <v>917</v>
      </c>
      <c r="N492" s="96" t="s">
        <v>1088</v>
      </c>
      <c r="O492" s="97" t="s">
        <v>1098</v>
      </c>
      <c r="P492" s="97" t="s">
        <v>256</v>
      </c>
    </row>
    <row r="493" spans="1:16" x14ac:dyDescent="0.2">
      <c r="A493" s="54" t="str">
        <f t="shared" si="42"/>
        <v>BAVM 238 </v>
      </c>
      <c r="B493" s="2" t="str">
        <f t="shared" si="43"/>
        <v>II</v>
      </c>
      <c r="C493" s="54">
        <f t="shared" si="44"/>
        <v>56759.403100000003</v>
      </c>
      <c r="D493" t="str">
        <f t="shared" si="45"/>
        <v>vis</v>
      </c>
      <c r="E493">
        <f>VLOOKUP(C493,'Active 1'!C$21:E$947,3,FALSE)</f>
        <v>42.503878130890811</v>
      </c>
      <c r="F493" s="2" t="s">
        <v>285</v>
      </c>
      <c r="G493" t="str">
        <f t="shared" si="46"/>
        <v>56759.4031</v>
      </c>
      <c r="H493" s="54">
        <f t="shared" si="47"/>
        <v>15921.5</v>
      </c>
      <c r="I493" s="95" t="s">
        <v>1741</v>
      </c>
      <c r="J493" s="96" t="s">
        <v>1742</v>
      </c>
      <c r="K493" s="95">
        <v>15921.5</v>
      </c>
      <c r="L493" s="95" t="s">
        <v>1743</v>
      </c>
      <c r="M493" s="96" t="s">
        <v>917</v>
      </c>
      <c r="N493" s="96" t="s">
        <v>1015</v>
      </c>
      <c r="O493" s="97" t="s">
        <v>1134</v>
      </c>
      <c r="P493" s="98" t="s">
        <v>254</v>
      </c>
    </row>
    <row r="494" spans="1:16" x14ac:dyDescent="0.2">
      <c r="A494" s="54" t="str">
        <f t="shared" si="42"/>
        <v> JAAVSO 42;426 </v>
      </c>
      <c r="B494" s="2" t="str">
        <f t="shared" si="43"/>
        <v>I</v>
      </c>
      <c r="C494" s="54">
        <f t="shared" si="44"/>
        <v>56766.6178</v>
      </c>
      <c r="D494" t="str">
        <f t="shared" si="45"/>
        <v>vis</v>
      </c>
      <c r="E494">
        <f>VLOOKUP(C494,'Active 1'!C$21:E$947,3,FALSE)</f>
        <v>52.999817713658494</v>
      </c>
      <c r="F494" s="2" t="s">
        <v>285</v>
      </c>
      <c r="G494" t="str">
        <f t="shared" si="46"/>
        <v>56766.6178</v>
      </c>
      <c r="H494" s="54">
        <f t="shared" si="47"/>
        <v>15932</v>
      </c>
      <c r="I494" s="95" t="s">
        <v>1744</v>
      </c>
      <c r="J494" s="96" t="s">
        <v>1745</v>
      </c>
      <c r="K494" s="95">
        <v>15932</v>
      </c>
      <c r="L494" s="95" t="s">
        <v>1746</v>
      </c>
      <c r="M494" s="96" t="s">
        <v>917</v>
      </c>
      <c r="N494" s="96" t="s">
        <v>285</v>
      </c>
      <c r="O494" s="97" t="s">
        <v>443</v>
      </c>
      <c r="P494" s="97" t="s">
        <v>257</v>
      </c>
    </row>
    <row r="495" spans="1:16" x14ac:dyDescent="0.2">
      <c r="A495" s="54" t="str">
        <f t="shared" si="42"/>
        <v> JAAVSO 43-1 </v>
      </c>
      <c r="B495" s="2" t="str">
        <f t="shared" si="43"/>
        <v>I</v>
      </c>
      <c r="C495" s="54">
        <f t="shared" si="44"/>
        <v>57003.754500000003</v>
      </c>
      <c r="D495" t="str">
        <f t="shared" si="45"/>
        <v>vis</v>
      </c>
      <c r="E495">
        <f>VLOOKUP(C495,'Active 1'!C$21:E$947,3,FALSE)</f>
        <v>397.98609241087877</v>
      </c>
      <c r="F495" s="2" t="s">
        <v>285</v>
      </c>
      <c r="G495" t="str">
        <f t="shared" si="46"/>
        <v>57003.7545</v>
      </c>
      <c r="H495" s="54">
        <f t="shared" si="47"/>
        <v>16277</v>
      </c>
      <c r="I495" s="95" t="s">
        <v>1747</v>
      </c>
      <c r="J495" s="96" t="s">
        <v>1748</v>
      </c>
      <c r="K495" s="95">
        <v>16277</v>
      </c>
      <c r="L495" s="95" t="s">
        <v>1749</v>
      </c>
      <c r="M495" s="96" t="s">
        <v>917</v>
      </c>
      <c r="N495" s="96" t="s">
        <v>285</v>
      </c>
      <c r="O495" s="97" t="s">
        <v>443</v>
      </c>
      <c r="P495" s="97" t="s">
        <v>256</v>
      </c>
    </row>
    <row r="496" spans="1:16" x14ac:dyDescent="0.2">
      <c r="A496" s="54" t="str">
        <f t="shared" si="42"/>
        <v>BAVM 239 </v>
      </c>
      <c r="B496" s="2" t="str">
        <f t="shared" si="43"/>
        <v>I</v>
      </c>
      <c r="C496" s="54">
        <f t="shared" si="44"/>
        <v>57056.689299999998</v>
      </c>
      <c r="D496" t="str">
        <f t="shared" si="45"/>
        <v>vis</v>
      </c>
      <c r="E496">
        <f>VLOOKUP(C496,'Active 1'!C$21:E$947,3,FALSE)</f>
        <v>474.99559559550028</v>
      </c>
      <c r="F496" s="2" t="s">
        <v>285</v>
      </c>
      <c r="G496" t="str">
        <f t="shared" si="46"/>
        <v>57056.6893</v>
      </c>
      <c r="H496" s="54">
        <f t="shared" si="47"/>
        <v>16354</v>
      </c>
      <c r="I496" s="95" t="s">
        <v>1750</v>
      </c>
      <c r="J496" s="96" t="s">
        <v>1751</v>
      </c>
      <c r="K496" s="95">
        <v>16354</v>
      </c>
      <c r="L496" s="95" t="s">
        <v>1752</v>
      </c>
      <c r="M496" s="96" t="s">
        <v>917</v>
      </c>
      <c r="N496" s="96" t="s">
        <v>1040</v>
      </c>
      <c r="O496" s="97" t="s">
        <v>1727</v>
      </c>
      <c r="P496" s="98" t="s">
        <v>259</v>
      </c>
    </row>
  </sheetData>
  <sheetProtection selectLockedCells="1" selectUnlockedCells="1"/>
  <hyperlinks>
    <hyperlink ref="P18" r:id="rId1" xr:uid="{00000000-0004-0000-0100-000000000000}"/>
    <hyperlink ref="P19" r:id="rId2" xr:uid="{00000000-0004-0000-0100-000001000000}"/>
    <hyperlink ref="P20" r:id="rId3" xr:uid="{00000000-0004-0000-0100-000002000000}"/>
    <hyperlink ref="P23" r:id="rId4" xr:uid="{00000000-0004-0000-0100-000003000000}"/>
    <hyperlink ref="P37" r:id="rId5" xr:uid="{00000000-0004-0000-0100-000004000000}"/>
    <hyperlink ref="P40" r:id="rId6" xr:uid="{00000000-0004-0000-0100-000005000000}"/>
    <hyperlink ref="P41" r:id="rId7" xr:uid="{00000000-0004-0000-0100-000006000000}"/>
    <hyperlink ref="P42" r:id="rId8" xr:uid="{00000000-0004-0000-0100-000007000000}"/>
    <hyperlink ref="P46" r:id="rId9" xr:uid="{00000000-0004-0000-0100-000008000000}"/>
    <hyperlink ref="P50" r:id="rId10" xr:uid="{00000000-0004-0000-0100-000009000000}"/>
    <hyperlink ref="P51" r:id="rId11" xr:uid="{00000000-0004-0000-0100-00000A000000}"/>
    <hyperlink ref="P52" r:id="rId12" xr:uid="{00000000-0004-0000-0100-00000B000000}"/>
    <hyperlink ref="P55" r:id="rId13" xr:uid="{00000000-0004-0000-0100-00000C000000}"/>
    <hyperlink ref="P56" r:id="rId14" xr:uid="{00000000-0004-0000-0100-00000D000000}"/>
    <hyperlink ref="P59" r:id="rId15" xr:uid="{00000000-0004-0000-0100-00000E000000}"/>
    <hyperlink ref="P66" r:id="rId16" xr:uid="{00000000-0004-0000-0100-00000F000000}"/>
    <hyperlink ref="P76" r:id="rId17" xr:uid="{00000000-0004-0000-0100-000010000000}"/>
    <hyperlink ref="P92" r:id="rId18" xr:uid="{00000000-0004-0000-0100-000011000000}"/>
    <hyperlink ref="P230" r:id="rId19" xr:uid="{00000000-0004-0000-0100-000012000000}"/>
    <hyperlink ref="P255" r:id="rId20" xr:uid="{00000000-0004-0000-0100-000013000000}"/>
    <hyperlink ref="P260" r:id="rId21" xr:uid="{00000000-0004-0000-0100-000014000000}"/>
    <hyperlink ref="P261" r:id="rId22" xr:uid="{00000000-0004-0000-0100-000015000000}"/>
    <hyperlink ref="P262" r:id="rId23" xr:uid="{00000000-0004-0000-0100-000016000000}"/>
    <hyperlink ref="P263" r:id="rId24" xr:uid="{00000000-0004-0000-0100-000017000000}"/>
    <hyperlink ref="P264" r:id="rId25" xr:uid="{00000000-0004-0000-0100-000018000000}"/>
    <hyperlink ref="P265" r:id="rId26" xr:uid="{00000000-0004-0000-0100-000019000000}"/>
    <hyperlink ref="P266" r:id="rId27" xr:uid="{00000000-0004-0000-0100-00001A000000}"/>
    <hyperlink ref="P267" r:id="rId28" xr:uid="{00000000-0004-0000-0100-00001B000000}"/>
    <hyperlink ref="P268" r:id="rId29" xr:uid="{00000000-0004-0000-0100-00001C000000}"/>
    <hyperlink ref="P270" r:id="rId30" xr:uid="{00000000-0004-0000-0100-00001D000000}"/>
    <hyperlink ref="P271" r:id="rId31" xr:uid="{00000000-0004-0000-0100-00001E000000}"/>
    <hyperlink ref="P272" r:id="rId32" xr:uid="{00000000-0004-0000-0100-00001F000000}"/>
    <hyperlink ref="P273" r:id="rId33" xr:uid="{00000000-0004-0000-0100-000020000000}"/>
    <hyperlink ref="P274" r:id="rId34" xr:uid="{00000000-0004-0000-0100-000021000000}"/>
    <hyperlink ref="P275" r:id="rId35" xr:uid="{00000000-0004-0000-0100-000022000000}"/>
    <hyperlink ref="P276" r:id="rId36" xr:uid="{00000000-0004-0000-0100-000023000000}"/>
    <hyperlink ref="P277" r:id="rId37" xr:uid="{00000000-0004-0000-0100-000024000000}"/>
    <hyperlink ref="P278" r:id="rId38" xr:uid="{00000000-0004-0000-0100-000025000000}"/>
    <hyperlink ref="P279" r:id="rId39" xr:uid="{00000000-0004-0000-0100-000026000000}"/>
    <hyperlink ref="P281" r:id="rId40" xr:uid="{00000000-0004-0000-0100-000027000000}"/>
    <hyperlink ref="P284" r:id="rId41" xr:uid="{00000000-0004-0000-0100-000028000000}"/>
    <hyperlink ref="P285" r:id="rId42" xr:uid="{00000000-0004-0000-0100-000029000000}"/>
    <hyperlink ref="P286" r:id="rId43" xr:uid="{00000000-0004-0000-0100-00002A000000}"/>
    <hyperlink ref="P287" r:id="rId44" xr:uid="{00000000-0004-0000-0100-00002B000000}"/>
    <hyperlink ref="P288" r:id="rId45" xr:uid="{00000000-0004-0000-0100-00002C000000}"/>
    <hyperlink ref="P289" r:id="rId46" xr:uid="{00000000-0004-0000-0100-00002D000000}"/>
    <hyperlink ref="P290" r:id="rId47" xr:uid="{00000000-0004-0000-0100-00002E000000}"/>
    <hyperlink ref="P291" r:id="rId48" xr:uid="{00000000-0004-0000-0100-00002F000000}"/>
    <hyperlink ref="P294" r:id="rId49" xr:uid="{00000000-0004-0000-0100-000030000000}"/>
    <hyperlink ref="P295" r:id="rId50" xr:uid="{00000000-0004-0000-0100-000031000000}"/>
    <hyperlink ref="P296" r:id="rId51" xr:uid="{00000000-0004-0000-0100-000032000000}"/>
    <hyperlink ref="P298" r:id="rId52" xr:uid="{00000000-0004-0000-0100-000033000000}"/>
    <hyperlink ref="P299" r:id="rId53" xr:uid="{00000000-0004-0000-0100-000034000000}"/>
    <hyperlink ref="P300" r:id="rId54" xr:uid="{00000000-0004-0000-0100-000035000000}"/>
    <hyperlink ref="P301" r:id="rId55" xr:uid="{00000000-0004-0000-0100-000036000000}"/>
    <hyperlink ref="P303" r:id="rId56" xr:uid="{00000000-0004-0000-0100-000037000000}"/>
    <hyperlink ref="P305" r:id="rId57" xr:uid="{00000000-0004-0000-0100-000038000000}"/>
    <hyperlink ref="P307" r:id="rId58" xr:uid="{00000000-0004-0000-0100-000039000000}"/>
    <hyperlink ref="P322" r:id="rId59" xr:uid="{00000000-0004-0000-0100-00003A000000}"/>
    <hyperlink ref="P323" r:id="rId60" xr:uid="{00000000-0004-0000-0100-00003B000000}"/>
    <hyperlink ref="P344" r:id="rId61" xr:uid="{00000000-0004-0000-0100-00003C000000}"/>
    <hyperlink ref="P345" r:id="rId62" xr:uid="{00000000-0004-0000-0100-00003D000000}"/>
    <hyperlink ref="P346" r:id="rId63" xr:uid="{00000000-0004-0000-0100-00003E000000}"/>
    <hyperlink ref="P390" r:id="rId64" xr:uid="{00000000-0004-0000-0100-00003F000000}"/>
    <hyperlink ref="P391" r:id="rId65" xr:uid="{00000000-0004-0000-0100-000040000000}"/>
    <hyperlink ref="P395" r:id="rId66" xr:uid="{00000000-0004-0000-0100-000041000000}"/>
    <hyperlink ref="P396" r:id="rId67" xr:uid="{00000000-0004-0000-0100-000042000000}"/>
    <hyperlink ref="P404" r:id="rId68" xr:uid="{00000000-0004-0000-0100-000043000000}"/>
    <hyperlink ref="P428" r:id="rId69" xr:uid="{00000000-0004-0000-0100-000044000000}"/>
    <hyperlink ref="P434" r:id="rId70" xr:uid="{00000000-0004-0000-0100-000045000000}"/>
    <hyperlink ref="P444" r:id="rId71" xr:uid="{00000000-0004-0000-0100-000046000000}"/>
    <hyperlink ref="P445" r:id="rId72" xr:uid="{00000000-0004-0000-0100-000047000000}"/>
    <hyperlink ref="P446" r:id="rId73" xr:uid="{00000000-0004-0000-0100-000048000000}"/>
    <hyperlink ref="P447" r:id="rId74" xr:uid="{00000000-0004-0000-0100-000049000000}"/>
    <hyperlink ref="P448" r:id="rId75" xr:uid="{00000000-0004-0000-0100-00004A000000}"/>
    <hyperlink ref="P449" r:id="rId76" xr:uid="{00000000-0004-0000-0100-00004B000000}"/>
    <hyperlink ref="P450" r:id="rId77" xr:uid="{00000000-0004-0000-0100-00004C000000}"/>
    <hyperlink ref="P451" r:id="rId78" xr:uid="{00000000-0004-0000-0100-00004D000000}"/>
    <hyperlink ref="P452" r:id="rId79" xr:uid="{00000000-0004-0000-0100-00004E000000}"/>
    <hyperlink ref="P455" r:id="rId80" xr:uid="{00000000-0004-0000-0100-00004F000000}"/>
    <hyperlink ref="P457" r:id="rId81" xr:uid="{00000000-0004-0000-0100-000050000000}"/>
    <hyperlink ref="P458" r:id="rId82" xr:uid="{00000000-0004-0000-0100-000051000000}"/>
    <hyperlink ref="P459" r:id="rId83" xr:uid="{00000000-0004-0000-0100-000052000000}"/>
    <hyperlink ref="P462" r:id="rId84" xr:uid="{00000000-0004-0000-0100-000053000000}"/>
    <hyperlink ref="P467" r:id="rId85" xr:uid="{00000000-0004-0000-0100-000054000000}"/>
    <hyperlink ref="P468" r:id="rId86" xr:uid="{00000000-0004-0000-0100-000055000000}"/>
    <hyperlink ref="P469" r:id="rId87" xr:uid="{00000000-0004-0000-0100-000056000000}"/>
    <hyperlink ref="P470" r:id="rId88" xr:uid="{00000000-0004-0000-0100-000057000000}"/>
    <hyperlink ref="P471" r:id="rId89" xr:uid="{00000000-0004-0000-0100-000058000000}"/>
    <hyperlink ref="P473" r:id="rId90" xr:uid="{00000000-0004-0000-0100-000059000000}"/>
    <hyperlink ref="P474" r:id="rId91" xr:uid="{00000000-0004-0000-0100-00005A000000}"/>
    <hyperlink ref="P475" r:id="rId92" xr:uid="{00000000-0004-0000-0100-00005B000000}"/>
    <hyperlink ref="P477" r:id="rId93" xr:uid="{00000000-0004-0000-0100-00005C000000}"/>
    <hyperlink ref="P478" r:id="rId94" xr:uid="{00000000-0004-0000-0100-00005D000000}"/>
    <hyperlink ref="P479" r:id="rId95" xr:uid="{00000000-0004-0000-0100-00005E000000}"/>
    <hyperlink ref="P481" r:id="rId96" xr:uid="{00000000-0004-0000-0100-00005F000000}"/>
    <hyperlink ref="P482" r:id="rId97" xr:uid="{00000000-0004-0000-0100-000060000000}"/>
    <hyperlink ref="P484" r:id="rId98" xr:uid="{00000000-0004-0000-0100-000061000000}"/>
    <hyperlink ref="P485" r:id="rId99" xr:uid="{00000000-0004-0000-0100-000062000000}"/>
    <hyperlink ref="P486" r:id="rId100" xr:uid="{00000000-0004-0000-0100-000063000000}"/>
    <hyperlink ref="P487" r:id="rId101" xr:uid="{00000000-0004-0000-0100-000064000000}"/>
    <hyperlink ref="P488" r:id="rId102" xr:uid="{00000000-0004-0000-0100-000065000000}"/>
    <hyperlink ref="P489" r:id="rId103" xr:uid="{00000000-0004-0000-0100-000066000000}"/>
    <hyperlink ref="P493" r:id="rId104" xr:uid="{00000000-0004-0000-0100-000067000000}"/>
    <hyperlink ref="P496" r:id="rId105" xr:uid="{00000000-0004-0000-0100-00006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75"/>
  <sheetViews>
    <sheetView workbookViewId="0">
      <pane xSplit="13" ySplit="21" topLeftCell="N344" activePane="bottomRight" state="frozen"/>
      <selection pane="topRight" activeCell="N1" sqref="N1"/>
      <selection pane="bottomLeft" activeCell="A22" sqref="A22"/>
      <selection pane="bottomRight" activeCell="Q362" sqref="Q362"/>
    </sheetView>
  </sheetViews>
  <sheetFormatPr defaultColWidth="10.28515625" defaultRowHeight="12.75" x14ac:dyDescent="0.2"/>
  <cols>
    <col min="1" max="1" width="15" style="1" customWidth="1"/>
    <col min="2" max="2" width="5.42578125" style="1" customWidth="1"/>
    <col min="3" max="3" width="13.42578125" style="1" customWidth="1"/>
    <col min="4" max="4" width="8.85546875" style="1" customWidth="1"/>
    <col min="5" max="5" width="10.5703125" style="1" customWidth="1"/>
    <col min="6" max="6" width="17.85546875" style="1" customWidth="1"/>
    <col min="7" max="7" width="9.7109375" style="1" customWidth="1"/>
    <col min="8" max="16" width="9.5703125" style="1" customWidth="1"/>
    <col min="17" max="17" width="12.4257812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3" t="s">
        <v>0</v>
      </c>
      <c r="G1" s="1" t="s">
        <v>1753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1754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ht="15.75" x14ac:dyDescent="0.3">
      <c r="A2" s="1" t="s">
        <v>20</v>
      </c>
      <c r="B2" s="1" t="s">
        <v>21</v>
      </c>
      <c r="AA2" s="13" t="s">
        <v>23</v>
      </c>
      <c r="AB2" s="14">
        <f>C7</f>
        <v>45815.336499999998</v>
      </c>
      <c r="AC2" s="15" t="s">
        <v>24</v>
      </c>
      <c r="AD2" s="14">
        <f>C8</f>
        <v>0.68737999999999999</v>
      </c>
      <c r="AE2" s="16" t="s">
        <v>25</v>
      </c>
      <c r="AL2" s="2"/>
      <c r="AW2" s="1">
        <v>-10000</v>
      </c>
      <c r="AX2" s="1">
        <f t="shared" ref="AX2:AX65" si="0">AB$3+AB$4*AW2+AB$5*AW2^2+AZ2</f>
        <v>5.2794799045101905E-2</v>
      </c>
      <c r="AY2" s="1">
        <f t="shared" ref="AY2:AY65" si="1">AB$3+AB$4*AW2+AB$5*AW2^2</f>
        <v>3.9657815791418152E-2</v>
      </c>
      <c r="AZ2" s="1">
        <f t="shared" ref="AZ2:AZ65" si="2">$AB$6*($AB$11/BA2*BB2+$AB$12)</f>
        <v>1.3136983253683752E-2</v>
      </c>
      <c r="BA2" s="1">
        <f t="shared" ref="BA2:BA65" si="3">1+$AB$7*COS(BC2)</f>
        <v>0.72076004014281159</v>
      </c>
      <c r="BB2" s="1">
        <f t="shared" ref="BB2:BB65" si="4">SIN(BC2+RADIANS($AB$9))</f>
        <v>0.96938710734569489</v>
      </c>
      <c r="BC2" s="1">
        <f t="shared" ref="BC2:BC65" si="5">2*ATAN(BD2)</f>
        <v>-3.0316227474613551</v>
      </c>
      <c r="BD2" s="1">
        <f t="shared" ref="BD2:BD65" si="6">SQRT((1+$AB$7)/(1-$AB$7))*TAN(BE2/2)</f>
        <v>-18.16846172373964</v>
      </c>
      <c r="BE2" s="1">
        <f t="shared" ref="BE2:BK17" si="7">$BL2+$AB$7*SIN(BF2)</f>
        <v>-9.2781175756904837</v>
      </c>
      <c r="BF2" s="1">
        <f t="shared" si="7"/>
        <v>-9.2780934631092613</v>
      </c>
      <c r="BG2" s="1">
        <f t="shared" si="7"/>
        <v>-9.2781802234133171</v>
      </c>
      <c r="BH2" s="1">
        <f t="shared" si="7"/>
        <v>-9.2778680429926794</v>
      </c>
      <c r="BI2" s="1">
        <f t="shared" si="7"/>
        <v>-9.2789912615820409</v>
      </c>
      <c r="BJ2" s="1">
        <f t="shared" si="7"/>
        <v>-9.274949068267766</v>
      </c>
      <c r="BK2" s="1">
        <f t="shared" si="7"/>
        <v>-9.2894849115596152</v>
      </c>
      <c r="BL2" s="1">
        <f t="shared" ref="BL2:BL65" si="8">RADIANS($AB$9)+$AB$18*(AW2-AB$15)</f>
        <v>-9.2370560940880395</v>
      </c>
    </row>
    <row r="3" spans="1:64" x14ac:dyDescent="0.2">
      <c r="C3" s="17" t="s">
        <v>1755</v>
      </c>
      <c r="Z3" s="1">
        <v>0.03</v>
      </c>
      <c r="AA3" s="18" t="s">
        <v>26</v>
      </c>
      <c r="AB3" s="19">
        <f t="shared" ref="AB3:AB10" si="9">AC3*AD3</f>
        <v>-6.5975139394166618E-3</v>
      </c>
      <c r="AC3" s="20">
        <v>-0.65975139394166615</v>
      </c>
      <c r="AD3" s="1">
        <v>0.01</v>
      </c>
      <c r="AE3" s="21"/>
      <c r="AH3" s="20"/>
      <c r="AI3" s="20"/>
      <c r="AJ3" s="20"/>
      <c r="AK3" s="20"/>
      <c r="AL3" s="20"/>
      <c r="AW3" s="1">
        <v>-9800</v>
      </c>
      <c r="AX3" s="1">
        <f t="shared" si="0"/>
        <v>5.1985123792421054E-2</v>
      </c>
      <c r="AY3" s="1">
        <f t="shared" si="1"/>
        <v>3.8677997330527937E-2</v>
      </c>
      <c r="AZ3" s="1">
        <f t="shared" si="2"/>
        <v>1.3307126461893118E-2</v>
      </c>
      <c r="BA3" s="1">
        <f t="shared" si="3"/>
        <v>0.72315199810700059</v>
      </c>
      <c r="BB3" s="1">
        <f t="shared" si="4"/>
        <v>0.98252529700273561</v>
      </c>
      <c r="BC3" s="1">
        <f t="shared" si="5"/>
        <v>-2.9707695942291386</v>
      </c>
      <c r="BD3" s="1">
        <f t="shared" si="6"/>
        <v>-11.679536831480146</v>
      </c>
      <c r="BE3" s="1">
        <f t="shared" si="7"/>
        <v>-9.1972132506933661</v>
      </c>
      <c r="BF3" s="1">
        <f t="shared" si="7"/>
        <v>-9.1971795382594443</v>
      </c>
      <c r="BG3" s="1">
        <f t="shared" si="7"/>
        <v>-9.1973027130757252</v>
      </c>
      <c r="BH3" s="1">
        <f t="shared" si="7"/>
        <v>-9.1968526533166965</v>
      </c>
      <c r="BI3" s="1">
        <f t="shared" si="7"/>
        <v>-9.1984968678545584</v>
      </c>
      <c r="BJ3" s="1">
        <f t="shared" si="7"/>
        <v>-9.1924869636180357</v>
      </c>
      <c r="BK3" s="1">
        <f t="shared" si="7"/>
        <v>-9.2144146312627555</v>
      </c>
      <c r="BL3" s="1">
        <f t="shared" si="8"/>
        <v>-9.1338230409555798</v>
      </c>
    </row>
    <row r="4" spans="1:64" x14ac:dyDescent="0.2">
      <c r="A4" s="22" t="s">
        <v>27</v>
      </c>
      <c r="C4" s="23">
        <v>45815.336499999998</v>
      </c>
      <c r="D4" s="24">
        <v>0.68737999999999999</v>
      </c>
      <c r="Z4" s="1">
        <v>-2.5000000000000002E-6</v>
      </c>
      <c r="AA4" s="25" t="s">
        <v>28</v>
      </c>
      <c r="AB4" s="26">
        <f t="shared" si="9"/>
        <v>-4.3463907982186085E-6</v>
      </c>
      <c r="AC4" s="27">
        <v>-43.463907982186086</v>
      </c>
      <c r="AD4" s="1">
        <v>9.9999999999999995E-8</v>
      </c>
      <c r="AE4" s="21"/>
      <c r="AH4" s="27"/>
      <c r="AI4" s="27"/>
      <c r="AJ4" s="27"/>
      <c r="AK4" s="27"/>
      <c r="AL4" s="27"/>
      <c r="AW4" s="1">
        <v>-9600</v>
      </c>
      <c r="AX4" s="1">
        <f t="shared" si="0"/>
        <v>5.1090786019735948E-2</v>
      </c>
      <c r="AY4" s="1">
        <f t="shared" si="1"/>
        <v>3.7700412007036645E-2</v>
      </c>
      <c r="AZ4" s="1">
        <f t="shared" si="2"/>
        <v>1.3390374012699307E-2</v>
      </c>
      <c r="BA4" s="1">
        <f t="shared" si="3"/>
        <v>0.72660072573849133</v>
      </c>
      <c r="BB4" s="1">
        <f t="shared" si="4"/>
        <v>0.99208833142647934</v>
      </c>
      <c r="BC4" s="1">
        <f t="shared" si="5"/>
        <v>-2.9094226075932408</v>
      </c>
      <c r="BD4" s="1">
        <f t="shared" si="6"/>
        <v>-8.5756458739834134</v>
      </c>
      <c r="BE4" s="1">
        <f t="shared" si="7"/>
        <v>-9.1159808676139935</v>
      </c>
      <c r="BF4" s="1">
        <f t="shared" si="7"/>
        <v>-9.1159415622204207</v>
      </c>
      <c r="BG4" s="1">
        <f t="shared" si="7"/>
        <v>-9.116088415080899</v>
      </c>
      <c r="BH4" s="1">
        <f t="shared" si="7"/>
        <v>-9.1155397080571863</v>
      </c>
      <c r="BI4" s="1">
        <f t="shared" si="7"/>
        <v>-9.117589429281427</v>
      </c>
      <c r="BJ4" s="1">
        <f t="shared" si="7"/>
        <v>-9.109925701864718</v>
      </c>
      <c r="BK4" s="1">
        <f t="shared" si="7"/>
        <v>-9.138486243771311</v>
      </c>
      <c r="BL4" s="1">
        <f t="shared" si="8"/>
        <v>-9.0305899878231202</v>
      </c>
    </row>
    <row r="5" spans="1:64" x14ac:dyDescent="0.2">
      <c r="A5" s="28" t="s">
        <v>29</v>
      </c>
      <c r="B5"/>
      <c r="C5" s="29">
        <v>8</v>
      </c>
      <c r="D5" t="s">
        <v>30</v>
      </c>
      <c r="Z5" s="1">
        <v>3E-11</v>
      </c>
      <c r="AA5" s="25" t="s">
        <v>31</v>
      </c>
      <c r="AB5" s="26">
        <f t="shared" si="9"/>
        <v>2.7914217486487283E-11</v>
      </c>
      <c r="AC5" s="27">
        <v>2.7914217486487285</v>
      </c>
      <c r="AD5" s="1">
        <v>9.9999999999999994E-12</v>
      </c>
      <c r="AE5" s="21"/>
      <c r="AH5" s="27"/>
      <c r="AI5" s="27"/>
      <c r="AJ5" s="27"/>
      <c r="AK5" s="27"/>
      <c r="AL5" s="27"/>
      <c r="AW5" s="1">
        <v>-9400</v>
      </c>
      <c r="AX5" s="1">
        <f t="shared" si="0"/>
        <v>5.0110097929572474E-2</v>
      </c>
      <c r="AY5" s="1">
        <f t="shared" si="1"/>
        <v>3.6725059820944268E-2</v>
      </c>
      <c r="AZ5" s="1">
        <f t="shared" si="2"/>
        <v>1.3385038108628206E-2</v>
      </c>
      <c r="BA5" s="1">
        <f t="shared" si="3"/>
        <v>0.73113321001197551</v>
      </c>
      <c r="BB5" s="1">
        <f t="shared" si="4"/>
        <v>0.9979623359481804</v>
      </c>
      <c r="BC5" s="1">
        <f t="shared" si="5"/>
        <v>-2.8473978197379326</v>
      </c>
      <c r="BD5" s="1">
        <f t="shared" si="6"/>
        <v>-6.7491125613413843</v>
      </c>
      <c r="BE5" s="1">
        <f t="shared" si="7"/>
        <v>-9.0343005169116779</v>
      </c>
      <c r="BF5" s="1">
        <f t="shared" si="7"/>
        <v>-9.0342599191696316</v>
      </c>
      <c r="BG5" s="1">
        <f t="shared" si="7"/>
        <v>-9.0344161880521039</v>
      </c>
      <c r="BH5" s="1">
        <f t="shared" si="7"/>
        <v>-9.0338146225147113</v>
      </c>
      <c r="BI5" s="1">
        <f t="shared" si="7"/>
        <v>-9.0361295662697838</v>
      </c>
      <c r="BJ5" s="1">
        <f t="shared" si="7"/>
        <v>-9.0272090222687194</v>
      </c>
      <c r="BK5" s="1">
        <f t="shared" si="7"/>
        <v>-9.0614090198672219</v>
      </c>
      <c r="BL5" s="1">
        <f t="shared" si="8"/>
        <v>-8.9273569346906605</v>
      </c>
    </row>
    <row r="6" spans="1:64" x14ac:dyDescent="0.2">
      <c r="A6" s="22" t="s">
        <v>32</v>
      </c>
      <c r="AA6" s="25" t="s">
        <v>33</v>
      </c>
      <c r="AB6" s="26">
        <f t="shared" si="9"/>
        <v>1.3464451467097488E-2</v>
      </c>
      <c r="AC6" s="27">
        <v>1.3464451467097487</v>
      </c>
      <c r="AD6" s="1">
        <v>0.01</v>
      </c>
      <c r="AE6" s="21" t="s">
        <v>25</v>
      </c>
      <c r="AH6" s="27"/>
      <c r="AI6" s="27"/>
      <c r="AJ6" s="27"/>
      <c r="AK6" s="27"/>
      <c r="AL6" s="27"/>
      <c r="AW6" s="1">
        <v>-9200</v>
      </c>
      <c r="AX6" s="1">
        <f t="shared" si="0"/>
        <v>4.9041417353553184E-2</v>
      </c>
      <c r="AY6" s="1">
        <f t="shared" si="1"/>
        <v>3.5751940772250822E-2</v>
      </c>
      <c r="AZ6" s="1">
        <f t="shared" si="2"/>
        <v>1.3289476581302362E-2</v>
      </c>
      <c r="BA6" s="1">
        <f t="shared" si="3"/>
        <v>0.73678504722263038</v>
      </c>
      <c r="BB6" s="1">
        <f t="shared" si="4"/>
        <v>0.99999954459028839</v>
      </c>
      <c r="BC6" s="1">
        <f t="shared" si="5"/>
        <v>-2.7845030467886014</v>
      </c>
      <c r="BD6" s="1">
        <f t="shared" si="6"/>
        <v>-5.5411932880543393</v>
      </c>
      <c r="BE6" s="1">
        <f t="shared" si="7"/>
        <v>-8.9520489652217403</v>
      </c>
      <c r="BF6" s="1">
        <f t="shared" si="7"/>
        <v>-8.9520109609609495</v>
      </c>
      <c r="BG6" s="1">
        <f t="shared" si="7"/>
        <v>-8.9521628982579173</v>
      </c>
      <c r="BH6" s="1">
        <f t="shared" si="7"/>
        <v>-8.951555397102684</v>
      </c>
      <c r="BI6" s="1">
        <f t="shared" si="7"/>
        <v>-8.9539832809138158</v>
      </c>
      <c r="BJ6" s="1">
        <f t="shared" si="7"/>
        <v>-8.9442620238281663</v>
      </c>
      <c r="BK6" s="1">
        <f t="shared" si="7"/>
        <v>-8.9829044626855481</v>
      </c>
      <c r="BL6" s="1">
        <f t="shared" si="8"/>
        <v>-8.8241238815582008</v>
      </c>
    </row>
    <row r="7" spans="1:64" x14ac:dyDescent="0.2">
      <c r="A7" s="1" t="s">
        <v>34</v>
      </c>
      <c r="C7" s="1">
        <v>45815.336499999998</v>
      </c>
      <c r="AA7" s="25" t="s">
        <v>35</v>
      </c>
      <c r="AB7" s="26">
        <f t="shared" si="9"/>
        <v>0.2809369874977844</v>
      </c>
      <c r="AC7" s="27">
        <v>0.2809369874977844</v>
      </c>
      <c r="AD7" s="1">
        <v>1</v>
      </c>
      <c r="AE7" s="21"/>
      <c r="AH7" s="27"/>
      <c r="AI7" s="27"/>
      <c r="AJ7" s="27"/>
      <c r="AK7" s="27"/>
      <c r="AL7" s="27"/>
      <c r="AW7" s="1">
        <v>-9000</v>
      </c>
      <c r="AX7" s="1">
        <f t="shared" si="0"/>
        <v>4.7883156004609725E-2</v>
      </c>
      <c r="AY7" s="1">
        <f t="shared" si="1"/>
        <v>3.4781054860956284E-2</v>
      </c>
      <c r="AZ7" s="1">
        <f t="shared" si="2"/>
        <v>1.3102101143653438E-2</v>
      </c>
      <c r="BA7" s="1">
        <f t="shared" si="3"/>
        <v>0.74360080613198165</v>
      </c>
      <c r="BB7" s="1">
        <f t="shared" si="4"/>
        <v>0.99801531731163728</v>
      </c>
      <c r="BC7" s="1">
        <f t="shared" si="5"/>
        <v>-2.7205353536850687</v>
      </c>
      <c r="BD7" s="1">
        <f t="shared" si="6"/>
        <v>-4.6795628820447206</v>
      </c>
      <c r="BE7" s="1">
        <f t="shared" si="7"/>
        <v>-8.869098621384925</v>
      </c>
      <c r="BF7" s="1">
        <f t="shared" si="7"/>
        <v>-8.8690661115863936</v>
      </c>
      <c r="BG7" s="1">
        <f t="shared" si="7"/>
        <v>-8.8692023221423266</v>
      </c>
      <c r="BH7" s="1">
        <f t="shared" si="7"/>
        <v>-8.8686315459322529</v>
      </c>
      <c r="BI7" s="1">
        <f t="shared" si="7"/>
        <v>-8.871021974950116</v>
      </c>
      <c r="BJ7" s="1">
        <f t="shared" si="7"/>
        <v>-8.8609868897026249</v>
      </c>
      <c r="BK7" s="1">
        <f t="shared" si="7"/>
        <v>-8.9027092730383011</v>
      </c>
      <c r="BL7" s="1">
        <f t="shared" si="8"/>
        <v>-8.7208908284257411</v>
      </c>
    </row>
    <row r="8" spans="1:64" ht="15.75" x14ac:dyDescent="0.3">
      <c r="A8" s="1" t="s">
        <v>36</v>
      </c>
      <c r="C8" s="1">
        <v>0.68737999999999999</v>
      </c>
      <c r="AA8" s="25" t="s">
        <v>37</v>
      </c>
      <c r="AB8" s="26">
        <f t="shared" si="9"/>
        <v>22.909047562147379</v>
      </c>
      <c r="AC8" s="27">
        <v>2.2909047562147378</v>
      </c>
      <c r="AD8" s="1">
        <v>10</v>
      </c>
      <c r="AE8" s="21" t="s">
        <v>38</v>
      </c>
      <c r="AH8" s="27"/>
      <c r="AI8" s="27"/>
      <c r="AJ8" s="27"/>
      <c r="AK8" s="27"/>
      <c r="AL8" s="27"/>
      <c r="AW8" s="1">
        <v>-8800</v>
      </c>
      <c r="AX8" s="1">
        <f t="shared" si="0"/>
        <v>4.6633794123257868E-2</v>
      </c>
      <c r="AY8" s="1">
        <f t="shared" si="1"/>
        <v>3.381240208706067E-2</v>
      </c>
      <c r="AZ8" s="1">
        <f t="shared" si="2"/>
        <v>1.2821392036197199E-2</v>
      </c>
      <c r="BA8" s="1">
        <f t="shared" si="3"/>
        <v>0.75163445086787306</v>
      </c>
      <c r="BB8" s="1">
        <f t="shared" si="4"/>
        <v>0.99178462489944508</v>
      </c>
      <c r="BC8" s="1">
        <f t="shared" si="5"/>
        <v>-2.6552782720533643</v>
      </c>
      <c r="BD8" s="1">
        <f t="shared" si="6"/>
        <v>-4.0311923284495785</v>
      </c>
      <c r="BE8" s="1">
        <f t="shared" si="7"/>
        <v>-8.7853164316037375</v>
      </c>
      <c r="BF8" s="1">
        <f t="shared" si="7"/>
        <v>-8.7852910108090843</v>
      </c>
      <c r="BG8" s="1">
        <f t="shared" si="7"/>
        <v>-8.7854037746771869</v>
      </c>
      <c r="BH8" s="1">
        <f t="shared" si="7"/>
        <v>-8.7849034943768665</v>
      </c>
      <c r="BI8" s="1">
        <f t="shared" si="7"/>
        <v>-8.7871215869182908</v>
      </c>
      <c r="BJ8" s="1">
        <f t="shared" si="7"/>
        <v>-8.7772591270544176</v>
      </c>
      <c r="BK8" s="1">
        <f t="shared" si="7"/>
        <v>-8.820578152919456</v>
      </c>
      <c r="BL8" s="1">
        <f t="shared" si="8"/>
        <v>-8.6176577752932815</v>
      </c>
    </row>
    <row r="9" spans="1:64" ht="15.75" x14ac:dyDescent="0.3">
      <c r="A9" s="30" t="s">
        <v>39</v>
      </c>
      <c r="C9" s="31">
        <v>359</v>
      </c>
      <c r="D9" s="32" t="str">
        <f>"F"&amp;C9</f>
        <v>F359</v>
      </c>
      <c r="E9" s="33" t="str">
        <f>"G"&amp;C9</f>
        <v>G359</v>
      </c>
      <c r="AA9" s="25" t="s">
        <v>40</v>
      </c>
      <c r="AB9" s="26">
        <f t="shared" si="9"/>
        <v>249.48559132739675</v>
      </c>
      <c r="AC9" s="27">
        <v>24.948559132739675</v>
      </c>
      <c r="AD9" s="1">
        <v>10</v>
      </c>
      <c r="AE9" s="21" t="s">
        <v>41</v>
      </c>
      <c r="AH9" s="27"/>
      <c r="AI9" s="27"/>
      <c r="AJ9" s="27"/>
      <c r="AK9" s="27"/>
      <c r="AL9" s="27"/>
      <c r="AW9" s="1">
        <v>-8600</v>
      </c>
      <c r="AX9" s="1">
        <f t="shared" si="0"/>
        <v>4.529190284992804E-2</v>
      </c>
      <c r="AY9" s="1">
        <f t="shared" si="1"/>
        <v>3.2845982450563971E-2</v>
      </c>
      <c r="AZ9" s="1">
        <f t="shared" si="2"/>
        <v>1.2445920399364072E-2</v>
      </c>
      <c r="BA9" s="1">
        <f t="shared" si="3"/>
        <v>0.76094979257729833</v>
      </c>
      <c r="BB9" s="1">
        <f t="shared" si="4"/>
        <v>0.98103799068870778</v>
      </c>
      <c r="BC9" s="1">
        <f t="shared" si="5"/>
        <v>-2.5884987333199865</v>
      </c>
      <c r="BD9" s="1">
        <f t="shared" si="6"/>
        <v>-3.5233666252592442</v>
      </c>
      <c r="BE9" s="1">
        <f t="shared" si="7"/>
        <v>-8.7005627204056797</v>
      </c>
      <c r="BF9" s="1">
        <f t="shared" si="7"/>
        <v>-8.7005446512865952</v>
      </c>
      <c r="BG9" s="1">
        <f t="shared" si="7"/>
        <v>-8.700630518096645</v>
      </c>
      <c r="BH9" s="1">
        <f t="shared" si="7"/>
        <v>-8.700222409649836</v>
      </c>
      <c r="BI9" s="1">
        <f t="shared" si="7"/>
        <v>-8.702160759311413</v>
      </c>
      <c r="BJ9" s="1">
        <f t="shared" si="7"/>
        <v>-8.6929245176372572</v>
      </c>
      <c r="BK9" s="1">
        <f t="shared" si="7"/>
        <v>-8.7362864173405512</v>
      </c>
      <c r="BL9" s="1">
        <f t="shared" si="8"/>
        <v>-8.5144247221608218</v>
      </c>
    </row>
    <row r="10" spans="1:64" x14ac:dyDescent="0.2">
      <c r="A10"/>
      <c r="B10"/>
      <c r="C10" s="34" t="s">
        <v>42</v>
      </c>
      <c r="D10" s="34" t="s">
        <v>43</v>
      </c>
      <c r="E10"/>
      <c r="AA10" s="35" t="s">
        <v>44</v>
      </c>
      <c r="AB10" s="36">
        <f t="shared" si="9"/>
        <v>57041.27685247804</v>
      </c>
      <c r="AC10" s="37">
        <v>5.704127685247804</v>
      </c>
      <c r="AD10" s="1">
        <v>10000</v>
      </c>
      <c r="AE10" s="21" t="s">
        <v>45</v>
      </c>
      <c r="AH10" s="37"/>
      <c r="AI10" s="37"/>
      <c r="AJ10" s="37"/>
      <c r="AK10" s="37"/>
      <c r="AL10" s="37"/>
      <c r="AW10" s="1">
        <v>-8400</v>
      </c>
      <c r="AX10" s="1">
        <f t="shared" si="0"/>
        <v>4.3856176397578168E-2</v>
      </c>
      <c r="AY10" s="1">
        <f t="shared" si="1"/>
        <v>3.1881795951466188E-2</v>
      </c>
      <c r="AZ10" s="1">
        <f t="shared" si="2"/>
        <v>1.197438044611198E-2</v>
      </c>
      <c r="BA10" s="1">
        <f t="shared" si="3"/>
        <v>0.7716209177682638</v>
      </c>
      <c r="BB10" s="1">
        <f t="shared" si="4"/>
        <v>0.96545692588511289</v>
      </c>
      <c r="BC10" s="1">
        <f t="shared" si="5"/>
        <v>-2.5199436809936921</v>
      </c>
      <c r="BD10" s="1">
        <f t="shared" si="6"/>
        <v>-3.1129680667287549</v>
      </c>
      <c r="BE10" s="1">
        <f t="shared" si="7"/>
        <v>-8.6146899991774131</v>
      </c>
      <c r="BF10" s="1">
        <f t="shared" si="7"/>
        <v>-8.6146784576868445</v>
      </c>
      <c r="BG10" s="1">
        <f t="shared" si="7"/>
        <v>-8.6147380446840902</v>
      </c>
      <c r="BH10" s="1">
        <f t="shared" si="7"/>
        <v>-8.6144303657888468</v>
      </c>
      <c r="BI10" s="1">
        <f t="shared" si="7"/>
        <v>-8.6160180059212141</v>
      </c>
      <c r="BJ10" s="1">
        <f t="shared" si="7"/>
        <v>-8.6077970110370146</v>
      </c>
      <c r="BK10" s="1">
        <f t="shared" si="7"/>
        <v>-8.6496323866870526</v>
      </c>
      <c r="BL10" s="1">
        <f t="shared" si="8"/>
        <v>-8.4111916690283621</v>
      </c>
    </row>
    <row r="11" spans="1:64" ht="14.25" x14ac:dyDescent="0.2">
      <c r="A11" t="s">
        <v>46</v>
      </c>
      <c r="B11"/>
      <c r="C11" s="38">
        <f ca="1">INTERCEPT(INDIRECT($E$9):G990,INDIRECT($D$9):F990)</f>
        <v>4.338077277829977E-3</v>
      </c>
      <c r="D11" s="2"/>
      <c r="E11"/>
      <c r="AA11" s="39" t="s">
        <v>1756</v>
      </c>
      <c r="AB11" s="33">
        <f>1-AB7^2</f>
        <v>0.92107440905566973</v>
      </c>
      <c r="AC11" s="33">
        <f>SUM(AE21:AE1950)</f>
        <v>1.762670900418415E-3</v>
      </c>
      <c r="AD11" s="39" t="s">
        <v>48</v>
      </c>
      <c r="AE11" s="21"/>
      <c r="AH11" s="33"/>
      <c r="AI11" s="33"/>
      <c r="AJ11" s="33"/>
      <c r="AK11" s="33"/>
      <c r="AL11" s="33"/>
      <c r="AW11" s="1">
        <v>-8200</v>
      </c>
      <c r="AX11" s="1">
        <f t="shared" si="0"/>
        <v>4.2325476935503779E-2</v>
      </c>
      <c r="AY11" s="1">
        <f t="shared" si="1"/>
        <v>3.0919842589767335E-2</v>
      </c>
      <c r="AZ11" s="1">
        <f t="shared" si="2"/>
        <v>1.1405634345736443E-2</v>
      </c>
      <c r="BA11" s="1">
        <f t="shared" si="3"/>
        <v>0.78373251086892726</v>
      </c>
      <c r="BB11" s="1">
        <f t="shared" si="4"/>
        <v>0.94466897131977945</v>
      </c>
      <c r="BC11" s="1">
        <f t="shared" si="5"/>
        <v>-2.4493363270245929</v>
      </c>
      <c r="BD11" s="1">
        <f t="shared" si="6"/>
        <v>-2.7727950432133244</v>
      </c>
      <c r="BE11" s="1">
        <f t="shared" si="7"/>
        <v>-8.5275417651500742</v>
      </c>
      <c r="BF11" s="1">
        <f t="shared" si="7"/>
        <v>-8.5275352654290355</v>
      </c>
      <c r="BG11" s="1">
        <f t="shared" si="7"/>
        <v>-8.5275723550999576</v>
      </c>
      <c r="BH11" s="1">
        <f t="shared" si="7"/>
        <v>-8.5273606853736386</v>
      </c>
      <c r="BI11" s="1">
        <f t="shared" si="7"/>
        <v>-8.5285679257487512</v>
      </c>
      <c r="BJ11" s="1">
        <f t="shared" si="7"/>
        <v>-8.5216578231483755</v>
      </c>
      <c r="BK11" s="1">
        <f t="shared" si="7"/>
        <v>-8.560439534122672</v>
      </c>
      <c r="BL11" s="1">
        <f t="shared" si="8"/>
        <v>-8.3079586158959025</v>
      </c>
    </row>
    <row r="12" spans="1:64" x14ac:dyDescent="0.2">
      <c r="A12" t="s">
        <v>49</v>
      </c>
      <c r="B12"/>
      <c r="C12" s="38">
        <f ca="1">SLOPE(INDIRECT($E$9):G990,INDIRECT($D$9):F990)</f>
        <v>-3.7960460364765165E-6</v>
      </c>
      <c r="D12" s="2"/>
      <c r="E12"/>
      <c r="AA12" s="40" t="s">
        <v>50</v>
      </c>
      <c r="AB12" s="33">
        <f>AB7*SIN(RADIANS(AB9))</f>
        <v>-0.26312111275677286</v>
      </c>
      <c r="AE12" s="21"/>
      <c r="AW12" s="1">
        <v>-8000</v>
      </c>
      <c r="AX12" s="1">
        <f t="shared" si="0"/>
        <v>4.0698895995896815E-2</v>
      </c>
      <c r="AY12" s="1">
        <f t="shared" si="1"/>
        <v>2.9960122365467395E-2</v>
      </c>
      <c r="AZ12" s="1">
        <f t="shared" si="2"/>
        <v>1.0738773630429419E-2</v>
      </c>
      <c r="BA12" s="1">
        <f t="shared" si="3"/>
        <v>0.79737994466040107</v>
      </c>
      <c r="BB12" s="1">
        <f t="shared" si="4"/>
        <v>0.9182425769193443</v>
      </c>
      <c r="BC12" s="1">
        <f t="shared" si="5"/>
        <v>-2.3763720212704689</v>
      </c>
      <c r="BD12" s="1">
        <f t="shared" si="6"/>
        <v>-2.4848262312294196</v>
      </c>
      <c r="BE12" s="1">
        <f t="shared" si="7"/>
        <v>-8.438951313833849</v>
      </c>
      <c r="BF12" s="1">
        <f t="shared" si="7"/>
        <v>-8.4389481830380308</v>
      </c>
      <c r="BG12" s="1">
        <f t="shared" si="7"/>
        <v>-8.4389683650855751</v>
      </c>
      <c r="BH12" s="1">
        <f t="shared" si="7"/>
        <v>-8.4388382547643879</v>
      </c>
      <c r="BI12" s="1">
        <f t="shared" si="7"/>
        <v>-8.4396766062507638</v>
      </c>
      <c r="BJ12" s="1">
        <f t="shared" si="7"/>
        <v>-8.4342560210586477</v>
      </c>
      <c r="BK12" s="1">
        <f t="shared" si="7"/>
        <v>-8.4685583651768983</v>
      </c>
      <c r="BL12" s="1">
        <f t="shared" si="8"/>
        <v>-8.2047255627634428</v>
      </c>
    </row>
    <row r="13" spans="1:64" x14ac:dyDescent="0.2">
      <c r="A13" t="s">
        <v>51</v>
      </c>
      <c r="B13"/>
      <c r="C13" s="2" t="s">
        <v>52</v>
      </c>
      <c r="AA13" s="41" t="s">
        <v>1757</v>
      </c>
      <c r="AB13" s="99">
        <f>AB6*86400*300000</f>
        <v>348998582.0271669</v>
      </c>
      <c r="AC13" s="1" t="s">
        <v>1758</v>
      </c>
      <c r="AD13" s="1">
        <f>AB13/148600000</f>
        <v>2.3485772680159278</v>
      </c>
      <c r="AE13" s="21" t="s">
        <v>54</v>
      </c>
      <c r="AW13" s="1">
        <v>-7800</v>
      </c>
      <c r="AX13" s="1">
        <f t="shared" si="0"/>
        <v>3.89758371986417E-2</v>
      </c>
      <c r="AY13" s="1">
        <f t="shared" si="1"/>
        <v>2.900263527856637E-2</v>
      </c>
      <c r="AZ13" s="1">
        <f t="shared" si="2"/>
        <v>9.9732019200753329E-3</v>
      </c>
      <c r="BA13" s="1">
        <f t="shared" si="3"/>
        <v>0.81266894833587766</v>
      </c>
      <c r="BB13" s="1">
        <f t="shared" si="4"/>
        <v>0.88568223436107751</v>
      </c>
      <c r="BC13" s="1">
        <f t="shared" si="5"/>
        <v>-2.3007137175191592</v>
      </c>
      <c r="BD13" s="1">
        <f t="shared" si="6"/>
        <v>-2.2366373017639241</v>
      </c>
      <c r="BE13" s="1">
        <f t="shared" si="7"/>
        <v>-8.3487405925321134</v>
      </c>
      <c r="BF13" s="1">
        <f t="shared" si="7"/>
        <v>-8.3487393652358897</v>
      </c>
      <c r="BG13" s="1">
        <f t="shared" si="7"/>
        <v>-8.3487485656884317</v>
      </c>
      <c r="BH13" s="1">
        <f t="shared" si="7"/>
        <v>-8.3486795904770599</v>
      </c>
      <c r="BI13" s="1">
        <f t="shared" si="7"/>
        <v>-8.349196478720069</v>
      </c>
      <c r="BJ13" s="1">
        <f t="shared" si="7"/>
        <v>-8.3453108751568816</v>
      </c>
      <c r="BK13" s="1">
        <f t="shared" si="7"/>
        <v>-8.3738680095026403</v>
      </c>
      <c r="BL13" s="1">
        <f t="shared" si="8"/>
        <v>-8.1014925096309831</v>
      </c>
    </row>
    <row r="14" spans="1:64" x14ac:dyDescent="0.2">
      <c r="A14"/>
      <c r="B14"/>
      <c r="C14"/>
      <c r="AA14" s="41" t="s">
        <v>55</v>
      </c>
      <c r="AB14" s="33">
        <f>2*AB5*365.24/C8</f>
        <v>2.9664490659503089E-8</v>
      </c>
      <c r="AC14" s="1" t="s">
        <v>56</v>
      </c>
      <c r="AE14" s="21"/>
      <c r="AW14" s="1">
        <v>-7600</v>
      </c>
      <c r="AX14" s="1">
        <f t="shared" si="0"/>
        <v>3.7156126238416236E-2</v>
      </c>
      <c r="AY14" s="1">
        <f t="shared" si="1"/>
        <v>2.8047381329064269E-2</v>
      </c>
      <c r="AZ14" s="1">
        <f t="shared" si="2"/>
        <v>9.1087449093519689E-3</v>
      </c>
      <c r="BA14" s="1">
        <f t="shared" si="3"/>
        <v>0.82971456914839914</v>
      </c>
      <c r="BB14" s="1">
        <f t="shared" si="4"/>
        <v>0.84642456586624126</v>
      </c>
      <c r="BC14" s="1">
        <f t="shared" si="5"/>
        <v>-2.2219870555019199</v>
      </c>
      <c r="BD14" s="1">
        <f t="shared" si="6"/>
        <v>-2.0193731171533407</v>
      </c>
      <c r="BE14" s="1">
        <f t="shared" si="7"/>
        <v>-8.2567191391665329</v>
      </c>
      <c r="BF14" s="1">
        <f t="shared" si="7"/>
        <v>-8.2567187805355164</v>
      </c>
      <c r="BG14" s="1">
        <f t="shared" si="7"/>
        <v>-8.2567220375518602</v>
      </c>
      <c r="BH14" s="1">
        <f t="shared" si="7"/>
        <v>-8.2566924570561966</v>
      </c>
      <c r="BI14" s="1">
        <f t="shared" si="7"/>
        <v>-8.2569610342644797</v>
      </c>
      <c r="BJ14" s="1">
        <f t="shared" si="7"/>
        <v>-8.2545162330572843</v>
      </c>
      <c r="BK14" s="1">
        <f t="shared" si="7"/>
        <v>-8.2762775078556174</v>
      </c>
      <c r="BL14" s="1">
        <f t="shared" si="8"/>
        <v>-7.9982594564985234</v>
      </c>
    </row>
    <row r="15" spans="1:64" ht="15.75" x14ac:dyDescent="0.3">
      <c r="A15" s="42" t="s">
        <v>57</v>
      </c>
      <c r="B15"/>
      <c r="C15" s="43">
        <f ca="1">(C7+C11)+(C8+C12)*INT(MAX(F21:F3531))</f>
        <v>57056.691277540391</v>
      </c>
      <c r="E15" s="30" t="s">
        <v>58</v>
      </c>
      <c r="F15" s="44">
        <v>1</v>
      </c>
      <c r="AA15" s="40" t="s">
        <v>60</v>
      </c>
      <c r="AB15" s="33">
        <f>(AB10-AB2)/AD2</f>
        <v>16331.49110023283</v>
      </c>
      <c r="AC15" s="1" t="s">
        <v>61</v>
      </c>
      <c r="AE15" s="21"/>
      <c r="AW15" s="1">
        <v>-7400</v>
      </c>
      <c r="AX15" s="1">
        <f t="shared" si="0"/>
        <v>3.524015551190534E-2</v>
      </c>
      <c r="AY15" s="1">
        <f t="shared" si="1"/>
        <v>2.7094360516961083E-2</v>
      </c>
      <c r="AZ15" s="1">
        <f t="shared" si="2"/>
        <v>8.1457949949442551E-3</v>
      </c>
      <c r="BA15" s="1">
        <f t="shared" si="3"/>
        <v>0.84863900628568567</v>
      </c>
      <c r="BB15" s="1">
        <f t="shared" si="4"/>
        <v>0.79983651989959093</v>
      </c>
      <c r="BC15" s="1">
        <f t="shared" si="5"/>
        <v>-2.1397751519966639</v>
      </c>
      <c r="BD15" s="1">
        <f t="shared" si="6"/>
        <v>-1.8265405977661755</v>
      </c>
      <c r="BE15" s="1">
        <f t="shared" si="7"/>
        <v>-8.1626831873916679</v>
      </c>
      <c r="BF15" s="1">
        <f t="shared" si="7"/>
        <v>-8.1626831220522948</v>
      </c>
      <c r="BG15" s="1">
        <f t="shared" si="7"/>
        <v>-8.1626838875548557</v>
      </c>
      <c r="BH15" s="1">
        <f t="shared" si="7"/>
        <v>-8.162674918970195</v>
      </c>
      <c r="BI15" s="1">
        <f t="shared" si="7"/>
        <v>-8.1627799785716615</v>
      </c>
      <c r="BJ15" s="1">
        <f t="shared" si="7"/>
        <v>-8.1615471116334319</v>
      </c>
      <c r="BK15" s="1">
        <f t="shared" si="7"/>
        <v>-8.1757267805921963</v>
      </c>
      <c r="BL15" s="1">
        <f t="shared" si="8"/>
        <v>-7.8950264033660638</v>
      </c>
    </row>
    <row r="16" spans="1:64" x14ac:dyDescent="0.2">
      <c r="A16" s="42" t="s">
        <v>62</v>
      </c>
      <c r="B16"/>
      <c r="C16" s="43">
        <f ca="1">+C8+C12</f>
        <v>0.68737620395396348</v>
      </c>
      <c r="E16" s="30" t="s">
        <v>63</v>
      </c>
      <c r="F16" s="100">
        <f ca="1">NOW()+15018.5+$C$5/24</f>
        <v>60583.448436805556</v>
      </c>
      <c r="AA16" s="39" t="s">
        <v>1759</v>
      </c>
      <c r="AB16" s="1">
        <f>365.24*AB8</f>
        <v>8367.3005315987084</v>
      </c>
      <c r="AC16" s="1" t="s">
        <v>25</v>
      </c>
      <c r="AD16" s="33"/>
      <c r="AE16" s="21"/>
      <c r="AW16" s="1">
        <v>-7200</v>
      </c>
      <c r="AX16" s="1">
        <f t="shared" si="0"/>
        <v>3.3229072571680167E-2</v>
      </c>
      <c r="AY16" s="1">
        <f t="shared" si="1"/>
        <v>2.6143572842256817E-2</v>
      </c>
      <c r="AZ16" s="1">
        <f t="shared" si="2"/>
        <v>7.0854997294233484E-3</v>
      </c>
      <c r="BA16" s="1">
        <f t="shared" si="3"/>
        <v>0.86956769775331622</v>
      </c>
      <c r="BB16" s="1">
        <f t="shared" si="4"/>
        <v>0.74521751331168418</v>
      </c>
      <c r="BC16" s="1">
        <f t="shared" si="5"/>
        <v>-2.0536133272567167</v>
      </c>
      <c r="BD16" s="1">
        <f t="shared" si="6"/>
        <v>-1.6532591062750916</v>
      </c>
      <c r="BE16" s="1">
        <f t="shared" si="7"/>
        <v>-8.0664150832140766</v>
      </c>
      <c r="BF16" s="1">
        <f t="shared" si="7"/>
        <v>-8.0664150786999418</v>
      </c>
      <c r="BG16" s="1">
        <f t="shared" si="7"/>
        <v>-8.0664151549102954</v>
      </c>
      <c r="BH16" s="1">
        <f t="shared" si="7"/>
        <v>-8.0664138682772517</v>
      </c>
      <c r="BI16" s="1">
        <f t="shared" si="7"/>
        <v>-8.066435589029247</v>
      </c>
      <c r="BJ16" s="1">
        <f t="shared" si="7"/>
        <v>-8.0660686087381261</v>
      </c>
      <c r="BK16" s="1">
        <f t="shared" si="7"/>
        <v>-8.072187267373538</v>
      </c>
      <c r="BL16" s="1">
        <f t="shared" si="8"/>
        <v>-7.7917933502336041</v>
      </c>
    </row>
    <row r="17" spans="1:64" x14ac:dyDescent="0.2">
      <c r="A17" s="30" t="s">
        <v>65</v>
      </c>
      <c r="B17"/>
      <c r="C17">
        <f>COUNT(C21:C2189)</f>
        <v>342</v>
      </c>
      <c r="E17" s="30" t="s">
        <v>66</v>
      </c>
      <c r="F17" s="38">
        <f ca="1">ROUND(2*(F16-$C$7)/$C$8,0)/2+F15</f>
        <v>21485.5</v>
      </c>
      <c r="AA17" s="39" t="s">
        <v>1760</v>
      </c>
      <c r="AB17" s="33">
        <f>AD13^3/AB8^2</f>
        <v>2.4683144818160807E-2</v>
      </c>
      <c r="AE17" s="21"/>
      <c r="AW17" s="1">
        <v>-7000</v>
      </c>
      <c r="AX17" s="1">
        <f t="shared" si="0"/>
        <v>3.1125023718450523E-2</v>
      </c>
      <c r="AY17" s="1">
        <f t="shared" si="1"/>
        <v>2.5195018304951473E-2</v>
      </c>
      <c r="AZ17" s="1">
        <f t="shared" si="2"/>
        <v>5.9300054134990478E-3</v>
      </c>
      <c r="BA17" s="1">
        <f t="shared" si="3"/>
        <v>0.8926227648290187</v>
      </c>
      <c r="BB17" s="1">
        <f t="shared" si="4"/>
        <v>0.68180839323105202</v>
      </c>
      <c r="BC17" s="1">
        <f t="shared" si="5"/>
        <v>-1.9629842142976466</v>
      </c>
      <c r="BD17" s="1">
        <f t="shared" si="6"/>
        <v>-1.4957779884528357</v>
      </c>
      <c r="BE17" s="1">
        <f t="shared" si="7"/>
        <v>-7.9676832552537471</v>
      </c>
      <c r="BF17" s="1">
        <f t="shared" si="7"/>
        <v>-7.9676832553217691</v>
      </c>
      <c r="BG17" s="1">
        <f t="shared" si="7"/>
        <v>-7.967683253187678</v>
      </c>
      <c r="BH17" s="1">
        <f t="shared" si="7"/>
        <v>-7.9676833201412087</v>
      </c>
      <c r="BI17" s="1">
        <f t="shared" si="7"/>
        <v>-7.9676812195680142</v>
      </c>
      <c r="BJ17" s="1">
        <f t="shared" si="7"/>
        <v>-7.9677471037083514</v>
      </c>
      <c r="BK17" s="1">
        <f t="shared" si="7"/>
        <v>-7.9656622312647372</v>
      </c>
      <c r="BL17" s="1">
        <f t="shared" si="8"/>
        <v>-7.6885602971011444</v>
      </c>
    </row>
    <row r="18" spans="1:64" ht="15.75" x14ac:dyDescent="0.3">
      <c r="A18" s="42" t="s">
        <v>68</v>
      </c>
      <c r="B18"/>
      <c r="C18" s="45">
        <f ca="1">+C15</f>
        <v>57056.691277540391</v>
      </c>
      <c r="D18" s="46">
        <f ca="1">+C16</f>
        <v>0.68737620395396348</v>
      </c>
      <c r="E18" s="30" t="s">
        <v>69</v>
      </c>
      <c r="F18" s="33">
        <f ca="1">ROUND(2*(F16-$C$15)/$C$16,0)/2+F15</f>
        <v>5132</v>
      </c>
      <c r="AA18" s="47" t="s">
        <v>71</v>
      </c>
      <c r="AB18" s="48">
        <f>2*PI()/(AB8*365.2422)*AD2</f>
        <v>5.1616526566229833E-4</v>
      </c>
      <c r="AC18" s="49" t="s">
        <v>72</v>
      </c>
      <c r="AD18" s="49"/>
      <c r="AE18" s="50"/>
      <c r="AW18" s="1">
        <v>-6800</v>
      </c>
      <c r="AX18" s="1">
        <f t="shared" si="0"/>
        <v>2.8931466125801344E-2</v>
      </c>
      <c r="AY18" s="1">
        <f t="shared" si="1"/>
        <v>2.4248696905045049E-2</v>
      </c>
      <c r="AZ18" s="1">
        <f t="shared" si="2"/>
        <v>4.6827692207562933E-3</v>
      </c>
      <c r="BA18" s="1">
        <f t="shared" si="3"/>
        <v>0.91791255214155587</v>
      </c>
      <c r="BB18" s="1">
        <f t="shared" si="4"/>
        <v>0.6088115871979225</v>
      </c>
      <c r="BC18" s="1">
        <f t="shared" si="5"/>
        <v>-1.8673140454036659</v>
      </c>
      <c r="BD18" s="1">
        <f t="shared" si="6"/>
        <v>-1.3511564363060322</v>
      </c>
      <c r="BE18" s="1">
        <f t="shared" ref="BE18:BK33" si="10">$BL18+$AB$7*SIN(BF18)</f>
        <v>-7.8662431131538577</v>
      </c>
      <c r="BF18" s="1">
        <f t="shared" si="10"/>
        <v>-7.8662431131538604</v>
      </c>
      <c r="BG18" s="1">
        <f t="shared" si="10"/>
        <v>-7.8662431131530219</v>
      </c>
      <c r="BH18" s="1">
        <f t="shared" si="10"/>
        <v>-7.866243113396532</v>
      </c>
      <c r="BI18" s="1">
        <f t="shared" si="10"/>
        <v>-7.8662430427034415</v>
      </c>
      <c r="BJ18" s="1">
        <f t="shared" si="10"/>
        <v>-7.8662635484496546</v>
      </c>
      <c r="BK18" s="1">
        <f t="shared" si="10"/>
        <v>-7.8561867239909846</v>
      </c>
      <c r="BL18" s="1">
        <f t="shared" si="8"/>
        <v>-7.5853272439686847</v>
      </c>
    </row>
    <row r="19" spans="1:64" x14ac:dyDescent="0.2">
      <c r="E19" s="30" t="s">
        <v>73</v>
      </c>
      <c r="F19" s="51">
        <f ca="1">+$C$15+$C$16*F18-15018.5-$C$5/24</f>
        <v>45565.472622898793</v>
      </c>
      <c r="AA19" s="52"/>
      <c r="AC19" s="52"/>
      <c r="AW19" s="1">
        <v>-6600</v>
      </c>
      <c r="AX19" s="1">
        <f t="shared" si="0"/>
        <v>2.6653563106210653E-2</v>
      </c>
      <c r="AY19" s="1">
        <f t="shared" si="1"/>
        <v>2.3304608642537541E-2</v>
      </c>
      <c r="AZ19" s="1">
        <f t="shared" si="2"/>
        <v>3.3489544636731115E-3</v>
      </c>
      <c r="BA19" s="1">
        <f t="shared" si="3"/>
        <v>0.9455155534565457</v>
      </c>
      <c r="BB19" s="1">
        <f t="shared" si="4"/>
        <v>0.52542885988711796</v>
      </c>
      <c r="BC19" s="1">
        <f t="shared" si="5"/>
        <v>-1.7659714304442402</v>
      </c>
      <c r="BD19" s="1">
        <f t="shared" si="6"/>
        <v>-1.2170454767842993</v>
      </c>
      <c r="BE19" s="1">
        <f t="shared" si="10"/>
        <v>-7.7618394179593428</v>
      </c>
      <c r="BF19" s="1">
        <f t="shared" si="10"/>
        <v>-7.7618394177364705</v>
      </c>
      <c r="BG19" s="1">
        <f t="shared" si="10"/>
        <v>-7.7618394091145611</v>
      </c>
      <c r="BH19" s="1">
        <f t="shared" si="10"/>
        <v>-7.7618390755731657</v>
      </c>
      <c r="BI19" s="1">
        <f t="shared" si="10"/>
        <v>-7.7618261733379734</v>
      </c>
      <c r="BJ19" s="1">
        <f t="shared" si="10"/>
        <v>-7.7613284568991894</v>
      </c>
      <c r="BK19" s="1">
        <f t="shared" si="10"/>
        <v>-7.7438272127207552</v>
      </c>
      <c r="BL19" s="1">
        <f t="shared" si="8"/>
        <v>-7.4820941908362251</v>
      </c>
    </row>
    <row r="20" spans="1:64" ht="14.25" x14ac:dyDescent="0.2">
      <c r="A20" s="34" t="s">
        <v>74</v>
      </c>
      <c r="B20" s="34" t="s">
        <v>75</v>
      </c>
      <c r="C20" s="34" t="s">
        <v>76</v>
      </c>
      <c r="D20" s="34" t="s">
        <v>77</v>
      </c>
      <c r="E20" s="34" t="s">
        <v>78</v>
      </c>
      <c r="F20" s="34" t="s">
        <v>4</v>
      </c>
      <c r="G20" s="34" t="s">
        <v>79</v>
      </c>
      <c r="H20" s="9" t="s">
        <v>59</v>
      </c>
      <c r="I20" s="9" t="s">
        <v>64</v>
      </c>
      <c r="J20" s="9" t="s">
        <v>67</v>
      </c>
      <c r="K20" s="9" t="s">
        <v>70</v>
      </c>
      <c r="L20" s="9" t="s">
        <v>1761</v>
      </c>
      <c r="M20" s="9" t="s">
        <v>1762</v>
      </c>
      <c r="N20" s="9" t="s">
        <v>1763</v>
      </c>
      <c r="O20" s="9" t="s">
        <v>81</v>
      </c>
      <c r="P20" s="34" t="s">
        <v>82</v>
      </c>
      <c r="Q20" s="34" t="s">
        <v>83</v>
      </c>
      <c r="R20" s="11" t="s">
        <v>1764</v>
      </c>
      <c r="S20" s="34" t="s">
        <v>84</v>
      </c>
      <c r="Z20" s="34" t="s">
        <v>4</v>
      </c>
      <c r="AA20" s="9" t="s">
        <v>86</v>
      </c>
      <c r="AB20" s="9" t="s">
        <v>87</v>
      </c>
      <c r="AC20" s="9" t="s">
        <v>89</v>
      </c>
      <c r="AD20" s="9" t="s">
        <v>1765</v>
      </c>
      <c r="AE20" s="9" t="s">
        <v>90</v>
      </c>
      <c r="AF20" s="9" t="s">
        <v>91</v>
      </c>
      <c r="AG20" s="11"/>
      <c r="AH20" s="9" t="s">
        <v>7</v>
      </c>
      <c r="AI20" s="9" t="s">
        <v>8</v>
      </c>
      <c r="AJ20" s="9" t="s">
        <v>9</v>
      </c>
      <c r="AK20" s="9" t="s">
        <v>92</v>
      </c>
      <c r="AL20" s="9" t="s">
        <v>10</v>
      </c>
      <c r="AM20" s="9" t="s">
        <v>11</v>
      </c>
      <c r="AN20" s="34" t="s">
        <v>12</v>
      </c>
      <c r="AO20" s="34" t="s">
        <v>13</v>
      </c>
      <c r="AP20" s="34" t="s">
        <v>14</v>
      </c>
      <c r="AQ20" s="34" t="s">
        <v>15</v>
      </c>
      <c r="AR20" s="34" t="s">
        <v>16</v>
      </c>
      <c r="AS20" s="34" t="s">
        <v>17</v>
      </c>
      <c r="AT20" s="34" t="s">
        <v>18</v>
      </c>
      <c r="AU20" s="34" t="s">
        <v>19</v>
      </c>
      <c r="AV20" s="53"/>
      <c r="AW20" s="1">
        <v>-6400</v>
      </c>
      <c r="AX20" s="1">
        <f t="shared" si="0"/>
        <v>2.4298676011981584E-2</v>
      </c>
      <c r="AY20" s="1">
        <f t="shared" si="1"/>
        <v>2.2362753517428949E-2</v>
      </c>
      <c r="AZ20" s="1">
        <f t="shared" si="2"/>
        <v>1.9359224945526346E-3</v>
      </c>
      <c r="BA20" s="1">
        <f t="shared" si="3"/>
        <v>0.97545654338683141</v>
      </c>
      <c r="BB20" s="1">
        <f t="shared" si="4"/>
        <v>0.43092568243380402</v>
      </c>
      <c r="BC20" s="1">
        <f t="shared" si="5"/>
        <v>-1.6582706922098869</v>
      </c>
      <c r="BD20" s="1">
        <f t="shared" si="6"/>
        <v>-1.0915362796877786</v>
      </c>
      <c r="BE20" s="1">
        <f t="shared" si="10"/>
        <v>-7.6542108764625727</v>
      </c>
      <c r="BF20" s="1">
        <f t="shared" si="10"/>
        <v>-7.6542108626077479</v>
      </c>
      <c r="BG20" s="1">
        <f t="shared" si="10"/>
        <v>-7.6542106140928565</v>
      </c>
      <c r="BH20" s="1">
        <f t="shared" si="10"/>
        <v>-7.6542061565169135</v>
      </c>
      <c r="BI20" s="1">
        <f t="shared" si="10"/>
        <v>-7.6541262182766587</v>
      </c>
      <c r="BJ20" s="1">
        <f t="shared" si="10"/>
        <v>-7.65269799380191</v>
      </c>
      <c r="BK20" s="1">
        <f t="shared" si="10"/>
        <v>-7.6286808723498325</v>
      </c>
      <c r="BL20" s="1">
        <f t="shared" si="8"/>
        <v>-7.3788611377037654</v>
      </c>
    </row>
    <row r="21" spans="1:64" x14ac:dyDescent="0.2">
      <c r="A21" s="1" t="s">
        <v>102</v>
      </c>
      <c r="C21" s="54">
        <v>40402.946799999998</v>
      </c>
      <c r="D21" s="54">
        <v>5.0000000000000001E-3</v>
      </c>
      <c r="E21" s="1">
        <f t="shared" ref="E21:E84" si="11">(C21-C$7)/C$8</f>
        <v>-7873.9411970089322</v>
      </c>
      <c r="F21" s="1">
        <f t="shared" ref="F21:F84" si="12">ROUND(2*E21,0)/2</f>
        <v>-7874</v>
      </c>
      <c r="G21" s="1">
        <f t="shared" ref="G21:G84" si="13">C21-(C$7+C$8*F21)</f>
        <v>4.041999999753898E-2</v>
      </c>
      <c r="J21" s="1">
        <f>G21</f>
        <v>4.041999999753898E-2</v>
      </c>
      <c r="Q21" s="112">
        <f t="shared" ref="Q21:Q84" si="14">C21-15018.5</f>
        <v>25384.446799999998</v>
      </c>
      <c r="S21" s="2">
        <v>1</v>
      </c>
      <c r="Z21" s="1">
        <f t="shared" ref="Z21:Z84" si="15">F21</f>
        <v>-7874</v>
      </c>
      <c r="AA21" s="1">
        <f t="shared" ref="AA21:AA84" si="16">AB$3+AB$4*Z21+AB$5*Z21^2+AH21</f>
        <v>3.9624635114658358E-2</v>
      </c>
      <c r="AB21" s="1">
        <f t="shared" ref="AB21:AB84" si="17">IF(S21&lt;&gt;0,G21-AH21,-9999)</f>
        <v>3.0152010111436534E-2</v>
      </c>
      <c r="AC21" s="1">
        <f t="shared" ref="AC21:AC84" si="18">+G21-P21</f>
        <v>4.041999999753898E-2</v>
      </c>
      <c r="AE21" s="1">
        <f t="shared" ref="AE21:AE84" si="19">+(G21-AA21)^2*S21</f>
        <v>6.326052969197065E-7</v>
      </c>
      <c r="AF21" s="1">
        <f>IF(S21&lt;&gt;0,G21-P21,-9999)</f>
        <v>4.041999999753898E-2</v>
      </c>
      <c r="AG21" s="2"/>
      <c r="AH21" s="1">
        <f t="shared" ref="AH21:AH84" si="20">$AB$6*($AB$11/AI21*AJ21+$AB$12)</f>
        <v>1.0267989886102447E-2</v>
      </c>
      <c r="AI21" s="1">
        <f t="shared" ref="AI21:AI84" si="21">1+$AB$7*COS(AL21)</f>
        <v>0.80681359026680333</v>
      </c>
      <c r="AJ21" s="1">
        <f t="shared" ref="AJ21:AJ84" si="22">SIN(AL21+RADIANS($AB$9))</f>
        <v>0.89847864337546113</v>
      </c>
      <c r="AK21" s="1">
        <f t="shared" ref="AK21:AK84" si="23">$AB$7*SIN(AL21)</f>
        <v>-0.20397206190733011</v>
      </c>
      <c r="AL21" s="1">
        <f t="shared" ref="AL21:AL84" si="24">2*ATAN(AM21)</f>
        <v>-2.3290441141464768</v>
      </c>
      <c r="AM21" s="1">
        <f t="shared" ref="AM21:AM84" si="25">SQRT((1+$AB$7)/(1-$AB$7))*TAN(AN21/2)</f>
        <v>-2.3244526372753329</v>
      </c>
      <c r="AN21" s="1">
        <f t="shared" ref="AN21:AT36" si="26">$AU21+$AB$7*SIN(AO21)</f>
        <v>-8.3823191826210515</v>
      </c>
      <c r="AO21" s="1">
        <f t="shared" si="26"/>
        <v>-8.3823173971067373</v>
      </c>
      <c r="AP21" s="1">
        <f t="shared" si="26"/>
        <v>-8.3823300048061924</v>
      </c>
      <c r="AQ21" s="1">
        <f t="shared" si="26"/>
        <v>-8.3822409747205757</v>
      </c>
      <c r="AR21" s="1">
        <f t="shared" si="26"/>
        <v>-8.3828693760964956</v>
      </c>
      <c r="AS21" s="1">
        <f t="shared" si="26"/>
        <v>-8.3784193565798084</v>
      </c>
      <c r="AT21" s="1">
        <f t="shared" si="26"/>
        <v>-8.4092372731080633</v>
      </c>
      <c r="AU21" s="1">
        <f t="shared" ref="AU21:AU84" si="27">RADIANS($AB$9)+$AB$18*(F21-AB$15)</f>
        <v>-8.1396887392899941</v>
      </c>
      <c r="AW21" s="1">
        <v>-6200</v>
      </c>
      <c r="AX21" s="1">
        <f t="shared" si="0"/>
        <v>2.1876960505550651E-2</v>
      </c>
      <c r="AY21" s="1">
        <f t="shared" si="1"/>
        <v>2.1423131529719284E-2</v>
      </c>
      <c r="AZ21" s="1">
        <f t="shared" si="2"/>
        <v>4.5382897583136838E-4</v>
      </c>
      <c r="BA21" s="1">
        <f t="shared" si="3"/>
        <v>1.0076724098974064</v>
      </c>
      <c r="BB21" s="1">
        <f t="shared" si="4"/>
        <v>0.3247340310500485</v>
      </c>
      <c r="BC21" s="1">
        <f t="shared" si="5"/>
        <v>-1.5434828569030608</v>
      </c>
      <c r="BD21" s="1">
        <f t="shared" si="6"/>
        <v>-0.97305286470052132</v>
      </c>
      <c r="BE21" s="1">
        <f t="shared" si="10"/>
        <v>-7.5430979588685609</v>
      </c>
      <c r="BF21" s="1">
        <f t="shared" si="10"/>
        <v>-7.5430978131849225</v>
      </c>
      <c r="BG21" s="1">
        <f t="shared" si="10"/>
        <v>-7.5430961179849447</v>
      </c>
      <c r="BH21" s="1">
        <f t="shared" si="10"/>
        <v>-7.5430763930027078</v>
      </c>
      <c r="BI21" s="1">
        <f t="shared" si="10"/>
        <v>-7.5428469663009334</v>
      </c>
      <c r="BJ21" s="1">
        <f t="shared" si="10"/>
        <v>-7.5401903631993275</v>
      </c>
      <c r="BK21" s="1">
        <f t="shared" si="10"/>
        <v>-7.510874550821673</v>
      </c>
      <c r="BL21" s="1">
        <f t="shared" si="8"/>
        <v>-7.2756280845713057</v>
      </c>
    </row>
    <row r="22" spans="1:64" x14ac:dyDescent="0.2">
      <c r="A22" s="1" t="s">
        <v>105</v>
      </c>
      <c r="C22" s="54">
        <v>40751.436000000002</v>
      </c>
      <c r="D22" s="54"/>
      <c r="E22" s="1">
        <f t="shared" si="11"/>
        <v>-7366.9593238092411</v>
      </c>
      <c r="F22" s="1">
        <f t="shared" si="12"/>
        <v>-7367</v>
      </c>
      <c r="G22" s="1">
        <f t="shared" si="13"/>
        <v>2.7960000006714836E-2</v>
      </c>
      <c r="I22" s="1">
        <f>G22</f>
        <v>2.7960000006714836E-2</v>
      </c>
      <c r="Q22" s="112">
        <f t="shared" si="14"/>
        <v>25732.936000000002</v>
      </c>
      <c r="S22" s="2">
        <v>0.1</v>
      </c>
      <c r="Z22" s="1">
        <f t="shared" si="15"/>
        <v>-7367</v>
      </c>
      <c r="AA22" s="1">
        <f t="shared" si="16"/>
        <v>3.4914835180052881E-2</v>
      </c>
      <c r="AB22" s="1">
        <f t="shared" si="17"/>
        <v>1.9982491542044269E-2</v>
      </c>
      <c r="AC22" s="1">
        <f t="shared" si="18"/>
        <v>2.7960000006714836E-2</v>
      </c>
      <c r="AE22" s="1">
        <f t="shared" si="19"/>
        <v>4.8369732288300037E-6</v>
      </c>
      <c r="AF22" s="1">
        <f t="shared" ref="AF22:AF85" si="28">IF(S22&lt;&gt;0,G22-P22,-9999)</f>
        <v>2.7960000006714836E-2</v>
      </c>
      <c r="AG22" s="2"/>
      <c r="AH22" s="1">
        <f t="shared" si="20"/>
        <v>7.9775084646705671E-3</v>
      </c>
      <c r="AI22" s="1">
        <f t="shared" si="21"/>
        <v>0.85195082060091498</v>
      </c>
      <c r="AJ22" s="1">
        <f t="shared" si="22"/>
        <v>0.79139727913093083</v>
      </c>
      <c r="AK22" s="1">
        <f t="shared" si="23"/>
        <v>-0.23876145296841325</v>
      </c>
      <c r="AL22" s="1">
        <f t="shared" si="24"/>
        <v>-2.125843720925809</v>
      </c>
      <c r="AM22" s="1">
        <f t="shared" si="25"/>
        <v>-1.796714509664262</v>
      </c>
      <c r="AN22" s="1">
        <f t="shared" si="26"/>
        <v>-8.1469587435708011</v>
      </c>
      <c r="AO22" s="1">
        <f t="shared" si="26"/>
        <v>-8.1469586975516428</v>
      </c>
      <c r="AP22" s="1">
        <f t="shared" si="26"/>
        <v>-8.1469592647390368</v>
      </c>
      <c r="AQ22" s="1">
        <f t="shared" si="26"/>
        <v>-8.1469522740642137</v>
      </c>
      <c r="AR22" s="1">
        <f t="shared" si="26"/>
        <v>-8.1470384239396481</v>
      </c>
      <c r="AS22" s="1">
        <f t="shared" si="26"/>
        <v>-8.1459750299012157</v>
      </c>
      <c r="AT22" s="1">
        <f t="shared" si="26"/>
        <v>-8.1588489548220746</v>
      </c>
      <c r="AU22" s="1">
        <f t="shared" si="27"/>
        <v>-7.8779929495992089</v>
      </c>
      <c r="AW22" s="1">
        <v>-6000</v>
      </c>
      <c r="AX22" s="1">
        <f t="shared" si="0"/>
        <v>1.940206103271808E-2</v>
      </c>
      <c r="AY22" s="1">
        <f t="shared" si="1"/>
        <v>2.0485742679408531E-2</v>
      </c>
      <c r="AZ22" s="1">
        <f t="shared" si="2"/>
        <v>-1.0836816466904516E-3</v>
      </c>
      <c r="BA22" s="1">
        <f t="shared" si="3"/>
        <v>1.0419653693121236</v>
      </c>
      <c r="BB22" s="1">
        <f t="shared" si="4"/>
        <v>0.206607488838121</v>
      </c>
      <c r="BC22" s="1">
        <f t="shared" si="5"/>
        <v>-1.4208587114622446</v>
      </c>
      <c r="BD22" s="1">
        <f t="shared" si="6"/>
        <v>-0.86027550012579035</v>
      </c>
      <c r="BE22" s="1">
        <f t="shared" si="10"/>
        <v>-7.4282552097448606</v>
      </c>
      <c r="BF22" s="1">
        <f t="shared" si="10"/>
        <v>-7.4282544761841578</v>
      </c>
      <c r="BG22" s="1">
        <f t="shared" si="10"/>
        <v>-7.4282481536412446</v>
      </c>
      <c r="BH22" s="1">
        <f t="shared" si="10"/>
        <v>-7.4281936634423111</v>
      </c>
      <c r="BI22" s="1">
        <f t="shared" si="10"/>
        <v>-7.4277243162050084</v>
      </c>
      <c r="BJ22" s="1">
        <f t="shared" si="10"/>
        <v>-7.4237015261396628</v>
      </c>
      <c r="BK22" s="1">
        <f t="shared" si="10"/>
        <v>-7.3905634185009692</v>
      </c>
      <c r="BL22" s="1">
        <f t="shared" si="8"/>
        <v>-7.172395031438846</v>
      </c>
    </row>
    <row r="23" spans="1:64" x14ac:dyDescent="0.2">
      <c r="A23" s="1" t="s">
        <v>105</v>
      </c>
      <c r="C23" s="54">
        <v>40751.442999999999</v>
      </c>
      <c r="D23" s="54"/>
      <c r="E23" s="1">
        <f t="shared" si="11"/>
        <v>-7366.9491402135618</v>
      </c>
      <c r="F23" s="1">
        <f t="shared" si="12"/>
        <v>-7367</v>
      </c>
      <c r="G23" s="1">
        <f t="shared" si="13"/>
        <v>3.4960000004502945E-2</v>
      </c>
      <c r="I23" s="1">
        <f>G23</f>
        <v>3.4960000004502945E-2</v>
      </c>
      <c r="Q23" s="112">
        <f t="shared" si="14"/>
        <v>25732.942999999999</v>
      </c>
      <c r="S23" s="2">
        <v>0.1</v>
      </c>
      <c r="Z23" s="1">
        <f t="shared" si="15"/>
        <v>-7367</v>
      </c>
      <c r="AA23" s="1">
        <f t="shared" si="16"/>
        <v>3.4914835180052881E-2</v>
      </c>
      <c r="AB23" s="1">
        <f t="shared" si="17"/>
        <v>2.6982491539832378E-2</v>
      </c>
      <c r="AC23" s="1">
        <f t="shared" si="18"/>
        <v>3.4960000004502945E-2</v>
      </c>
      <c r="AE23" s="1">
        <f t="shared" si="19"/>
        <v>2.0398613676051071E-10</v>
      </c>
      <c r="AF23" s="1">
        <f t="shared" si="28"/>
        <v>3.4960000004502945E-2</v>
      </c>
      <c r="AG23" s="2"/>
      <c r="AH23" s="1">
        <f t="shared" si="20"/>
        <v>7.9775084646705671E-3</v>
      </c>
      <c r="AI23" s="1">
        <f t="shared" si="21"/>
        <v>0.85195082060091498</v>
      </c>
      <c r="AJ23" s="1">
        <f t="shared" si="22"/>
        <v>0.79139727913093083</v>
      </c>
      <c r="AK23" s="1">
        <f t="shared" si="23"/>
        <v>-0.23876145296841325</v>
      </c>
      <c r="AL23" s="1">
        <f t="shared" si="24"/>
        <v>-2.125843720925809</v>
      </c>
      <c r="AM23" s="1">
        <f t="shared" si="25"/>
        <v>-1.796714509664262</v>
      </c>
      <c r="AN23" s="1">
        <f t="shared" si="26"/>
        <v>-8.1469587435708011</v>
      </c>
      <c r="AO23" s="1">
        <f t="shared" si="26"/>
        <v>-8.1469586975516428</v>
      </c>
      <c r="AP23" s="1">
        <f t="shared" si="26"/>
        <v>-8.1469592647390368</v>
      </c>
      <c r="AQ23" s="1">
        <f t="shared" si="26"/>
        <v>-8.1469522740642137</v>
      </c>
      <c r="AR23" s="1">
        <f t="shared" si="26"/>
        <v>-8.1470384239396481</v>
      </c>
      <c r="AS23" s="1">
        <f t="shared" si="26"/>
        <v>-8.1459750299012157</v>
      </c>
      <c r="AT23" s="1">
        <f t="shared" si="26"/>
        <v>-8.1588489548220746</v>
      </c>
      <c r="AU23" s="1">
        <f t="shared" si="27"/>
        <v>-7.8779929495992089</v>
      </c>
      <c r="AW23" s="1">
        <v>-5800</v>
      </c>
      <c r="AX23" s="1">
        <f t="shared" si="0"/>
        <v>1.6891870208251385E-2</v>
      </c>
      <c r="AY23" s="1">
        <f t="shared" si="1"/>
        <v>1.9550586966496697E-2</v>
      </c>
      <c r="AZ23" s="1">
        <f t="shared" si="2"/>
        <v>-2.6587167582453135E-3</v>
      </c>
      <c r="BA23" s="1">
        <f t="shared" si="3"/>
        <v>1.0779426428992513</v>
      </c>
      <c r="BB23" s="1">
        <f t="shared" si="4"/>
        <v>7.6841585730641856E-2</v>
      </c>
      <c r="BC23" s="1">
        <f t="shared" si="5"/>
        <v>-1.2896697589068173</v>
      </c>
      <c r="BD23" s="1">
        <f t="shared" si="6"/>
        <v>-0.75208610468238002</v>
      </c>
      <c r="BE23" s="1">
        <f t="shared" si="10"/>
        <v>-7.309469544690411</v>
      </c>
      <c r="BF23" s="1">
        <f t="shared" si="10"/>
        <v>-7.3094671347541436</v>
      </c>
      <c r="BG23" s="1">
        <f t="shared" si="10"/>
        <v>-7.309450574822602</v>
      </c>
      <c r="BH23" s="1">
        <f t="shared" si="10"/>
        <v>-7.3093367951225305</v>
      </c>
      <c r="BI23" s="1">
        <f t="shared" si="10"/>
        <v>-7.3085556165038064</v>
      </c>
      <c r="BJ23" s="1">
        <f t="shared" si="10"/>
        <v>-7.3032191610110582</v>
      </c>
      <c r="BK23" s="1">
        <f t="shared" si="10"/>
        <v>-7.2679293159813243</v>
      </c>
      <c r="BL23" s="1">
        <f t="shared" si="8"/>
        <v>-7.0691619783063864</v>
      </c>
    </row>
    <row r="24" spans="1:64" x14ac:dyDescent="0.2">
      <c r="A24" s="1" t="s">
        <v>105</v>
      </c>
      <c r="C24" s="54">
        <v>40751.445</v>
      </c>
      <c r="D24" s="54"/>
      <c r="E24" s="1">
        <f t="shared" si="11"/>
        <v>-7366.9462306147952</v>
      </c>
      <c r="F24" s="1">
        <f t="shared" si="12"/>
        <v>-7367</v>
      </c>
      <c r="G24" s="1">
        <f t="shared" si="13"/>
        <v>3.6960000004910398E-2</v>
      </c>
      <c r="I24" s="1">
        <f>G24</f>
        <v>3.6960000004910398E-2</v>
      </c>
      <c r="Q24" s="112">
        <f t="shared" si="14"/>
        <v>25732.945</v>
      </c>
      <c r="S24" s="2">
        <v>0.1</v>
      </c>
      <c r="Z24" s="1">
        <f t="shared" si="15"/>
        <v>-7367</v>
      </c>
      <c r="AA24" s="1">
        <f t="shared" si="16"/>
        <v>3.4914835180052881E-2</v>
      </c>
      <c r="AB24" s="1">
        <f t="shared" si="17"/>
        <v>2.8982491540239831E-2</v>
      </c>
      <c r="AC24" s="1">
        <f t="shared" si="18"/>
        <v>3.6960000004910398E-2</v>
      </c>
      <c r="AE24" s="1">
        <f t="shared" si="19"/>
        <v>4.1826991608344811E-7</v>
      </c>
      <c r="AF24" s="1">
        <f t="shared" si="28"/>
        <v>3.6960000004910398E-2</v>
      </c>
      <c r="AG24" s="2"/>
      <c r="AH24" s="1">
        <f t="shared" si="20"/>
        <v>7.9775084646705671E-3</v>
      </c>
      <c r="AI24" s="1">
        <f t="shared" si="21"/>
        <v>0.85195082060091498</v>
      </c>
      <c r="AJ24" s="1">
        <f t="shared" si="22"/>
        <v>0.79139727913093083</v>
      </c>
      <c r="AK24" s="1">
        <f t="shared" si="23"/>
        <v>-0.23876145296841325</v>
      </c>
      <c r="AL24" s="1">
        <f t="shared" si="24"/>
        <v>-2.125843720925809</v>
      </c>
      <c r="AM24" s="1">
        <f t="shared" si="25"/>
        <v>-1.796714509664262</v>
      </c>
      <c r="AN24" s="1">
        <f t="shared" si="26"/>
        <v>-8.1469587435708011</v>
      </c>
      <c r="AO24" s="1">
        <f t="shared" si="26"/>
        <v>-8.1469586975516428</v>
      </c>
      <c r="AP24" s="1">
        <f t="shared" si="26"/>
        <v>-8.1469592647390368</v>
      </c>
      <c r="AQ24" s="1">
        <f t="shared" si="26"/>
        <v>-8.1469522740642137</v>
      </c>
      <c r="AR24" s="1">
        <f t="shared" si="26"/>
        <v>-8.1470384239396481</v>
      </c>
      <c r="AS24" s="1">
        <f t="shared" si="26"/>
        <v>-8.1459750299012157</v>
      </c>
      <c r="AT24" s="1">
        <f t="shared" si="26"/>
        <v>-8.1588489548220746</v>
      </c>
      <c r="AU24" s="1">
        <f t="shared" si="27"/>
        <v>-7.8779929495992089</v>
      </c>
      <c r="AW24" s="1">
        <v>-5600</v>
      </c>
      <c r="AX24" s="1">
        <f t="shared" si="0"/>
        <v>1.4369272959101641E-2</v>
      </c>
      <c r="AY24" s="1">
        <f t="shared" si="1"/>
        <v>1.8617664390983786E-2</v>
      </c>
      <c r="AZ24" s="1">
        <f t="shared" si="2"/>
        <v>-4.2483914318821444E-3</v>
      </c>
      <c r="BA24" s="1">
        <f t="shared" si="3"/>
        <v>1.1149454059186867</v>
      </c>
      <c r="BB24" s="1">
        <f t="shared" si="4"/>
        <v>-6.343587508659107E-2</v>
      </c>
      <c r="BC24" s="1">
        <f t="shared" si="5"/>
        <v>-1.1492738535506564</v>
      </c>
      <c r="BD24" s="1">
        <f t="shared" si="6"/>
        <v>-0.64753006531609436</v>
      </c>
      <c r="BE24" s="1">
        <f t="shared" si="10"/>
        <v>-7.1865860041982854</v>
      </c>
      <c r="BF24" s="1">
        <f t="shared" si="10"/>
        <v>-7.1865801137378647</v>
      </c>
      <c r="BG24" s="1">
        <f t="shared" si="10"/>
        <v>-7.1865462388847572</v>
      </c>
      <c r="BH24" s="1">
        <f t="shared" si="10"/>
        <v>-7.1863514596737312</v>
      </c>
      <c r="BI24" s="1">
        <f t="shared" si="10"/>
        <v>-7.1852324183685266</v>
      </c>
      <c r="BJ24" s="1">
        <f t="shared" si="10"/>
        <v>-7.1788337423454935</v>
      </c>
      <c r="BK24" s="1">
        <f t="shared" si="10"/>
        <v>-7.1431788179189564</v>
      </c>
      <c r="BL24" s="1">
        <f t="shared" si="8"/>
        <v>-6.9659289251739267</v>
      </c>
    </row>
    <row r="25" spans="1:64" x14ac:dyDescent="0.2">
      <c r="A25" s="1" t="s">
        <v>102</v>
      </c>
      <c r="C25" s="54">
        <v>40768.627999999997</v>
      </c>
      <c r="D25" s="54">
        <v>5.0000000000000001E-3</v>
      </c>
      <c r="E25" s="1">
        <f t="shared" si="11"/>
        <v>-7341.9484128138738</v>
      </c>
      <c r="F25" s="1">
        <f t="shared" si="12"/>
        <v>-7342</v>
      </c>
      <c r="G25" s="1">
        <f t="shared" si="13"/>
        <v>3.545999999914784E-2</v>
      </c>
      <c r="J25" s="1">
        <f>G25</f>
        <v>3.545999999914784E-2</v>
      </c>
      <c r="Q25" s="112">
        <f t="shared" si="14"/>
        <v>25750.127999999997</v>
      </c>
      <c r="S25" s="2">
        <v>1</v>
      </c>
      <c r="Z25" s="1">
        <f t="shared" si="15"/>
        <v>-7342</v>
      </c>
      <c r="AA25" s="1">
        <f t="shared" si="16"/>
        <v>3.4666659559841079E-2</v>
      </c>
      <c r="AB25" s="1">
        <f t="shared" si="17"/>
        <v>2.7611742629108389E-2</v>
      </c>
      <c r="AC25" s="1">
        <f t="shared" si="18"/>
        <v>3.545999999914784E-2</v>
      </c>
      <c r="AE25" s="1">
        <f t="shared" si="19"/>
        <v>6.2938905263944471E-7</v>
      </c>
      <c r="AF25" s="1">
        <f t="shared" si="28"/>
        <v>3.545999999914784E-2</v>
      </c>
      <c r="AG25" s="2"/>
      <c r="AH25" s="1">
        <f t="shared" si="20"/>
        <v>7.8482573700394513E-3</v>
      </c>
      <c r="AI25" s="1">
        <f t="shared" si="21"/>
        <v>0.85449644729392937</v>
      </c>
      <c r="AJ25" s="1">
        <f t="shared" si="22"/>
        <v>0.78485641455456201</v>
      </c>
      <c r="AK25" s="1">
        <f t="shared" si="23"/>
        <v>-0.24032125809890806</v>
      </c>
      <c r="AL25" s="1">
        <f t="shared" si="24"/>
        <v>-2.115216734490724</v>
      </c>
      <c r="AM25" s="1">
        <f t="shared" si="25"/>
        <v>-1.7744603352082433</v>
      </c>
      <c r="AN25" s="1">
        <f t="shared" si="26"/>
        <v>-8.1350052285167944</v>
      </c>
      <c r="AO25" s="1">
        <f t="shared" si="26"/>
        <v>-8.1350051938601151</v>
      </c>
      <c r="AP25" s="1">
        <f t="shared" si="26"/>
        <v>-8.135005638661795</v>
      </c>
      <c r="AQ25" s="1">
        <f t="shared" si="26"/>
        <v>-8.1349999297956241</v>
      </c>
      <c r="AR25" s="1">
        <f t="shared" si="26"/>
        <v>-8.1350731924232758</v>
      </c>
      <c r="AS25" s="1">
        <f t="shared" si="26"/>
        <v>-8.1341315873189668</v>
      </c>
      <c r="AT25" s="1">
        <f t="shared" si="26"/>
        <v>-8.1460084761006932</v>
      </c>
      <c r="AU25" s="1">
        <f t="shared" si="27"/>
        <v>-7.8650888179576501</v>
      </c>
      <c r="AW25" s="1">
        <v>-5400</v>
      </c>
      <c r="AX25" s="1">
        <f t="shared" si="0"/>
        <v>1.1862723257732698E-2</v>
      </c>
      <c r="AY25" s="1">
        <f t="shared" si="1"/>
        <v>1.7686974952869791E-2</v>
      </c>
      <c r="AZ25" s="1">
        <f t="shared" si="2"/>
        <v>-5.8242516951370936E-3</v>
      </c>
      <c r="BA25" s="1">
        <f t="shared" si="3"/>
        <v>1.1519772578033844</v>
      </c>
      <c r="BB25" s="1">
        <f t="shared" si="4"/>
        <v>-0.21192165289376189</v>
      </c>
      <c r="BC25" s="1">
        <f t="shared" si="5"/>
        <v>-0.99921149489786676</v>
      </c>
      <c r="BD25" s="1">
        <f t="shared" si="6"/>
        <v>-0.54579068424082522</v>
      </c>
      <c r="BE25" s="1">
        <f t="shared" si="10"/>
        <v>-7.0595417836937306</v>
      </c>
      <c r="BF25" s="1">
        <f t="shared" si="10"/>
        <v>-7.0595303666395051</v>
      </c>
      <c r="BG25" s="1">
        <f t="shared" si="10"/>
        <v>-7.0594734090419307</v>
      </c>
      <c r="BH25" s="1">
        <f t="shared" si="10"/>
        <v>-7.0591893055652877</v>
      </c>
      <c r="BI25" s="1">
        <f t="shared" si="10"/>
        <v>-7.0577733833713179</v>
      </c>
      <c r="BJ25" s="1">
        <f t="shared" si="10"/>
        <v>-7.050745673593573</v>
      </c>
      <c r="BK25" s="1">
        <f t="shared" si="10"/>
        <v>-7.0165410335079272</v>
      </c>
      <c r="BL25" s="1">
        <f t="shared" si="8"/>
        <v>-6.862695872041467</v>
      </c>
    </row>
    <row r="26" spans="1:64" x14ac:dyDescent="0.2">
      <c r="A26" s="1" t="s">
        <v>107</v>
      </c>
      <c r="C26" s="54">
        <v>41042.203999999998</v>
      </c>
      <c r="D26" s="54"/>
      <c r="E26" s="1">
        <f t="shared" si="11"/>
        <v>-6943.9502167651081</v>
      </c>
      <c r="F26" s="1">
        <f t="shared" si="12"/>
        <v>-6944</v>
      </c>
      <c r="G26" s="1">
        <f t="shared" si="13"/>
        <v>3.4220000001369044E-2</v>
      </c>
      <c r="I26" s="1">
        <f>G26</f>
        <v>3.4220000001369044E-2</v>
      </c>
      <c r="Q26" s="112">
        <f t="shared" si="14"/>
        <v>26023.703999999998</v>
      </c>
      <c r="S26" s="2">
        <v>0.1</v>
      </c>
      <c r="Z26" s="1">
        <f t="shared" si="15"/>
        <v>-6944</v>
      </c>
      <c r="AA26" s="1">
        <f t="shared" si="16"/>
        <v>3.0519663319751991E-2</v>
      </c>
      <c r="AB26" s="1">
        <f t="shared" si="17"/>
        <v>2.863015989434492E-2</v>
      </c>
      <c r="AC26" s="1">
        <f t="shared" si="18"/>
        <v>3.4220000001369044E-2</v>
      </c>
      <c r="AE26" s="1">
        <f t="shared" si="19"/>
        <v>1.3692491557320703E-6</v>
      </c>
      <c r="AF26" s="1">
        <f t="shared" si="28"/>
        <v>3.4220000001369044E-2</v>
      </c>
      <c r="AG26" s="2"/>
      <c r="AH26" s="1">
        <f t="shared" si="20"/>
        <v>5.5898401070241244E-3</v>
      </c>
      <c r="AI26" s="1">
        <f t="shared" si="21"/>
        <v>0.89947455041362145</v>
      </c>
      <c r="AJ26" s="1">
        <f t="shared" si="22"/>
        <v>0.66237046676019995</v>
      </c>
      <c r="AK26" s="1">
        <f t="shared" si="23"/>
        <v>-0.26233609155010817</v>
      </c>
      <c r="AL26" s="1">
        <f t="shared" si="24"/>
        <v>-1.9367308007717938</v>
      </c>
      <c r="AM26" s="1">
        <f t="shared" si="25"/>
        <v>-1.45409819453417</v>
      </c>
      <c r="AN26" s="1">
        <f t="shared" si="26"/>
        <v>-7.9395638225915421</v>
      </c>
      <c r="AO26" s="1">
        <f t="shared" si="26"/>
        <v>-7.9395638226255292</v>
      </c>
      <c r="AP26" s="1">
        <f t="shared" si="26"/>
        <v>-7.9395638212102204</v>
      </c>
      <c r="AQ26" s="1">
        <f t="shared" si="26"/>
        <v>-7.9395638801473556</v>
      </c>
      <c r="AR26" s="1">
        <f t="shared" si="26"/>
        <v>-7.9395614258175895</v>
      </c>
      <c r="AS26" s="1">
        <f t="shared" si="26"/>
        <v>-7.9396635725658058</v>
      </c>
      <c r="AT26" s="1">
        <f t="shared" si="26"/>
        <v>-7.935304214381194</v>
      </c>
      <c r="AU26" s="1">
        <f t="shared" si="27"/>
        <v>-7.6596550422240561</v>
      </c>
      <c r="AW26" s="1">
        <v>-5200</v>
      </c>
      <c r="AX26" s="1">
        <f t="shared" si="0"/>
        <v>9.4064078329420299E-3</v>
      </c>
      <c r="AY26" s="1">
        <f t="shared" si="1"/>
        <v>1.6758518652154719E-2</v>
      </c>
      <c r="AZ26" s="1">
        <f t="shared" si="2"/>
        <v>-7.3521108192126901E-3</v>
      </c>
      <c r="BA26" s="1">
        <f t="shared" si="3"/>
        <v>1.1876542700574104</v>
      </c>
      <c r="BB26" s="1">
        <f t="shared" si="4"/>
        <v>-0.36480029253629753</v>
      </c>
      <c r="BC26" s="1">
        <f t="shared" si="5"/>
        <v>-0.83933404608727979</v>
      </c>
      <c r="BD26" s="1">
        <f t="shared" si="6"/>
        <v>-0.44617322408354243</v>
      </c>
      <c r="BE26" s="1">
        <f t="shared" si="10"/>
        <v>-6.9284075202835478</v>
      </c>
      <c r="BF26" s="1">
        <f t="shared" si="10"/>
        <v>-6.9283894379892548</v>
      </c>
      <c r="BG26" s="1">
        <f t="shared" si="10"/>
        <v>-6.9283088821262915</v>
      </c>
      <c r="BH26" s="1">
        <f t="shared" si="10"/>
        <v>-6.9279500684481325</v>
      </c>
      <c r="BI26" s="1">
        <f t="shared" si="10"/>
        <v>-6.9263530067234838</v>
      </c>
      <c r="BJ26" s="1">
        <f t="shared" si="10"/>
        <v>-6.9192675760199016</v>
      </c>
      <c r="BK26" s="1">
        <f t="shared" si="10"/>
        <v>-6.8882651670165824</v>
      </c>
      <c r="BL26" s="1">
        <f t="shared" si="8"/>
        <v>-6.7594628189090074</v>
      </c>
    </row>
    <row r="27" spans="1:64" x14ac:dyDescent="0.2">
      <c r="A27" s="1" t="s">
        <v>107</v>
      </c>
      <c r="C27" s="54">
        <v>41061.451000000001</v>
      </c>
      <c r="D27" s="54"/>
      <c r="E27" s="1">
        <f t="shared" si="11"/>
        <v>-6915.9496930373252</v>
      </c>
      <c r="F27" s="1">
        <f t="shared" si="12"/>
        <v>-6916</v>
      </c>
      <c r="G27" s="1">
        <f t="shared" si="13"/>
        <v>3.4580000006826594E-2</v>
      </c>
      <c r="I27" s="1">
        <f>G27</f>
        <v>3.4580000006826594E-2</v>
      </c>
      <c r="Q27" s="112">
        <f t="shared" si="14"/>
        <v>26042.951000000001</v>
      </c>
      <c r="S27" s="2">
        <v>0.1</v>
      </c>
      <c r="Z27" s="1">
        <f t="shared" si="15"/>
        <v>-6916</v>
      </c>
      <c r="AA27" s="1">
        <f t="shared" si="16"/>
        <v>3.0214377808474836E-2</v>
      </c>
      <c r="AB27" s="1">
        <f t="shared" si="17"/>
        <v>2.9162913519207346E-2</v>
      </c>
      <c r="AC27" s="1">
        <f t="shared" si="18"/>
        <v>3.4580000006826594E-2</v>
      </c>
      <c r="AE27" s="1">
        <f t="shared" si="19"/>
        <v>1.9058657178741639E-6</v>
      </c>
      <c r="AF27" s="1">
        <f t="shared" si="28"/>
        <v>3.4580000006826594E-2</v>
      </c>
      <c r="AG27" s="2"/>
      <c r="AH27" s="1">
        <f t="shared" si="20"/>
        <v>5.4170864876192486E-3</v>
      </c>
      <c r="AI27" s="1">
        <f t="shared" si="21"/>
        <v>0.90296686094628154</v>
      </c>
      <c r="AJ27" s="1">
        <f t="shared" si="22"/>
        <v>0.65236407845938693</v>
      </c>
      <c r="AK27" s="1">
        <f t="shared" si="23"/>
        <v>-0.26364779701281787</v>
      </c>
      <c r="AL27" s="1">
        <f t="shared" si="24"/>
        <v>-1.9234518418848983</v>
      </c>
      <c r="AM27" s="1">
        <f t="shared" si="25"/>
        <v>-1.4336176172681121</v>
      </c>
      <c r="AN27" s="1">
        <f t="shared" si="26"/>
        <v>-7.9254227788340144</v>
      </c>
      <c r="AO27" s="1">
        <f t="shared" si="26"/>
        <v>-7.9254227788511669</v>
      </c>
      <c r="AP27" s="1">
        <f t="shared" si="26"/>
        <v>-7.9254227779958342</v>
      </c>
      <c r="AQ27" s="1">
        <f t="shared" si="26"/>
        <v>-7.9254228206486044</v>
      </c>
      <c r="AR27" s="1">
        <f t="shared" si="26"/>
        <v>-7.9254206936578013</v>
      </c>
      <c r="AS27" s="1">
        <f t="shared" si="26"/>
        <v>-7.9255266846425583</v>
      </c>
      <c r="AT27" s="1">
        <f t="shared" si="26"/>
        <v>-7.9200387628130553</v>
      </c>
      <c r="AU27" s="1">
        <f t="shared" si="27"/>
        <v>-7.645202414785512</v>
      </c>
      <c r="AW27" s="1">
        <v>-5000</v>
      </c>
      <c r="AX27" s="1">
        <f t="shared" si="0"/>
        <v>7.0396641617781249E-3</v>
      </c>
      <c r="AY27" s="1">
        <f t="shared" si="1"/>
        <v>1.5832295488838563E-2</v>
      </c>
      <c r="AZ27" s="1">
        <f t="shared" si="2"/>
        <v>-8.7926313270604382E-3</v>
      </c>
      <c r="BA27" s="1">
        <f t="shared" si="3"/>
        <v>1.2202125076957684</v>
      </c>
      <c r="BB27" s="1">
        <f t="shared" si="4"/>
        <v>-0.51653407365842774</v>
      </c>
      <c r="BC27" s="1">
        <f t="shared" si="5"/>
        <v>-0.66995408417535762</v>
      </c>
      <c r="BD27" s="1">
        <f t="shared" si="6"/>
        <v>-0.34809537492205095</v>
      </c>
      <c r="BE27" s="1">
        <f t="shared" si="10"/>
        <v>-6.793431356041828</v>
      </c>
      <c r="BF27" s="1">
        <f t="shared" si="10"/>
        <v>-6.793407785250448</v>
      </c>
      <c r="BG27" s="1">
        <f t="shared" si="10"/>
        <v>-6.7933116416248982</v>
      </c>
      <c r="BH27" s="1">
        <f t="shared" si="10"/>
        <v>-6.7929195319872573</v>
      </c>
      <c r="BI27" s="1">
        <f t="shared" si="10"/>
        <v>-6.7913212509579841</v>
      </c>
      <c r="BJ27" s="1">
        <f t="shared" si="10"/>
        <v>-6.7848211073880389</v>
      </c>
      <c r="BK27" s="1">
        <f t="shared" si="10"/>
        <v>-6.7586178643596391</v>
      </c>
      <c r="BL27" s="1">
        <f t="shared" si="8"/>
        <v>-6.6562297657765477</v>
      </c>
    </row>
    <row r="28" spans="1:64" x14ac:dyDescent="0.2">
      <c r="A28" s="1" t="s">
        <v>107</v>
      </c>
      <c r="C28" s="54">
        <v>41070.381000000001</v>
      </c>
      <c r="D28" s="54"/>
      <c r="E28" s="1">
        <f t="shared" si="11"/>
        <v>-6902.9583345456613</v>
      </c>
      <c r="F28" s="1">
        <f t="shared" si="12"/>
        <v>-6903</v>
      </c>
      <c r="G28" s="1">
        <f t="shared" si="13"/>
        <v>2.8640000004088506E-2</v>
      </c>
      <c r="I28" s="1">
        <f>G28</f>
        <v>2.8640000004088506E-2</v>
      </c>
      <c r="Q28" s="112">
        <f t="shared" si="14"/>
        <v>26051.881000000001</v>
      </c>
      <c r="S28" s="2">
        <v>0.1</v>
      </c>
      <c r="Z28" s="1">
        <f t="shared" si="15"/>
        <v>-6903</v>
      </c>
      <c r="AA28" s="1">
        <f t="shared" si="16"/>
        <v>3.0072052788467106E-2</v>
      </c>
      <c r="AB28" s="1">
        <f t="shared" si="17"/>
        <v>2.3303720750671351E-2</v>
      </c>
      <c r="AC28" s="1">
        <f t="shared" si="18"/>
        <v>2.8640000004088506E-2</v>
      </c>
      <c r="AE28" s="1">
        <f t="shared" si="19"/>
        <v>2.0507751772465005E-7</v>
      </c>
      <c r="AF28" s="1">
        <f t="shared" si="28"/>
        <v>2.8640000004088506E-2</v>
      </c>
      <c r="AG28" s="2"/>
      <c r="AH28" s="1">
        <f t="shared" si="20"/>
        <v>5.3362792534171555E-3</v>
      </c>
      <c r="AI28" s="1">
        <f t="shared" si="21"/>
        <v>0.90460343784727837</v>
      </c>
      <c r="AJ28" s="1">
        <f t="shared" si="22"/>
        <v>0.64765224876367222</v>
      </c>
      <c r="AK28" s="1">
        <f t="shared" si="23"/>
        <v>-0.26424436961602832</v>
      </c>
      <c r="AL28" s="1">
        <f t="shared" si="24"/>
        <v>-1.9172514405102594</v>
      </c>
      <c r="AM28" s="1">
        <f t="shared" si="25"/>
        <v>-1.4241875813564309</v>
      </c>
      <c r="AN28" s="1">
        <f t="shared" si="26"/>
        <v>-7.9188385907595258</v>
      </c>
      <c r="AO28" s="1">
        <f t="shared" si="26"/>
        <v>-7.9188385907710233</v>
      </c>
      <c r="AP28" s="1">
        <f t="shared" si="26"/>
        <v>-7.9188385901395417</v>
      </c>
      <c r="AQ28" s="1">
        <f t="shared" si="26"/>
        <v>-7.9188386248212019</v>
      </c>
      <c r="AR28" s="1">
        <f t="shared" si="26"/>
        <v>-7.9188367200402219</v>
      </c>
      <c r="AS28" s="1">
        <f t="shared" si="26"/>
        <v>-7.9189412515496755</v>
      </c>
      <c r="AT28" s="1">
        <f t="shared" si="26"/>
        <v>-7.9129317071946694</v>
      </c>
      <c r="AU28" s="1">
        <f t="shared" si="27"/>
        <v>-7.6384922663319017</v>
      </c>
      <c r="AW28" s="1">
        <v>-4800</v>
      </c>
      <c r="AX28" s="1">
        <f t="shared" si="0"/>
        <v>4.8053054252628572E-3</v>
      </c>
      <c r="AY28" s="1">
        <f t="shared" si="1"/>
        <v>1.4908305462921325E-2</v>
      </c>
      <c r="AZ28" s="1">
        <f t="shared" si="2"/>
        <v>-1.0103000037658467E-2</v>
      </c>
      <c r="BA28" s="1">
        <f t="shared" si="3"/>
        <v>1.2476163145117738</v>
      </c>
      <c r="BB28" s="1">
        <f t="shared" si="4"/>
        <v>-0.65995750810874509</v>
      </c>
      <c r="BC28" s="1">
        <f t="shared" si="5"/>
        <v>-0.49199014949436159</v>
      </c>
      <c r="BD28" s="1">
        <f t="shared" si="6"/>
        <v>-0.25108021220363191</v>
      </c>
      <c r="BE28" s="1">
        <f t="shared" si="10"/>
        <v>-6.6550765401932113</v>
      </c>
      <c r="BF28" s="1">
        <f t="shared" si="10"/>
        <v>-6.6550516973512241</v>
      </c>
      <c r="BG28" s="1">
        <f t="shared" si="10"/>
        <v>-6.6549567831594345</v>
      </c>
      <c r="BH28" s="1">
        <f t="shared" si="10"/>
        <v>-6.6545941877469037</v>
      </c>
      <c r="BI28" s="1">
        <f t="shared" si="10"/>
        <v>-6.6532094554578949</v>
      </c>
      <c r="BJ28" s="1">
        <f t="shared" si="10"/>
        <v>-6.6479280447856883</v>
      </c>
      <c r="BK28" s="1">
        <f t="shared" si="10"/>
        <v>-6.6278803739585532</v>
      </c>
      <c r="BL28" s="1">
        <f t="shared" si="8"/>
        <v>-6.552996712644088</v>
      </c>
    </row>
    <row r="29" spans="1:64" x14ac:dyDescent="0.2">
      <c r="A29" s="1" t="s">
        <v>107</v>
      </c>
      <c r="C29" s="54">
        <v>41070.381999999998</v>
      </c>
      <c r="D29" s="54"/>
      <c r="E29" s="1">
        <f t="shared" si="11"/>
        <v>-6902.9568797462825</v>
      </c>
      <c r="F29" s="1">
        <f t="shared" si="12"/>
        <v>-6903</v>
      </c>
      <c r="G29" s="1">
        <f t="shared" si="13"/>
        <v>2.9640000000654254E-2</v>
      </c>
      <c r="I29" s="1">
        <f>G29</f>
        <v>2.9640000000654254E-2</v>
      </c>
      <c r="Q29" s="112">
        <f t="shared" si="14"/>
        <v>26051.881999999998</v>
      </c>
      <c r="S29" s="2">
        <v>0.1</v>
      </c>
      <c r="Z29" s="1">
        <f t="shared" si="15"/>
        <v>-6903</v>
      </c>
      <c r="AA29" s="1">
        <f t="shared" si="16"/>
        <v>3.0072052788467106E-2</v>
      </c>
      <c r="AB29" s="1">
        <f t="shared" si="17"/>
        <v>2.4303720747237099E-2</v>
      </c>
      <c r="AC29" s="1">
        <f t="shared" si="18"/>
        <v>2.9640000000654254E-2</v>
      </c>
      <c r="AE29" s="1">
        <f t="shared" si="19"/>
        <v>1.8666961145685721E-8</v>
      </c>
      <c r="AF29" s="1">
        <f t="shared" si="28"/>
        <v>2.9640000000654254E-2</v>
      </c>
      <c r="AG29" s="2"/>
      <c r="AH29" s="1">
        <f t="shared" si="20"/>
        <v>5.3362792534171555E-3</v>
      </c>
      <c r="AI29" s="1">
        <f t="shared" si="21"/>
        <v>0.90460343784727837</v>
      </c>
      <c r="AJ29" s="1">
        <f t="shared" si="22"/>
        <v>0.64765224876367222</v>
      </c>
      <c r="AK29" s="1">
        <f t="shared" si="23"/>
        <v>-0.26424436961602832</v>
      </c>
      <c r="AL29" s="1">
        <f t="shared" si="24"/>
        <v>-1.9172514405102594</v>
      </c>
      <c r="AM29" s="1">
        <f t="shared" si="25"/>
        <v>-1.4241875813564309</v>
      </c>
      <c r="AN29" s="1">
        <f t="shared" si="26"/>
        <v>-7.9188385907595258</v>
      </c>
      <c r="AO29" s="1">
        <f t="shared" si="26"/>
        <v>-7.9188385907710233</v>
      </c>
      <c r="AP29" s="1">
        <f t="shared" si="26"/>
        <v>-7.9188385901395417</v>
      </c>
      <c r="AQ29" s="1">
        <f t="shared" si="26"/>
        <v>-7.9188386248212019</v>
      </c>
      <c r="AR29" s="1">
        <f t="shared" si="26"/>
        <v>-7.9188367200402219</v>
      </c>
      <c r="AS29" s="1">
        <f t="shared" si="26"/>
        <v>-7.9189412515496755</v>
      </c>
      <c r="AT29" s="1">
        <f t="shared" si="26"/>
        <v>-7.9129317071946694</v>
      </c>
      <c r="AU29" s="1">
        <f t="shared" si="27"/>
        <v>-7.6384922663319017</v>
      </c>
      <c r="AW29" s="1">
        <v>-4600</v>
      </c>
      <c r="AX29" s="1">
        <f t="shared" si="0"/>
        <v>2.7466568989854539E-3</v>
      </c>
      <c r="AY29" s="1">
        <f t="shared" si="1"/>
        <v>1.3986548574403009E-2</v>
      </c>
      <c r="AZ29" s="1">
        <f t="shared" si="2"/>
        <v>-1.1239891675417555E-2</v>
      </c>
      <c r="BA29" s="1">
        <f t="shared" si="3"/>
        <v>1.2677966651048538</v>
      </c>
      <c r="BB29" s="1">
        <f t="shared" si="4"/>
        <v>-0.78685358777622461</v>
      </c>
      <c r="BC29" s="1">
        <f t="shared" si="5"/>
        <v>-0.30705843488749418</v>
      </c>
      <c r="BD29" s="1">
        <f t="shared" si="6"/>
        <v>-0.15474699084750279</v>
      </c>
      <c r="BE29" s="1">
        <f t="shared" si="10"/>
        <v>-6.5140391064078793</v>
      </c>
      <c r="BF29" s="1">
        <f t="shared" si="10"/>
        <v>-6.5140193769162567</v>
      </c>
      <c r="BG29" s="1">
        <f t="shared" si="10"/>
        <v>-6.513947236592867</v>
      </c>
      <c r="BH29" s="1">
        <f t="shared" si="10"/>
        <v>-6.5136834679636832</v>
      </c>
      <c r="BI29" s="1">
        <f t="shared" si="10"/>
        <v>-6.5127191823538411</v>
      </c>
      <c r="BJ29" s="1">
        <f t="shared" si="10"/>
        <v>-6.5091957867863552</v>
      </c>
      <c r="BK29" s="1">
        <f t="shared" si="10"/>
        <v>-6.4963455521202063</v>
      </c>
      <c r="BL29" s="1">
        <f t="shared" si="8"/>
        <v>-6.4497636595116283</v>
      </c>
    </row>
    <row r="30" spans="1:64" x14ac:dyDescent="0.2">
      <c r="A30" s="1" t="s">
        <v>108</v>
      </c>
      <c r="C30" s="54">
        <v>41074.508000000002</v>
      </c>
      <c r="D30" s="54"/>
      <c r="E30" s="1">
        <f t="shared" si="11"/>
        <v>-6896.9543774913382</v>
      </c>
      <c r="F30" s="1">
        <f t="shared" si="12"/>
        <v>-6897</v>
      </c>
      <c r="G30" s="1">
        <f t="shared" si="13"/>
        <v>3.1360000000859145E-2</v>
      </c>
      <c r="I30" s="1">
        <f>G30</f>
        <v>3.1360000000859145E-2</v>
      </c>
      <c r="Q30" s="112">
        <f t="shared" si="14"/>
        <v>26056.008000000002</v>
      </c>
      <c r="S30" s="2">
        <v>0.1</v>
      </c>
      <c r="Z30" s="1">
        <f t="shared" si="15"/>
        <v>-6897</v>
      </c>
      <c r="AA30" s="1">
        <f t="shared" si="16"/>
        <v>3.0006239681270575E-2</v>
      </c>
      <c r="AB30" s="1">
        <f t="shared" si="17"/>
        <v>2.6061144212641326E-2</v>
      </c>
      <c r="AC30" s="1">
        <f t="shared" si="18"/>
        <v>3.1360000000859145E-2</v>
      </c>
      <c r="AE30" s="1">
        <f t="shared" si="19"/>
        <v>1.8326670028925468E-7</v>
      </c>
      <c r="AF30" s="1">
        <f t="shared" si="28"/>
        <v>3.1360000000859145E-2</v>
      </c>
      <c r="AG30" s="2"/>
      <c r="AH30" s="1">
        <f t="shared" si="20"/>
        <v>5.2988557882178199E-3</v>
      </c>
      <c r="AI30" s="1">
        <f t="shared" si="21"/>
        <v>0.90536203013860472</v>
      </c>
      <c r="AJ30" s="1">
        <f t="shared" si="22"/>
        <v>0.64546335027279966</v>
      </c>
      <c r="AK30" s="1">
        <f t="shared" si="23"/>
        <v>-0.26451700437749537</v>
      </c>
      <c r="AL30" s="1">
        <f t="shared" si="24"/>
        <v>-1.9143821243756822</v>
      </c>
      <c r="AM30" s="1">
        <f t="shared" si="25"/>
        <v>-1.4198518474948101</v>
      </c>
      <c r="AN30" s="1">
        <f t="shared" si="26"/>
        <v>-7.9157957058827355</v>
      </c>
      <c r="AO30" s="1">
        <f t="shared" si="26"/>
        <v>-7.9157957058921014</v>
      </c>
      <c r="AP30" s="1">
        <f t="shared" si="26"/>
        <v>-7.9157957053524282</v>
      </c>
      <c r="AQ30" s="1">
        <f t="shared" si="26"/>
        <v>-7.9157957364489091</v>
      </c>
      <c r="AR30" s="1">
        <f t="shared" si="26"/>
        <v>-7.9157939446154408</v>
      </c>
      <c r="AS30" s="1">
        <f t="shared" si="26"/>
        <v>-7.9158971087008627</v>
      </c>
      <c r="AT30" s="1">
        <f t="shared" si="26"/>
        <v>-7.9096473588676908</v>
      </c>
      <c r="AU30" s="1">
        <f t="shared" si="27"/>
        <v>-7.6353952747379275</v>
      </c>
      <c r="AW30" s="1">
        <v>-4400</v>
      </c>
      <c r="AX30" s="1">
        <f t="shared" si="0"/>
        <v>9.0348452113402609E-4</v>
      </c>
      <c r="AY30" s="1">
        <f t="shared" si="1"/>
        <v>1.306702482328361E-2</v>
      </c>
      <c r="AZ30" s="1">
        <f t="shared" si="2"/>
        <v>-1.2163540302149584E-2</v>
      </c>
      <c r="BA30" s="1">
        <f t="shared" si="3"/>
        <v>1.2790013400319016</v>
      </c>
      <c r="BB30" s="1">
        <f t="shared" si="4"/>
        <v>-0.88906418350543248</v>
      </c>
      <c r="BC30" s="1">
        <f t="shared" si="5"/>
        <v>-0.11745549536501956</v>
      </c>
      <c r="BD30" s="1">
        <f t="shared" si="6"/>
        <v>-5.8795357279626252E-2</v>
      </c>
      <c r="BE30" s="1">
        <f t="shared" si="10"/>
        <v>-6.371231774106568</v>
      </c>
      <c r="BF30" s="1">
        <f t="shared" si="10"/>
        <v>-6.3712232165769942</v>
      </c>
      <c r="BG30" s="1">
        <f t="shared" si="10"/>
        <v>-6.371192637517952</v>
      </c>
      <c r="BH30" s="1">
        <f t="shared" si="10"/>
        <v>-6.3710833684729078</v>
      </c>
      <c r="BI30" s="1">
        <f t="shared" si="10"/>
        <v>-6.3706929227899636</v>
      </c>
      <c r="BJ30" s="1">
        <f t="shared" si="10"/>
        <v>-6.3692978713597954</v>
      </c>
      <c r="BK30" s="1">
        <f t="shared" si="10"/>
        <v>-6.3643147448194517</v>
      </c>
      <c r="BL30" s="1">
        <f t="shared" si="8"/>
        <v>-6.3465306063791687</v>
      </c>
    </row>
    <row r="31" spans="1:64" x14ac:dyDescent="0.2">
      <c r="A31" s="1" t="s">
        <v>102</v>
      </c>
      <c r="C31" s="54">
        <v>41133.616199999997</v>
      </c>
      <c r="D31" s="54">
        <v>5.0000000000000001E-3</v>
      </c>
      <c r="E31" s="1">
        <f t="shared" si="11"/>
        <v>-6810.963804591348</v>
      </c>
      <c r="F31" s="1">
        <f t="shared" si="12"/>
        <v>-6811</v>
      </c>
      <c r="G31" s="1">
        <f t="shared" si="13"/>
        <v>2.4879999997210689E-2</v>
      </c>
      <c r="J31" s="1">
        <f>G31</f>
        <v>2.4879999997210689E-2</v>
      </c>
      <c r="Q31" s="112">
        <f t="shared" si="14"/>
        <v>26115.116199999997</v>
      </c>
      <c r="S31" s="2">
        <v>1</v>
      </c>
      <c r="Z31" s="1">
        <f t="shared" si="15"/>
        <v>-6811</v>
      </c>
      <c r="AA31" s="1">
        <f t="shared" si="16"/>
        <v>2.9054359684299428E-2</v>
      </c>
      <c r="AB31" s="1">
        <f t="shared" si="17"/>
        <v>2.0126326861293006E-2</v>
      </c>
      <c r="AC31" s="1">
        <f t="shared" si="18"/>
        <v>2.4879999997210689E-2</v>
      </c>
      <c r="AE31" s="1">
        <f t="shared" si="19"/>
        <v>1.7425278797191595E-5</v>
      </c>
      <c r="AF31" s="1">
        <f t="shared" si="28"/>
        <v>2.4879999997210689E-2</v>
      </c>
      <c r="AG31" s="2"/>
      <c r="AH31" s="1">
        <f t="shared" si="20"/>
        <v>4.7536731359176824E-3</v>
      </c>
      <c r="AI31" s="1">
        <f t="shared" si="21"/>
        <v>0.91646202963778101</v>
      </c>
      <c r="AJ31" s="1">
        <f t="shared" si="22"/>
        <v>0.61308915687038812</v>
      </c>
      <c r="AK31" s="1">
        <f t="shared" si="23"/>
        <v>-0.26822937656433399</v>
      </c>
      <c r="AL31" s="1">
        <f t="shared" si="24"/>
        <v>-1.8727172943979937</v>
      </c>
      <c r="AM31" s="1">
        <f t="shared" si="25"/>
        <v>-1.3588181970537636</v>
      </c>
      <c r="AN31" s="1">
        <f t="shared" si="26"/>
        <v>-7.8718969659504872</v>
      </c>
      <c r="AO31" s="1">
        <f t="shared" si="26"/>
        <v>-7.8718969659505102</v>
      </c>
      <c r="AP31" s="1">
        <f t="shared" si="26"/>
        <v>-7.8718969659459699</v>
      </c>
      <c r="AQ31" s="1">
        <f t="shared" si="26"/>
        <v>-7.8718969668480749</v>
      </c>
      <c r="AR31" s="1">
        <f t="shared" si="26"/>
        <v>-7.8718967876023989</v>
      </c>
      <c r="AS31" s="1">
        <f t="shared" si="26"/>
        <v>-7.8719323680539093</v>
      </c>
      <c r="AT31" s="1">
        <f t="shared" si="26"/>
        <v>-7.8622835704327674</v>
      </c>
      <c r="AU31" s="1">
        <f t="shared" si="27"/>
        <v>-7.5910050618909697</v>
      </c>
      <c r="AW31" s="1">
        <v>-4200</v>
      </c>
      <c r="AX31" s="1">
        <f t="shared" si="0"/>
        <v>-6.9248384945265473E-4</v>
      </c>
      <c r="AY31" s="1">
        <f t="shared" si="1"/>
        <v>1.2149734209563128E-2</v>
      </c>
      <c r="AZ31" s="1">
        <f t="shared" si="2"/>
        <v>-1.2842218059015783E-2</v>
      </c>
      <c r="BA31" s="1">
        <f t="shared" si="3"/>
        <v>1.2801680241701605</v>
      </c>
      <c r="BB31" s="1">
        <f t="shared" si="4"/>
        <v>-0.9599314754645889</v>
      </c>
      <c r="BC31" s="1">
        <f t="shared" si="5"/>
        <v>7.40052383298994E-2</v>
      </c>
      <c r="BD31" s="1">
        <f t="shared" si="6"/>
        <v>3.7019516338436254E-2</v>
      </c>
      <c r="BE31" s="1">
        <f t="shared" si="10"/>
        <v>-6.2277266951626702</v>
      </c>
      <c r="BF31" s="1">
        <f t="shared" si="10"/>
        <v>-6.2277321563281234</v>
      </c>
      <c r="BG31" s="1">
        <f t="shared" si="10"/>
        <v>-6.2277516253556868</v>
      </c>
      <c r="BH31" s="1">
        <f t="shared" si="10"/>
        <v>-6.2278210321706142</v>
      </c>
      <c r="BI31" s="1">
        <f t="shared" si="10"/>
        <v>-6.2280684643391462</v>
      </c>
      <c r="BJ31" s="1">
        <f t="shared" si="10"/>
        <v>-6.2289505214950864</v>
      </c>
      <c r="BK31" s="1">
        <f t="shared" si="10"/>
        <v>-6.2320945790870423</v>
      </c>
      <c r="BL31" s="1">
        <f t="shared" si="8"/>
        <v>-6.243297553246709</v>
      </c>
    </row>
    <row r="32" spans="1:64" x14ac:dyDescent="0.2">
      <c r="A32" s="1" t="s">
        <v>109</v>
      </c>
      <c r="C32" s="54">
        <v>41389.309000000001</v>
      </c>
      <c r="D32" s="54"/>
      <c r="E32" s="1">
        <f t="shared" si="11"/>
        <v>-6438.9820768715945</v>
      </c>
      <c r="F32" s="1">
        <f t="shared" si="12"/>
        <v>-6439</v>
      </c>
      <c r="G32" s="1">
        <f t="shared" si="13"/>
        <v>1.2320000001636799E-2</v>
      </c>
      <c r="I32" s="1">
        <f>G32</f>
        <v>1.2320000001636799E-2</v>
      </c>
      <c r="Q32" s="112">
        <f t="shared" si="14"/>
        <v>26370.809000000001</v>
      </c>
      <c r="S32" s="2">
        <v>0.1</v>
      </c>
      <c r="Z32" s="1">
        <f t="shared" si="15"/>
        <v>-6439</v>
      </c>
      <c r="AA32" s="1">
        <f t="shared" si="16"/>
        <v>2.4763486362744318E-2</v>
      </c>
      <c r="AB32" s="1">
        <f t="shared" si="17"/>
        <v>1.010275363234601E-2</v>
      </c>
      <c r="AC32" s="1">
        <f t="shared" si="18"/>
        <v>1.2320000001636799E-2</v>
      </c>
      <c r="AE32" s="1">
        <f t="shared" si="19"/>
        <v>1.5484035281906885E-5</v>
      </c>
      <c r="AF32" s="1">
        <f t="shared" si="28"/>
        <v>1.2320000001636799E-2</v>
      </c>
      <c r="AG32" s="2"/>
      <c r="AH32" s="1">
        <f t="shared" si="20"/>
        <v>2.2172463692907893E-3</v>
      </c>
      <c r="AI32" s="1">
        <f t="shared" si="21"/>
        <v>0.96943595709705221</v>
      </c>
      <c r="AJ32" s="1">
        <f t="shared" si="22"/>
        <v>0.450256844901612</v>
      </c>
      <c r="AK32" s="1">
        <f t="shared" si="23"/>
        <v>-0.27926945809693732</v>
      </c>
      <c r="AL32" s="1">
        <f t="shared" si="24"/>
        <v>-1.6798053223278251</v>
      </c>
      <c r="AM32" s="1">
        <f t="shared" si="25"/>
        <v>-1.1154138820744477</v>
      </c>
      <c r="AN32" s="1">
        <f t="shared" si="26"/>
        <v>-7.6754639150887236</v>
      </c>
      <c r="AO32" s="1">
        <f t="shared" si="26"/>
        <v>-7.6754639075087301</v>
      </c>
      <c r="AP32" s="1">
        <f t="shared" si="26"/>
        <v>-7.6754637555633316</v>
      </c>
      <c r="AQ32" s="1">
        <f t="shared" si="26"/>
        <v>-7.6754607097559591</v>
      </c>
      <c r="AR32" s="1">
        <f t="shared" si="26"/>
        <v>-7.675399666148067</v>
      </c>
      <c r="AS32" s="1">
        <f t="shared" si="26"/>
        <v>-7.6741805628372344</v>
      </c>
      <c r="AT32" s="1">
        <f t="shared" si="26"/>
        <v>-7.6513475586220405</v>
      </c>
      <c r="AU32" s="1">
        <f t="shared" si="27"/>
        <v>-7.3989915830645945</v>
      </c>
      <c r="AW32" s="1">
        <v>-4000</v>
      </c>
      <c r="AX32" s="1">
        <f t="shared" si="0"/>
        <v>-2.0213440031730309E-3</v>
      </c>
      <c r="AY32" s="1">
        <f t="shared" si="1"/>
        <v>1.1234676733241569E-2</v>
      </c>
      <c r="AZ32" s="1">
        <f t="shared" si="2"/>
        <v>-1.32560207364146E-2</v>
      </c>
      <c r="BA32" s="1">
        <f t="shared" si="3"/>
        <v>1.2711823011414645</v>
      </c>
      <c r="BB32" s="1">
        <f t="shared" si="4"/>
        <v>-0.99560838084977554</v>
      </c>
      <c r="BC32" s="1">
        <f t="shared" si="5"/>
        <v>0.26429071089216993</v>
      </c>
      <c r="BD32" s="1">
        <f t="shared" si="6"/>
        <v>0.13291995792535935</v>
      </c>
      <c r="BE32" s="1">
        <f t="shared" si="10"/>
        <v>-6.0846626162402337</v>
      </c>
      <c r="BF32" s="1">
        <f t="shared" si="10"/>
        <v>-6.0846802653003262</v>
      </c>
      <c r="BG32" s="1">
        <f t="shared" si="10"/>
        <v>-6.0847443453999137</v>
      </c>
      <c r="BH32" s="1">
        <f t="shared" si="10"/>
        <v>-6.0849770000947938</v>
      </c>
      <c r="BI32" s="1">
        <f t="shared" si="10"/>
        <v>-6.0858216048657194</v>
      </c>
      <c r="BJ32" s="1">
        <f t="shared" si="10"/>
        <v>-6.0888865741338858</v>
      </c>
      <c r="BK32" s="1">
        <f t="shared" si="10"/>
        <v>-6.0999936981669869</v>
      </c>
      <c r="BL32" s="1">
        <f t="shared" si="8"/>
        <v>-6.1400645001142493</v>
      </c>
    </row>
    <row r="33" spans="1:64" x14ac:dyDescent="0.2">
      <c r="A33" s="1" t="s">
        <v>109</v>
      </c>
      <c r="C33" s="54">
        <v>41391.392999999996</v>
      </c>
      <c r="D33" s="54"/>
      <c r="E33" s="1">
        <f t="shared" si="11"/>
        <v>-6435.9502749570856</v>
      </c>
      <c r="F33" s="1">
        <f t="shared" si="12"/>
        <v>-6436</v>
      </c>
      <c r="G33" s="1">
        <f t="shared" si="13"/>
        <v>3.4180000002379529E-2</v>
      </c>
      <c r="I33" s="1">
        <f>G33</f>
        <v>3.4180000002379529E-2</v>
      </c>
      <c r="Q33" s="112">
        <f t="shared" si="14"/>
        <v>26372.892999999996</v>
      </c>
      <c r="S33" s="2">
        <v>0.1</v>
      </c>
      <c r="Z33" s="1">
        <f t="shared" si="15"/>
        <v>-6436</v>
      </c>
      <c r="AA33" s="1">
        <f t="shared" si="16"/>
        <v>2.4727824266267486E-2</v>
      </c>
      <c r="AB33" s="1">
        <f t="shared" si="17"/>
        <v>3.1984298370520498E-2</v>
      </c>
      <c r="AC33" s="1">
        <f t="shared" si="18"/>
        <v>3.4180000002379529E-2</v>
      </c>
      <c r="AE33" s="1">
        <f t="shared" si="19"/>
        <v>8.9343626146345247E-6</v>
      </c>
      <c r="AF33" s="1">
        <f t="shared" si="28"/>
        <v>3.4180000002379529E-2</v>
      </c>
      <c r="AG33" s="2"/>
      <c r="AH33" s="1">
        <f t="shared" si="20"/>
        <v>2.1957016318590291E-3</v>
      </c>
      <c r="AI33" s="1">
        <f t="shared" si="21"/>
        <v>0.96989597488473756</v>
      </c>
      <c r="AJ33" s="1">
        <f t="shared" si="22"/>
        <v>0.4487855669225127</v>
      </c>
      <c r="AK33" s="1">
        <f t="shared" si="23"/>
        <v>-0.27931942040644059</v>
      </c>
      <c r="AL33" s="1">
        <f t="shared" si="24"/>
        <v>-1.6781582516417006</v>
      </c>
      <c r="AM33" s="1">
        <f t="shared" si="25"/>
        <v>-1.1135674424658615</v>
      </c>
      <c r="AN33" s="1">
        <f t="shared" si="26"/>
        <v>-7.6738337279801598</v>
      </c>
      <c r="AO33" s="1">
        <f t="shared" si="26"/>
        <v>-7.6738337200214852</v>
      </c>
      <c r="AP33" s="1">
        <f t="shared" si="26"/>
        <v>-7.6738335619134368</v>
      </c>
      <c r="AQ33" s="1">
        <f t="shared" si="26"/>
        <v>-7.6738304209470325</v>
      </c>
      <c r="AR33" s="1">
        <f t="shared" si="26"/>
        <v>-7.6737680338926326</v>
      </c>
      <c r="AS33" s="1">
        <f t="shared" si="26"/>
        <v>-7.6725332748049766</v>
      </c>
      <c r="AT33" s="1">
        <f t="shared" si="26"/>
        <v>-7.649607585056776</v>
      </c>
      <c r="AU33" s="1">
        <f t="shared" si="27"/>
        <v>-7.3974430872676091</v>
      </c>
      <c r="AW33" s="1">
        <v>-3800</v>
      </c>
      <c r="AX33" s="1">
        <f t="shared" si="0"/>
        <v>-3.0770368910752032E-3</v>
      </c>
      <c r="AY33" s="1">
        <f t="shared" si="1"/>
        <v>1.0321852394318926E-2</v>
      </c>
      <c r="AZ33" s="1">
        <f t="shared" si="2"/>
        <v>-1.3398889285394129E-2</v>
      </c>
      <c r="BA33" s="1">
        <f t="shared" si="3"/>
        <v>1.2529068181768381</v>
      </c>
      <c r="BB33" s="1">
        <f t="shared" si="4"/>
        <v>-0.99572827027329947</v>
      </c>
      <c r="BC33" s="1">
        <f t="shared" si="5"/>
        <v>0.45050774645005337</v>
      </c>
      <c r="BD33" s="1">
        <f t="shared" si="6"/>
        <v>0.22914255784209062</v>
      </c>
      <c r="BE33" s="1">
        <f t="shared" si="10"/>
        <v>-5.9431359441081657</v>
      </c>
      <c r="BF33" s="1">
        <f t="shared" si="10"/>
        <v>-5.9431602222225255</v>
      </c>
      <c r="BG33" s="1">
        <f t="shared" si="10"/>
        <v>-5.9432518873515781</v>
      </c>
      <c r="BH33" s="1">
        <f t="shared" si="10"/>
        <v>-5.9435979540009054</v>
      </c>
      <c r="BI33" s="1">
        <f t="shared" si="10"/>
        <v>-5.944904090974072</v>
      </c>
      <c r="BJ33" s="1">
        <f t="shared" si="10"/>
        <v>-5.9498283798020406</v>
      </c>
      <c r="BK33" s="1">
        <f t="shared" si="10"/>
        <v>-5.9683194752060649</v>
      </c>
      <c r="BL33" s="1">
        <f t="shared" si="8"/>
        <v>-6.0368314469817896</v>
      </c>
    </row>
    <row r="34" spans="1:64" x14ac:dyDescent="0.2">
      <c r="A34" s="1" t="s">
        <v>111</v>
      </c>
      <c r="C34" s="54">
        <v>41766.682999999997</v>
      </c>
      <c r="D34" s="54"/>
      <c r="E34" s="1">
        <f t="shared" si="11"/>
        <v>-5889.9786144490681</v>
      </c>
      <c r="F34" s="1">
        <f t="shared" si="12"/>
        <v>-5890</v>
      </c>
      <c r="G34" s="1">
        <f t="shared" si="13"/>
        <v>1.4699999999720603E-2</v>
      </c>
      <c r="I34" s="1">
        <f>G34</f>
        <v>1.4699999999720603E-2</v>
      </c>
      <c r="Q34" s="112">
        <f t="shared" si="14"/>
        <v>26748.182999999997</v>
      </c>
      <c r="S34" s="2">
        <v>0.1</v>
      </c>
      <c r="Z34" s="1">
        <f t="shared" si="15"/>
        <v>-5890</v>
      </c>
      <c r="AA34" s="1">
        <f t="shared" si="16"/>
        <v>1.8024484008113222E-2</v>
      </c>
      <c r="AB34" s="1">
        <f t="shared" si="17"/>
        <v>1.6646646678161289E-2</v>
      </c>
      <c r="AC34" s="1">
        <f t="shared" si="18"/>
        <v>1.4699999999720603E-2</v>
      </c>
      <c r="AE34" s="1">
        <f t="shared" si="19"/>
        <v>1.1052193922058255E-6</v>
      </c>
      <c r="AF34" s="1">
        <f t="shared" si="28"/>
        <v>1.4699999999720603E-2</v>
      </c>
      <c r="AG34" s="2"/>
      <c r="AH34" s="1">
        <f t="shared" si="20"/>
        <v>-1.9466466784406845E-3</v>
      </c>
      <c r="AI34" s="1">
        <f t="shared" si="21"/>
        <v>1.0615795107520498</v>
      </c>
      <c r="AJ34" s="1">
        <f t="shared" si="22"/>
        <v>0.13662768376660495</v>
      </c>
      <c r="AK34" s="1">
        <f t="shared" si="23"/>
        <v>-0.27410500688580725</v>
      </c>
      <c r="AL34" s="1">
        <f t="shared" si="24"/>
        <v>-1.3498087203417275</v>
      </c>
      <c r="AM34" s="1">
        <f t="shared" si="25"/>
        <v>-0.80026804047807598</v>
      </c>
      <c r="AN34" s="1">
        <f t="shared" si="26"/>
        <v>-7.3634226467651551</v>
      </c>
      <c r="AO34" s="1">
        <f t="shared" si="26"/>
        <v>-7.3634211748112222</v>
      </c>
      <c r="AP34" s="1">
        <f t="shared" si="26"/>
        <v>-7.3634100536807967</v>
      </c>
      <c r="AQ34" s="1">
        <f t="shared" si="26"/>
        <v>-7.3633260371057254</v>
      </c>
      <c r="AR34" s="1">
        <f t="shared" si="26"/>
        <v>-7.3626917452312401</v>
      </c>
      <c r="AS34" s="1">
        <f t="shared" si="26"/>
        <v>-7.3579271280341842</v>
      </c>
      <c r="AT34" s="1">
        <f t="shared" si="26"/>
        <v>-7.3233894702973643</v>
      </c>
      <c r="AU34" s="1">
        <f t="shared" si="27"/>
        <v>-7.115616852215993</v>
      </c>
      <c r="AW34" s="1">
        <v>-3600</v>
      </c>
      <c r="AX34" s="1">
        <f t="shared" si="0"/>
        <v>-3.8670816493947824E-3</v>
      </c>
      <c r="AY34" s="1">
        <f t="shared" si="1"/>
        <v>9.4112611927952023E-3</v>
      </c>
      <c r="AZ34" s="1">
        <f t="shared" si="2"/>
        <v>-1.3278342842189985E-2</v>
      </c>
      <c r="BA34" s="1">
        <f t="shared" si="3"/>
        <v>1.2269679747360365</v>
      </c>
      <c r="BB34" s="1">
        <f t="shared" si="4"/>
        <v>-0.96318751729351737</v>
      </c>
      <c r="BC34" s="1">
        <f t="shared" si="5"/>
        <v>0.63022254289962221</v>
      </c>
      <c r="BD34" s="1">
        <f t="shared" si="6"/>
        <v>0.32597253426868356</v>
      </c>
      <c r="BE34" s="1">
        <f t="shared" ref="BE34:BK70" si="29">$BL34+$AB$7*SIN(BF34)</f>
        <v>-5.8041021268901432</v>
      </c>
      <c r="BF34" s="1">
        <f t="shared" si="29"/>
        <v>-5.8041264620613724</v>
      </c>
      <c r="BG34" s="1">
        <f t="shared" si="29"/>
        <v>-5.8042240690229843</v>
      </c>
      <c r="BH34" s="1">
        <f t="shared" si="29"/>
        <v>-5.8046155151918963</v>
      </c>
      <c r="BI34" s="1">
        <f t="shared" si="29"/>
        <v>-5.8061845863490573</v>
      </c>
      <c r="BJ34" s="1">
        <f t="shared" si="29"/>
        <v>-5.8124613526131874</v>
      </c>
      <c r="BK34" s="1">
        <f t="shared" si="29"/>
        <v>-5.8373747404668261</v>
      </c>
      <c r="BL34" s="1">
        <f t="shared" si="8"/>
        <v>-5.93359839384933</v>
      </c>
    </row>
    <row r="35" spans="1:64" x14ac:dyDescent="0.2">
      <c r="A35" s="1" t="s">
        <v>111</v>
      </c>
      <c r="C35" s="54">
        <v>41768.745000000003</v>
      </c>
      <c r="D35" s="54"/>
      <c r="E35" s="1">
        <f t="shared" si="11"/>
        <v>-5886.9788181209742</v>
      </c>
      <c r="F35" s="1">
        <f t="shared" si="12"/>
        <v>-5887</v>
      </c>
      <c r="G35" s="1">
        <f t="shared" si="13"/>
        <v>1.4560000003257301E-2</v>
      </c>
      <c r="I35" s="1">
        <f>G35</f>
        <v>1.4560000003257301E-2</v>
      </c>
      <c r="Q35" s="112">
        <f t="shared" si="14"/>
        <v>26750.245000000003</v>
      </c>
      <c r="S35" s="2">
        <v>0.1</v>
      </c>
      <c r="Z35" s="1">
        <f t="shared" si="15"/>
        <v>-5887</v>
      </c>
      <c r="AA35" s="1">
        <f t="shared" si="16"/>
        <v>1.7986795928230933E-2</v>
      </c>
      <c r="AB35" s="1">
        <f t="shared" si="17"/>
        <v>1.6530309351967604E-2</v>
      </c>
      <c r="AC35" s="1">
        <f t="shared" si="18"/>
        <v>1.4560000003257301E-2</v>
      </c>
      <c r="AE35" s="1">
        <f t="shared" si="19"/>
        <v>1.1742930311415893E-6</v>
      </c>
      <c r="AF35" s="1">
        <f t="shared" si="28"/>
        <v>1.4560000003257301E-2</v>
      </c>
      <c r="AG35" s="2"/>
      <c r="AH35" s="1">
        <f t="shared" si="20"/>
        <v>-1.9703093487103045E-3</v>
      </c>
      <c r="AI35" s="1">
        <f t="shared" si="21"/>
        <v>1.0621207831469381</v>
      </c>
      <c r="AJ35" s="1">
        <f t="shared" si="22"/>
        <v>0.1346708109596769</v>
      </c>
      <c r="AK35" s="1">
        <f t="shared" si="23"/>
        <v>-0.27398284480153379</v>
      </c>
      <c r="AL35" s="1">
        <f t="shared" si="24"/>
        <v>-1.3478335909267731</v>
      </c>
      <c r="AM35" s="1">
        <f t="shared" si="25"/>
        <v>-0.79864928955442871</v>
      </c>
      <c r="AN35" s="1">
        <f t="shared" si="26"/>
        <v>-7.3616374763345807</v>
      </c>
      <c r="AO35" s="1">
        <f t="shared" si="26"/>
        <v>-7.3616359784337417</v>
      </c>
      <c r="AP35" s="1">
        <f t="shared" si="26"/>
        <v>-7.3616246989488685</v>
      </c>
      <c r="AQ35" s="1">
        <f t="shared" si="26"/>
        <v>-7.3615397698484637</v>
      </c>
      <c r="AR35" s="1">
        <f t="shared" si="26"/>
        <v>-7.3609007256809393</v>
      </c>
      <c r="AS35" s="1">
        <f t="shared" si="26"/>
        <v>-7.3561164141222148</v>
      </c>
      <c r="AT35" s="1">
        <f t="shared" si="26"/>
        <v>-7.3215479159322294</v>
      </c>
      <c r="AU35" s="1">
        <f t="shared" si="27"/>
        <v>-7.1140683564190059</v>
      </c>
      <c r="AW35" s="1">
        <v>-3400</v>
      </c>
      <c r="AX35" s="1">
        <f t="shared" si="0"/>
        <v>-4.4102864686416336E-3</v>
      </c>
      <c r="AY35" s="1">
        <f t="shared" si="1"/>
        <v>8.5029031286703999E-3</v>
      </c>
      <c r="AZ35" s="1">
        <f t="shared" si="2"/>
        <v>-1.2913189597312033E-2</v>
      </c>
      <c r="BA35" s="1">
        <f t="shared" si="3"/>
        <v>1.1953963016919453</v>
      </c>
      <c r="BB35" s="1">
        <f t="shared" si="4"/>
        <v>-0.90320645824214185</v>
      </c>
      <c r="BC35" s="1">
        <f t="shared" si="5"/>
        <v>0.80165786972865793</v>
      </c>
      <c r="BD35" s="1">
        <f t="shared" si="6"/>
        <v>0.42377067190291379</v>
      </c>
      <c r="BE35" s="1">
        <f t="shared" si="29"/>
        <v>-5.6683092849579548</v>
      </c>
      <c r="BF35" s="1">
        <f t="shared" si="29"/>
        <v>-5.6683288244171344</v>
      </c>
      <c r="BG35" s="1">
        <f t="shared" si="29"/>
        <v>-5.6684139666294362</v>
      </c>
      <c r="BH35" s="1">
        <f t="shared" si="29"/>
        <v>-5.6687849098258685</v>
      </c>
      <c r="BI35" s="1">
        <f t="shared" si="29"/>
        <v>-5.6703998851915793</v>
      </c>
      <c r="BJ35" s="1">
        <f t="shared" si="29"/>
        <v>-5.6774097919356628</v>
      </c>
      <c r="BK35" s="1">
        <f t="shared" si="29"/>
        <v>-5.7074545569114266</v>
      </c>
      <c r="BL35" s="1">
        <f t="shared" si="8"/>
        <v>-5.8303653407168703</v>
      </c>
    </row>
    <row r="36" spans="1:64" x14ac:dyDescent="0.2">
      <c r="A36" s="1" t="s">
        <v>113</v>
      </c>
      <c r="C36" s="54">
        <v>41786.618999999999</v>
      </c>
      <c r="D36" s="54"/>
      <c r="E36" s="1">
        <f t="shared" si="11"/>
        <v>-5860.9757339462876</v>
      </c>
      <c r="F36" s="1">
        <f t="shared" si="12"/>
        <v>-5861</v>
      </c>
      <c r="G36" s="1">
        <f t="shared" si="13"/>
        <v>1.6680000000633299E-2</v>
      </c>
      <c r="I36" s="1">
        <f>G36</f>
        <v>1.6680000000633299E-2</v>
      </c>
      <c r="Q36" s="112">
        <f t="shared" si="14"/>
        <v>26768.118999999999</v>
      </c>
      <c r="S36" s="2">
        <v>0.1</v>
      </c>
      <c r="Z36" s="1">
        <f t="shared" si="15"/>
        <v>-5861</v>
      </c>
      <c r="AA36" s="1">
        <f t="shared" si="16"/>
        <v>1.7659953155432184E-2</v>
      </c>
      <c r="AB36" s="1">
        <f t="shared" si="17"/>
        <v>1.8855619619485859E-2</v>
      </c>
      <c r="AC36" s="1">
        <f t="shared" si="18"/>
        <v>1.6680000000633299E-2</v>
      </c>
      <c r="AE36" s="1">
        <f t="shared" si="19"/>
        <v>9.6030818560028601E-8</v>
      </c>
      <c r="AF36" s="1">
        <f t="shared" si="28"/>
        <v>1.6680000000633299E-2</v>
      </c>
      <c r="AG36" s="2"/>
      <c r="AH36" s="1">
        <f t="shared" si="20"/>
        <v>-2.1756196188525588E-3</v>
      </c>
      <c r="AI36" s="1">
        <f t="shared" si="21"/>
        <v>1.0668245267880891</v>
      </c>
      <c r="AJ36" s="1">
        <f t="shared" si="22"/>
        <v>0.11760601552022409</v>
      </c>
      <c r="AK36" s="1">
        <f t="shared" si="23"/>
        <v>-0.27287373190521325</v>
      </c>
      <c r="AL36" s="1">
        <f t="shared" si="24"/>
        <v>-1.3306311731618026</v>
      </c>
      <c r="AM36" s="1">
        <f t="shared" si="25"/>
        <v>-0.78465764811715288</v>
      </c>
      <c r="AN36" s="1">
        <f t="shared" si="26"/>
        <v>-7.3461278120611198</v>
      </c>
      <c r="AO36" s="1">
        <f t="shared" si="26"/>
        <v>-7.3461260746431885</v>
      </c>
      <c r="AP36" s="1">
        <f t="shared" si="26"/>
        <v>-7.3461133577196653</v>
      </c>
      <c r="AQ36" s="1">
        <f t="shared" si="26"/>
        <v>-7.3460202858266159</v>
      </c>
      <c r="AR36" s="1">
        <f t="shared" si="26"/>
        <v>-7.3453395896321254</v>
      </c>
      <c r="AS36" s="1">
        <f t="shared" si="26"/>
        <v>-7.3403862300474616</v>
      </c>
      <c r="AT36" s="1">
        <f t="shared" si="26"/>
        <v>-7.3055670138371935</v>
      </c>
      <c r="AU36" s="1">
        <f t="shared" si="27"/>
        <v>-7.1006480595117871</v>
      </c>
      <c r="AW36" s="1">
        <v>-3200</v>
      </c>
      <c r="AX36" s="1">
        <f t="shared" si="0"/>
        <v>-4.7332964105777442E-3</v>
      </c>
      <c r="AY36" s="1">
        <f t="shared" si="1"/>
        <v>7.5967782019445143E-3</v>
      </c>
      <c r="AZ36" s="1">
        <f t="shared" si="2"/>
        <v>-1.2330074612522259E-2</v>
      </c>
      <c r="BA36" s="1">
        <f t="shared" si="3"/>
        <v>1.1602607404815115</v>
      </c>
      <c r="BB36" s="1">
        <f t="shared" si="4"/>
        <v>-0.82210507933650823</v>
      </c>
      <c r="BC36" s="1">
        <f t="shared" si="5"/>
        <v>0.96374166285441487</v>
      </c>
      <c r="BD36" s="1">
        <f t="shared" si="6"/>
        <v>0.52299105867905504</v>
      </c>
      <c r="BE36" s="1">
        <f t="shared" si="29"/>
        <v>-5.5362730239866149</v>
      </c>
      <c r="BF36" s="1">
        <f t="shared" si="29"/>
        <v>-5.5362859175767394</v>
      </c>
      <c r="BG36" s="1">
        <f t="shared" si="29"/>
        <v>-5.5363484600918973</v>
      </c>
      <c r="BH36" s="1">
        <f t="shared" si="29"/>
        <v>-5.5366517816590957</v>
      </c>
      <c r="BI36" s="1">
        <f t="shared" si="29"/>
        <v>-5.5381216392784465</v>
      </c>
      <c r="BJ36" s="1">
        <f t="shared" si="29"/>
        <v>-5.545216395035224</v>
      </c>
      <c r="BK36" s="1">
        <f t="shared" si="29"/>
        <v>-5.5788430784885765</v>
      </c>
      <c r="BL36" s="1">
        <f t="shared" si="8"/>
        <v>-5.7271322875844106</v>
      </c>
    </row>
    <row r="37" spans="1:64" x14ac:dyDescent="0.2">
      <c r="A37" s="1" t="s">
        <v>102</v>
      </c>
      <c r="C37" s="54">
        <v>41864.287900000003</v>
      </c>
      <c r="D37" s="54">
        <v>5.0000000000000001E-3</v>
      </c>
      <c r="E37" s="1">
        <f t="shared" si="11"/>
        <v>-5747.9830661351725</v>
      </c>
      <c r="F37" s="1">
        <f t="shared" si="12"/>
        <v>-5748</v>
      </c>
      <c r="G37" s="1">
        <f t="shared" si="13"/>
        <v>1.1640000004263129E-2</v>
      </c>
      <c r="J37" s="1">
        <f>G37</f>
        <v>1.1640000004263129E-2</v>
      </c>
      <c r="Q37" s="112">
        <f t="shared" si="14"/>
        <v>26845.787900000003</v>
      </c>
      <c r="S37" s="2">
        <v>1</v>
      </c>
      <c r="Z37" s="1">
        <f t="shared" si="15"/>
        <v>-5748</v>
      </c>
      <c r="AA37" s="1">
        <f t="shared" si="16"/>
        <v>1.6236139951362569E-2</v>
      </c>
      <c r="AB37" s="1">
        <f t="shared" si="17"/>
        <v>1.4711672321946125E-2</v>
      </c>
      <c r="AC37" s="1">
        <f t="shared" si="18"/>
        <v>1.1640000004263129E-2</v>
      </c>
      <c r="AE37" s="1">
        <f t="shared" si="19"/>
        <v>2.1124502413323238E-5</v>
      </c>
      <c r="AF37" s="1">
        <f t="shared" si="28"/>
        <v>1.1640000004263129E-2</v>
      </c>
      <c r="AG37" s="2"/>
      <c r="AH37" s="1">
        <f t="shared" si="20"/>
        <v>-3.0716723176829955E-3</v>
      </c>
      <c r="AI37" s="1">
        <f t="shared" si="21"/>
        <v>1.0874985095388843</v>
      </c>
      <c r="AJ37" s="1">
        <f t="shared" si="22"/>
        <v>4.1311105263186487E-2</v>
      </c>
      <c r="AK37" s="1">
        <f t="shared" si="23"/>
        <v>-0.2669636712603497</v>
      </c>
      <c r="AL37" s="1">
        <f t="shared" si="24"/>
        <v>-1.2540752159610242</v>
      </c>
      <c r="AM37" s="1">
        <f t="shared" si="25"/>
        <v>-0.72458727079106633</v>
      </c>
      <c r="AN37" s="1">
        <f t="shared" ref="AN37:AT52" si="30">$AU37+$AB$7*SIN(AO37)</f>
        <v>-7.2779185028841242</v>
      </c>
      <c r="AO37" s="1">
        <f t="shared" si="30"/>
        <v>-7.2779153853232827</v>
      </c>
      <c r="AP37" s="1">
        <f t="shared" si="30"/>
        <v>-7.2778950140349608</v>
      </c>
      <c r="AQ37" s="1">
        <f t="shared" si="30"/>
        <v>-7.2777619162724978</v>
      </c>
      <c r="AR37" s="1">
        <f t="shared" si="30"/>
        <v>-7.2768929792624713</v>
      </c>
      <c r="AS37" s="1">
        <f t="shared" si="30"/>
        <v>-7.2712482979557933</v>
      </c>
      <c r="AT37" s="1">
        <f t="shared" si="30"/>
        <v>-7.23568890431845</v>
      </c>
      <c r="AU37" s="1">
        <f t="shared" si="27"/>
        <v>-7.042321384491947</v>
      </c>
      <c r="AW37" s="1">
        <v>-3000</v>
      </c>
      <c r="AX37" s="1">
        <f t="shared" si="0"/>
        <v>-4.8669678620995539E-3</v>
      </c>
      <c r="AY37" s="1">
        <f t="shared" si="1"/>
        <v>6.692886412617549E-3</v>
      </c>
      <c r="AZ37" s="1">
        <f t="shared" si="2"/>
        <v>-1.1559854274717103E-2</v>
      </c>
      <c r="BA37" s="1">
        <f t="shared" si="3"/>
        <v>1.1234009004905163</v>
      </c>
      <c r="BB37" s="1">
        <f t="shared" si="4"/>
        <v>-0.72621834390831974</v>
      </c>
      <c r="BC37" s="1">
        <f t="shared" si="5"/>
        <v>1.1160353337635365</v>
      </c>
      <c r="BD37" s="1">
        <f t="shared" si="6"/>
        <v>0.62419143895306539</v>
      </c>
      <c r="BE37" s="1">
        <f t="shared" si="29"/>
        <v>-5.4082875435067237</v>
      </c>
      <c r="BF37" s="1">
        <f t="shared" si="29"/>
        <v>-5.4082945202538752</v>
      </c>
      <c r="BG37" s="1">
        <f t="shared" si="29"/>
        <v>-5.4083332568364675</v>
      </c>
      <c r="BH37" s="1">
        <f t="shared" si="29"/>
        <v>-5.4085482990212972</v>
      </c>
      <c r="BI37" s="1">
        <f t="shared" si="29"/>
        <v>-5.4097410792803959</v>
      </c>
      <c r="BJ37" s="1">
        <f t="shared" si="29"/>
        <v>-5.4163265586357712</v>
      </c>
      <c r="BK37" s="1">
        <f t="shared" si="29"/>
        <v>-5.4518105245753343</v>
      </c>
      <c r="BL37" s="1">
        <f t="shared" si="8"/>
        <v>-5.6238992344519509</v>
      </c>
    </row>
    <row r="38" spans="1:64" x14ac:dyDescent="0.2">
      <c r="A38" s="1" t="s">
        <v>114</v>
      </c>
      <c r="C38" s="54">
        <v>41942.642</v>
      </c>
      <c r="D38" s="54"/>
      <c r="E38" s="1">
        <f t="shared" si="11"/>
        <v>-5633.9935697867231</v>
      </c>
      <c r="F38" s="1">
        <f t="shared" si="12"/>
        <v>-5634</v>
      </c>
      <c r="G38" s="1">
        <f t="shared" si="13"/>
        <v>4.42000000475673E-3</v>
      </c>
      <c r="I38" s="1">
        <f t="shared" ref="I38:I44" si="31">G38</f>
        <v>4.42000000475673E-3</v>
      </c>
      <c r="Q38" s="112">
        <f t="shared" si="14"/>
        <v>26924.142</v>
      </c>
      <c r="S38" s="2">
        <v>0.1</v>
      </c>
      <c r="Z38" s="1">
        <f t="shared" si="15"/>
        <v>-5634</v>
      </c>
      <c r="AA38" s="1">
        <f t="shared" si="16"/>
        <v>1.4797837998020497E-2</v>
      </c>
      <c r="AB38" s="1">
        <f t="shared" si="17"/>
        <v>8.3982656877137213E-3</v>
      </c>
      <c r="AC38" s="1">
        <f t="shared" si="18"/>
        <v>4.42000000475673E-3</v>
      </c>
      <c r="AE38" s="1">
        <f t="shared" si="19"/>
        <v>1.0769952141442895E-5</v>
      </c>
      <c r="AF38" s="1">
        <f t="shared" si="28"/>
        <v>4.42000000475673E-3</v>
      </c>
      <c r="AG38" s="2"/>
      <c r="AH38" s="1">
        <f t="shared" si="20"/>
        <v>-3.9782656829569912E-3</v>
      </c>
      <c r="AI38" s="1">
        <f t="shared" si="21"/>
        <v>1.1086207644244792</v>
      </c>
      <c r="AJ38" s="1">
        <f t="shared" si="22"/>
        <v>-3.8928893554384017E-2</v>
      </c>
      <c r="AK38" s="1">
        <f t="shared" si="23"/>
        <v>-0.25908902037749898</v>
      </c>
      <c r="AL38" s="1">
        <f t="shared" si="24"/>
        <v>-1.1738136185704167</v>
      </c>
      <c r="AM38" s="1">
        <f t="shared" si="25"/>
        <v>-0.66508500754773903</v>
      </c>
      <c r="AN38" s="1">
        <f t="shared" si="30"/>
        <v>-7.2077694533859127</v>
      </c>
      <c r="AO38" s="1">
        <f t="shared" si="30"/>
        <v>-7.207764303412282</v>
      </c>
      <c r="AP38" s="1">
        <f t="shared" si="30"/>
        <v>-7.207733861799607</v>
      </c>
      <c r="AQ38" s="1">
        <f t="shared" si="30"/>
        <v>-7.2075539458131992</v>
      </c>
      <c r="AR38" s="1">
        <f t="shared" si="30"/>
        <v>-7.2064914811002954</v>
      </c>
      <c r="AS38" s="1">
        <f t="shared" si="30"/>
        <v>-7.2002474131091807</v>
      </c>
      <c r="AT38" s="1">
        <f t="shared" si="30"/>
        <v>-7.1645261213309688</v>
      </c>
      <c r="AU38" s="1">
        <f t="shared" si="27"/>
        <v>-6.9834785442064451</v>
      </c>
      <c r="AW38" s="1">
        <v>-2800</v>
      </c>
      <c r="AX38" s="1">
        <f t="shared" si="0"/>
        <v>-4.8432945559993661E-3</v>
      </c>
      <c r="AY38" s="1">
        <f t="shared" si="1"/>
        <v>5.7912277606895022E-3</v>
      </c>
      <c r="AZ38" s="1">
        <f t="shared" si="2"/>
        <v>-1.0634522316688868E-2</v>
      </c>
      <c r="BA38" s="1">
        <f t="shared" si="3"/>
        <v>1.0862906523603566</v>
      </c>
      <c r="BB38" s="1">
        <f t="shared" si="4"/>
        <v>-0.62117721734664688</v>
      </c>
      <c r="BC38" s="1">
        <f t="shared" si="5"/>
        <v>1.2585963069388144</v>
      </c>
      <c r="BD38" s="1">
        <f t="shared" si="6"/>
        <v>0.72804032490244353</v>
      </c>
      <c r="BE38" s="1">
        <f t="shared" si="29"/>
        <v>-5.2844599953429467</v>
      </c>
      <c r="BF38" s="1">
        <f t="shared" si="29"/>
        <v>-5.2844630164863515</v>
      </c>
      <c r="BG38" s="1">
        <f t="shared" si="29"/>
        <v>-5.2844828799922423</v>
      </c>
      <c r="BH38" s="1">
        <f t="shared" si="29"/>
        <v>-5.2846134639224829</v>
      </c>
      <c r="BI38" s="1">
        <f t="shared" si="29"/>
        <v>-5.2854712727280129</v>
      </c>
      <c r="BJ38" s="1">
        <f t="shared" si="29"/>
        <v>-5.2910781641931397</v>
      </c>
      <c r="BK38" s="1">
        <f t="shared" si="29"/>
        <v>-5.3266103027886684</v>
      </c>
      <c r="BL38" s="1">
        <f t="shared" si="8"/>
        <v>-5.5206661813194913</v>
      </c>
    </row>
    <row r="39" spans="1:64" x14ac:dyDescent="0.2">
      <c r="A39" s="1" t="s">
        <v>115</v>
      </c>
      <c r="C39" s="54">
        <v>42096.623</v>
      </c>
      <c r="D39" s="54"/>
      <c r="E39" s="1">
        <f t="shared" si="11"/>
        <v>-5409.9821059675842</v>
      </c>
      <c r="F39" s="1">
        <f t="shared" si="12"/>
        <v>-5410</v>
      </c>
      <c r="G39" s="1">
        <f t="shared" si="13"/>
        <v>1.2300000002142042E-2</v>
      </c>
      <c r="I39" s="1">
        <f t="shared" si="31"/>
        <v>1.2300000002142042E-2</v>
      </c>
      <c r="Q39" s="112">
        <f t="shared" si="14"/>
        <v>27078.123</v>
      </c>
      <c r="S39" s="2">
        <v>0.1</v>
      </c>
      <c r="Z39" s="1">
        <f t="shared" si="15"/>
        <v>-5410</v>
      </c>
      <c r="AA39" s="1">
        <f t="shared" si="16"/>
        <v>1.1987164474492742E-2</v>
      </c>
      <c r="AB39" s="1">
        <f t="shared" si="17"/>
        <v>1.8046291915411568E-2</v>
      </c>
      <c r="AC39" s="1">
        <f t="shared" si="18"/>
        <v>1.2300000002142042E-2</v>
      </c>
      <c r="AE39" s="1">
        <f t="shared" si="19"/>
        <v>9.7866067359616033E-9</v>
      </c>
      <c r="AF39" s="1">
        <f t="shared" si="28"/>
        <v>1.2300000002142042E-2</v>
      </c>
      <c r="AG39" s="2"/>
      <c r="AH39" s="1">
        <f t="shared" si="20"/>
        <v>-5.7462919132695274E-3</v>
      </c>
      <c r="AI39" s="1">
        <f t="shared" si="21"/>
        <v>1.1501447193326231</v>
      </c>
      <c r="AJ39" s="1">
        <f t="shared" si="22"/>
        <v>-0.20435450913961375</v>
      </c>
      <c r="AK39" s="1">
        <f t="shared" si="23"/>
        <v>-0.23744926658311269</v>
      </c>
      <c r="AL39" s="1">
        <f t="shared" si="24"/>
        <v>-1.0069480958843988</v>
      </c>
      <c r="AM39" s="1">
        <f t="shared" si="25"/>
        <v>-0.55082195050445037</v>
      </c>
      <c r="AN39" s="1">
        <f t="shared" si="30"/>
        <v>-7.0659923676059835</v>
      </c>
      <c r="AO39" s="1">
        <f t="shared" si="30"/>
        <v>-7.065981267378791</v>
      </c>
      <c r="AP39" s="1">
        <f t="shared" si="30"/>
        <v>-7.0659255361371294</v>
      </c>
      <c r="AQ39" s="1">
        <f t="shared" si="30"/>
        <v>-7.065645771309268</v>
      </c>
      <c r="AR39" s="1">
        <f t="shared" si="30"/>
        <v>-7.0642425556151416</v>
      </c>
      <c r="AS39" s="1">
        <f t="shared" si="30"/>
        <v>-7.0572336406805372</v>
      </c>
      <c r="AT39" s="1">
        <f t="shared" si="30"/>
        <v>-7.0229139739386133</v>
      </c>
      <c r="AU39" s="1">
        <f t="shared" si="27"/>
        <v>-6.8678575246980902</v>
      </c>
      <c r="AW39" s="1">
        <v>-2600</v>
      </c>
      <c r="AX39" s="1">
        <f t="shared" si="0"/>
        <v>-4.6932056417055478E-3</v>
      </c>
      <c r="AY39" s="1">
        <f t="shared" si="1"/>
        <v>4.8918022461603749E-3</v>
      </c>
      <c r="AZ39" s="1">
        <f t="shared" si="2"/>
        <v>-9.5850078878659227E-3</v>
      </c>
      <c r="BA39" s="1">
        <f t="shared" si="3"/>
        <v>1.0500114688790161</v>
      </c>
      <c r="BB39" s="1">
        <f t="shared" si="4"/>
        <v>-0.51157305059328761</v>
      </c>
      <c r="BC39" s="1">
        <f t="shared" si="5"/>
        <v>1.3918257606787399</v>
      </c>
      <c r="BD39" s="1">
        <f t="shared" si="6"/>
        <v>0.835325585803534</v>
      </c>
      <c r="BE39" s="1">
        <f t="shared" si="29"/>
        <v>-5.1647540698405079</v>
      </c>
      <c r="BF39" s="1">
        <f t="shared" si="29"/>
        <v>-5.1647550614761553</v>
      </c>
      <c r="BG39" s="1">
        <f t="shared" si="29"/>
        <v>-5.1647631368737859</v>
      </c>
      <c r="BH39" s="1">
        <f t="shared" si="29"/>
        <v>-5.164828893983092</v>
      </c>
      <c r="BI39" s="1">
        <f t="shared" si="29"/>
        <v>-5.1653640164156824</v>
      </c>
      <c r="BJ39" s="1">
        <f t="shared" si="29"/>
        <v>-5.1696971021399785</v>
      </c>
      <c r="BK39" s="1">
        <f t="shared" si="29"/>
        <v>-5.2034763108019586</v>
      </c>
      <c r="BL39" s="1">
        <f t="shared" si="8"/>
        <v>-5.4174331281870316</v>
      </c>
    </row>
    <row r="40" spans="1:64" x14ac:dyDescent="0.2">
      <c r="A40" s="1" t="s">
        <v>115</v>
      </c>
      <c r="C40" s="54">
        <v>42105.56</v>
      </c>
      <c r="D40" s="54"/>
      <c r="E40" s="1">
        <f t="shared" si="11"/>
        <v>-5396.9805638802409</v>
      </c>
      <c r="F40" s="1">
        <f t="shared" si="12"/>
        <v>-5397</v>
      </c>
      <c r="G40" s="1">
        <f t="shared" si="13"/>
        <v>1.3359999997192062E-2</v>
      </c>
      <c r="I40" s="1">
        <f t="shared" si="31"/>
        <v>1.3359999997192062E-2</v>
      </c>
      <c r="Q40" s="112">
        <f t="shared" si="14"/>
        <v>27087.059999999998</v>
      </c>
      <c r="S40" s="2">
        <v>0.1</v>
      </c>
      <c r="Z40" s="1">
        <f t="shared" si="15"/>
        <v>-5397</v>
      </c>
      <c r="AA40" s="1">
        <f t="shared" si="16"/>
        <v>1.1825414956471811E-2</v>
      </c>
      <c r="AB40" s="1">
        <f t="shared" si="17"/>
        <v>1.9207616651776786E-2</v>
      </c>
      <c r="AC40" s="1">
        <f t="shared" si="18"/>
        <v>1.3359999997192062E-2</v>
      </c>
      <c r="AE40" s="1">
        <f t="shared" si="19"/>
        <v>2.3549512472023763E-7</v>
      </c>
      <c r="AF40" s="1">
        <f t="shared" si="28"/>
        <v>1.3359999997192062E-2</v>
      </c>
      <c r="AG40" s="2"/>
      <c r="AH40" s="1">
        <f t="shared" si="20"/>
        <v>-5.847616654584724E-3</v>
      </c>
      <c r="AI40" s="1">
        <f t="shared" si="21"/>
        <v>1.1525263838412774</v>
      </c>
      <c r="AJ40" s="1">
        <f t="shared" si="22"/>
        <v>-0.21419403545251245</v>
      </c>
      <c r="AK40" s="1">
        <f t="shared" si="23"/>
        <v>-0.23592645713576427</v>
      </c>
      <c r="AL40" s="1">
        <f t="shared" si="24"/>
        <v>-0.99688571079080202</v>
      </c>
      <c r="AM40" s="1">
        <f t="shared" si="25"/>
        <v>-0.54428233787537028</v>
      </c>
      <c r="AN40" s="1">
        <f t="shared" si="30"/>
        <v>-7.0576046065519709</v>
      </c>
      <c r="AO40" s="1">
        <f t="shared" si="30"/>
        <v>-7.0575930938225104</v>
      </c>
      <c r="AP40" s="1">
        <f t="shared" si="30"/>
        <v>-7.0575357678783393</v>
      </c>
      <c r="AQ40" s="1">
        <f t="shared" si="30"/>
        <v>-7.057250369600526</v>
      </c>
      <c r="AR40" s="1">
        <f t="shared" si="30"/>
        <v>-7.0558306918826741</v>
      </c>
      <c r="AS40" s="1">
        <f t="shared" si="30"/>
        <v>-7.0487976242795289</v>
      </c>
      <c r="AT40" s="1">
        <f t="shared" si="30"/>
        <v>-7.0146283506346725</v>
      </c>
      <c r="AU40" s="1">
        <f t="shared" si="27"/>
        <v>-6.8611473762444799</v>
      </c>
      <c r="AW40" s="1">
        <v>-2400</v>
      </c>
      <c r="AX40" s="1">
        <f t="shared" si="0"/>
        <v>-4.4452303213387539E-3</v>
      </c>
      <c r="AY40" s="1">
        <f t="shared" si="1"/>
        <v>3.9946098690301652E-3</v>
      </c>
      <c r="AZ40" s="1">
        <f t="shared" si="2"/>
        <v>-8.4398401903689191E-3</v>
      </c>
      <c r="BA40" s="1">
        <f t="shared" si="3"/>
        <v>1.0152929266344883</v>
      </c>
      <c r="BB40" s="1">
        <f t="shared" si="4"/>
        <v>-0.40090667976472422</v>
      </c>
      <c r="BC40" s="1">
        <f t="shared" si="5"/>
        <v>1.5163339736238475</v>
      </c>
      <c r="BD40" s="1">
        <f t="shared" si="6"/>
        <v>0.94696864415923798</v>
      </c>
      <c r="BE40" s="1">
        <f t="shared" si="29"/>
        <v>-5.0490324642413551</v>
      </c>
      <c r="BF40" s="1">
        <f t="shared" si="29"/>
        <v>-5.0490326851014924</v>
      </c>
      <c r="BG40" s="1">
        <f t="shared" si="29"/>
        <v>-5.0490350650670939</v>
      </c>
      <c r="BH40" s="1">
        <f t="shared" si="29"/>
        <v>-5.0490607102992184</v>
      </c>
      <c r="BI40" s="1">
        <f t="shared" si="29"/>
        <v>-5.0493369304399627</v>
      </c>
      <c r="BJ40" s="1">
        <f t="shared" si="29"/>
        <v>-5.0522983610819479</v>
      </c>
      <c r="BK40" s="1">
        <f t="shared" si="29"/>
        <v>-5.0826204458956132</v>
      </c>
      <c r="BL40" s="1">
        <f t="shared" si="8"/>
        <v>-5.3142000750545719</v>
      </c>
    </row>
    <row r="41" spans="1:64" x14ac:dyDescent="0.2">
      <c r="A41" s="1" t="s">
        <v>115</v>
      </c>
      <c r="C41" s="54">
        <v>42120.671000000002</v>
      </c>
      <c r="D41" s="54"/>
      <c r="E41" s="1">
        <f t="shared" si="11"/>
        <v>-5374.9970904012271</v>
      </c>
      <c r="F41" s="1">
        <f t="shared" si="12"/>
        <v>-5375</v>
      </c>
      <c r="G41" s="1">
        <f t="shared" si="13"/>
        <v>2.0000000076834112E-3</v>
      </c>
      <c r="I41" s="1">
        <f t="shared" si="31"/>
        <v>2.0000000076834112E-3</v>
      </c>
      <c r="Q41" s="112">
        <f t="shared" si="14"/>
        <v>27102.171000000002</v>
      </c>
      <c r="S41" s="2">
        <v>0.1</v>
      </c>
      <c r="Z41" s="1">
        <f t="shared" si="15"/>
        <v>-5375</v>
      </c>
      <c r="AA41" s="1">
        <f t="shared" si="16"/>
        <v>1.1552175004686525E-2</v>
      </c>
      <c r="AB41" s="1">
        <f t="shared" si="17"/>
        <v>8.0186207935757908E-3</v>
      </c>
      <c r="AC41" s="1">
        <f t="shared" si="18"/>
        <v>2.0000000076834112E-3</v>
      </c>
      <c r="AE41" s="1">
        <f t="shared" si="19"/>
        <v>9.124404717337144E-6</v>
      </c>
      <c r="AF41" s="1">
        <f t="shared" si="28"/>
        <v>2.0000000076834112E-3</v>
      </c>
      <c r="AG41" s="2"/>
      <c r="AH41" s="1">
        <f t="shared" si="20"/>
        <v>-6.0186207858923795E-3</v>
      </c>
      <c r="AI41" s="1">
        <f t="shared" si="21"/>
        <v>1.1565437063160118</v>
      </c>
      <c r="AJ41" s="1">
        <f t="shared" si="22"/>
        <v>-0.2308878748799435</v>
      </c>
      <c r="AK41" s="1">
        <f t="shared" si="23"/>
        <v>-0.23328021552882816</v>
      </c>
      <c r="AL41" s="1">
        <f t="shared" si="24"/>
        <v>-0.9797622360099344</v>
      </c>
      <c r="AM41" s="1">
        <f t="shared" si="25"/>
        <v>-0.53323545204972778</v>
      </c>
      <c r="AN41" s="1">
        <f t="shared" si="30"/>
        <v>-7.0433704691364198</v>
      </c>
      <c r="AO41" s="1">
        <f t="shared" si="30"/>
        <v>-7.0433582466174061</v>
      </c>
      <c r="AP41" s="1">
        <f t="shared" si="30"/>
        <v>-7.0432982162442377</v>
      </c>
      <c r="AQ41" s="1">
        <f t="shared" si="30"/>
        <v>-7.0430034293794375</v>
      </c>
      <c r="AR41" s="1">
        <f t="shared" si="30"/>
        <v>-7.0415570366533879</v>
      </c>
      <c r="AS41" s="1">
        <f t="shared" si="30"/>
        <v>-7.0344886793395904</v>
      </c>
      <c r="AT41" s="1">
        <f t="shared" si="30"/>
        <v>-7.0005908208915431</v>
      </c>
      <c r="AU41" s="1">
        <f t="shared" si="27"/>
        <v>-6.84979174039991</v>
      </c>
      <c r="AW41" s="1">
        <v>-2200</v>
      </c>
      <c r="AX41" s="1">
        <f t="shared" si="0"/>
        <v>-4.1248543306386543E-3</v>
      </c>
      <c r="AY41" s="1">
        <f t="shared" si="1"/>
        <v>3.0996506292988754E-3</v>
      </c>
      <c r="AZ41" s="1">
        <f t="shared" si="2"/>
        <v>-7.2245049599375302E-3</v>
      </c>
      <c r="BA41" s="1">
        <f t="shared" si="3"/>
        <v>0.98258176950436904</v>
      </c>
      <c r="BB41" s="1">
        <f t="shared" si="4"/>
        <v>-0.29170004168924424</v>
      </c>
      <c r="BC41" s="1">
        <f t="shared" si="5"/>
        <v>1.6328366065553084</v>
      </c>
      <c r="BD41" s="1">
        <f t="shared" si="6"/>
        <v>1.0640475895085815</v>
      </c>
      <c r="BE41" s="1">
        <f t="shared" si="29"/>
        <v>-4.937092748209861</v>
      </c>
      <c r="BF41" s="1">
        <f t="shared" si="29"/>
        <v>-4.9370927742176791</v>
      </c>
      <c r="BG41" s="1">
        <f t="shared" si="29"/>
        <v>-4.9370931896928578</v>
      </c>
      <c r="BH41" s="1">
        <f t="shared" si="29"/>
        <v>-4.937099826811048</v>
      </c>
      <c r="BI41" s="1">
        <f t="shared" si="29"/>
        <v>-4.9372058270938091</v>
      </c>
      <c r="BJ41" s="1">
        <f t="shared" si="29"/>
        <v>-4.9388921305835991</v>
      </c>
      <c r="BK41" s="1">
        <f t="shared" si="29"/>
        <v>-4.9642303487591164</v>
      </c>
      <c r="BL41" s="1">
        <f t="shared" si="8"/>
        <v>-5.2109670219221123</v>
      </c>
    </row>
    <row r="42" spans="1:64" x14ac:dyDescent="0.2">
      <c r="A42" s="1" t="s">
        <v>116</v>
      </c>
      <c r="C42" s="54">
        <v>42132.364000000001</v>
      </c>
      <c r="D42" s="54"/>
      <c r="E42" s="1">
        <f t="shared" si="11"/>
        <v>-5357.9861212138794</v>
      </c>
      <c r="F42" s="1">
        <f t="shared" si="12"/>
        <v>-5358</v>
      </c>
      <c r="G42" s="1">
        <f t="shared" si="13"/>
        <v>9.5400000063818879E-3</v>
      </c>
      <c r="I42" s="1">
        <f t="shared" si="31"/>
        <v>9.5400000063818879E-3</v>
      </c>
      <c r="Q42" s="112">
        <f t="shared" si="14"/>
        <v>27113.864000000001</v>
      </c>
      <c r="S42" s="2">
        <v>0.1</v>
      </c>
      <c r="Z42" s="1">
        <f t="shared" si="15"/>
        <v>-5358</v>
      </c>
      <c r="AA42" s="1">
        <f t="shared" si="16"/>
        <v>1.134148383071221E-2</v>
      </c>
      <c r="AB42" s="1">
        <f t="shared" si="17"/>
        <v>1.5690330066642066E-2</v>
      </c>
      <c r="AC42" s="1">
        <f t="shared" si="18"/>
        <v>9.5400000063818879E-3</v>
      </c>
      <c r="AE42" s="1">
        <f t="shared" si="19"/>
        <v>3.2453439693238038E-7</v>
      </c>
      <c r="AF42" s="1">
        <f t="shared" si="28"/>
        <v>9.5400000063818879E-3</v>
      </c>
      <c r="AG42" s="2"/>
      <c r="AH42" s="1">
        <f t="shared" si="20"/>
        <v>-6.1503300602601778E-3</v>
      </c>
      <c r="AI42" s="1">
        <f t="shared" si="21"/>
        <v>1.1596354863746501</v>
      </c>
      <c r="AJ42" s="1">
        <f t="shared" si="22"/>
        <v>-0.24382067453217407</v>
      </c>
      <c r="AK42" s="1">
        <f t="shared" si="23"/>
        <v>-0.23117547974268207</v>
      </c>
      <c r="AL42" s="1">
        <f t="shared" si="24"/>
        <v>-0.96644886974954058</v>
      </c>
      <c r="AM42" s="1">
        <f t="shared" si="25"/>
        <v>-0.52471612152877678</v>
      </c>
      <c r="AN42" s="1">
        <f t="shared" si="30"/>
        <v>-7.0323374985568394</v>
      </c>
      <c r="AO42" s="1">
        <f t="shared" si="30"/>
        <v>-7.0323247187469082</v>
      </c>
      <c r="AP42" s="1">
        <f t="shared" si="30"/>
        <v>-7.0322625991543743</v>
      </c>
      <c r="AQ42" s="1">
        <f t="shared" si="30"/>
        <v>-7.0319607017979333</v>
      </c>
      <c r="AR42" s="1">
        <f t="shared" si="30"/>
        <v>-7.0304947033503922</v>
      </c>
      <c r="AS42" s="1">
        <f t="shared" si="30"/>
        <v>-7.0234039599875313</v>
      </c>
      <c r="AT42" s="1">
        <f t="shared" si="30"/>
        <v>-6.9897303022887618</v>
      </c>
      <c r="AU42" s="1">
        <f t="shared" si="27"/>
        <v>-6.8410169308836508</v>
      </c>
      <c r="AW42" s="1">
        <v>-2000</v>
      </c>
      <c r="AX42" s="1">
        <f t="shared" si="0"/>
        <v>-3.7543531964772344E-3</v>
      </c>
      <c r="AY42" s="1">
        <f t="shared" si="1"/>
        <v>2.2069245269665046E-3</v>
      </c>
      <c r="AZ42" s="1">
        <f t="shared" si="2"/>
        <v>-5.961277723443739E-3</v>
      </c>
      <c r="BA42" s="1">
        <f t="shared" si="3"/>
        <v>0.95211432482570346</v>
      </c>
      <c r="BB42" s="1">
        <f t="shared" si="4"/>
        <v>-0.18567401984153503</v>
      </c>
      <c r="BC42" s="1">
        <f t="shared" si="5"/>
        <v>1.7420825367859192</v>
      </c>
      <c r="BD42" s="1">
        <f t="shared" si="6"/>
        <v>1.1878322011748645</v>
      </c>
      <c r="BE42" s="1">
        <f t="shared" si="29"/>
        <v>-4.828694969331826</v>
      </c>
      <c r="BF42" s="1">
        <f t="shared" si="29"/>
        <v>-4.8286949700981525</v>
      </c>
      <c r="BG42" s="1">
        <f t="shared" si="29"/>
        <v>-4.8286949936043548</v>
      </c>
      <c r="BH42" s="1">
        <f t="shared" si="29"/>
        <v>-4.8286957146281724</v>
      </c>
      <c r="BI42" s="1">
        <f t="shared" si="29"/>
        <v>-4.8287178289846482</v>
      </c>
      <c r="BJ42" s="1">
        <f t="shared" si="29"/>
        <v>-4.8293940725263695</v>
      </c>
      <c r="BK42" s="1">
        <f t="shared" si="29"/>
        <v>-4.8484674055676136</v>
      </c>
      <c r="BL42" s="1">
        <f t="shared" si="8"/>
        <v>-5.1077339687896526</v>
      </c>
    </row>
    <row r="43" spans="1:64" x14ac:dyDescent="0.2">
      <c r="A43" s="1" t="s">
        <v>115</v>
      </c>
      <c r="C43" s="54">
        <v>42151.608</v>
      </c>
      <c r="D43" s="54"/>
      <c r="E43" s="1">
        <f t="shared" si="11"/>
        <v>-5329.9899618842528</v>
      </c>
      <c r="F43" s="1">
        <f t="shared" si="12"/>
        <v>-5330</v>
      </c>
      <c r="G43" s="1">
        <f t="shared" si="13"/>
        <v>6.9000000003143214E-3</v>
      </c>
      <c r="I43" s="1">
        <f t="shared" si="31"/>
        <v>6.9000000003143214E-3</v>
      </c>
      <c r="Q43" s="112">
        <f t="shared" si="14"/>
        <v>27133.108</v>
      </c>
      <c r="S43" s="2">
        <v>0.1</v>
      </c>
      <c r="Z43" s="1">
        <f t="shared" si="15"/>
        <v>-5330</v>
      </c>
      <c r="AA43" s="1">
        <f t="shared" si="16"/>
        <v>1.0995382704028868E-2</v>
      </c>
      <c r="AB43" s="1">
        <f t="shared" si="17"/>
        <v>1.3266378524525842E-2</v>
      </c>
      <c r="AC43" s="1">
        <f t="shared" si="18"/>
        <v>6.9000000003143214E-3</v>
      </c>
      <c r="AE43" s="1">
        <f t="shared" si="19"/>
        <v>1.6772159489884269E-6</v>
      </c>
      <c r="AF43" s="1">
        <f t="shared" si="28"/>
        <v>6.9000000003143214E-3</v>
      </c>
      <c r="AG43" s="2"/>
      <c r="AH43" s="1">
        <f t="shared" si="20"/>
        <v>-6.3663785242115195E-3</v>
      </c>
      <c r="AI43" s="1">
        <f t="shared" si="21"/>
        <v>1.1647011367265763</v>
      </c>
      <c r="AJ43" s="1">
        <f t="shared" si="22"/>
        <v>-0.26517577132756509</v>
      </c>
      <c r="AK43" s="1">
        <f t="shared" si="23"/>
        <v>-0.22759421456905252</v>
      </c>
      <c r="AL43" s="1">
        <f t="shared" si="24"/>
        <v>-0.94436613604282194</v>
      </c>
      <c r="AM43" s="1">
        <f t="shared" si="25"/>
        <v>-0.51071531405708037</v>
      </c>
      <c r="AN43" s="1">
        <f t="shared" si="30"/>
        <v>-7.01410150673515</v>
      </c>
      <c r="AO43" s="1">
        <f t="shared" si="30"/>
        <v>-7.0140877956486891</v>
      </c>
      <c r="AP43" s="1">
        <f t="shared" si="30"/>
        <v>-7.0140222500796501</v>
      </c>
      <c r="AQ43" s="1">
        <f t="shared" si="30"/>
        <v>-7.0137089640161658</v>
      </c>
      <c r="AR43" s="1">
        <f t="shared" si="30"/>
        <v>-7.0122127729506571</v>
      </c>
      <c r="AS43" s="1">
        <f t="shared" si="30"/>
        <v>-7.0050946106462098</v>
      </c>
      <c r="AT43" s="1">
        <f t="shared" si="30"/>
        <v>-6.9718175039892438</v>
      </c>
      <c r="AU43" s="1">
        <f t="shared" si="27"/>
        <v>-6.8265643034451067</v>
      </c>
      <c r="AW43" s="1">
        <v>-1800</v>
      </c>
      <c r="AX43" s="1">
        <f t="shared" si="0"/>
        <v>-3.3529154534403713E-3</v>
      </c>
      <c r="AY43" s="1">
        <f t="shared" si="1"/>
        <v>1.3164315620330515E-3</v>
      </c>
      <c r="AZ43" s="1">
        <f t="shared" si="2"/>
        <v>-4.6693470154734228E-3</v>
      </c>
      <c r="BA43" s="1">
        <f t="shared" si="3"/>
        <v>0.92397970995198508</v>
      </c>
      <c r="BB43" s="1">
        <f t="shared" si="4"/>
        <v>-8.393353694013729E-2</v>
      </c>
      <c r="BC43" s="1">
        <f t="shared" si="5"/>
        <v>1.8448079018511176</v>
      </c>
      <c r="BD43" s="1">
        <f t="shared" si="6"/>
        <v>1.3198344084880214</v>
      </c>
      <c r="BE43" s="1">
        <f t="shared" si="29"/>
        <v>-4.7235815248927082</v>
      </c>
      <c r="BF43" s="1">
        <f t="shared" si="29"/>
        <v>-4.7235815248927144</v>
      </c>
      <c r="BG43" s="1">
        <f t="shared" si="29"/>
        <v>-4.7235815248944917</v>
      </c>
      <c r="BH43" s="1">
        <f t="shared" si="29"/>
        <v>-4.7235815254596849</v>
      </c>
      <c r="BI43" s="1">
        <f t="shared" si="29"/>
        <v>-4.7235817052081455</v>
      </c>
      <c r="BJ43" s="1">
        <f t="shared" si="29"/>
        <v>-4.723638724881682</v>
      </c>
      <c r="BK43" s="1">
        <f t="shared" si="29"/>
        <v>-4.7354650296061136</v>
      </c>
      <c r="BL43" s="1">
        <f t="shared" si="8"/>
        <v>-5.0045009156571929</v>
      </c>
    </row>
    <row r="44" spans="1:64" x14ac:dyDescent="0.2">
      <c r="A44" s="1" t="s">
        <v>117</v>
      </c>
      <c r="C44" s="54">
        <v>42202.483999999997</v>
      </c>
      <c r="D44" s="54"/>
      <c r="E44" s="1">
        <f t="shared" si="11"/>
        <v>-5255.9755884663518</v>
      </c>
      <c r="F44" s="1">
        <f t="shared" si="12"/>
        <v>-5256</v>
      </c>
      <c r="G44" s="1">
        <f t="shared" si="13"/>
        <v>1.6779999998107087E-2</v>
      </c>
      <c r="I44" s="1">
        <f t="shared" si="31"/>
        <v>1.6779999998107087E-2</v>
      </c>
      <c r="Q44" s="112">
        <f t="shared" si="14"/>
        <v>27183.983999999997</v>
      </c>
      <c r="S44" s="2">
        <v>0.1</v>
      </c>
      <c r="Z44" s="1">
        <f t="shared" si="15"/>
        <v>-5256</v>
      </c>
      <c r="AA44" s="1">
        <f t="shared" si="16"/>
        <v>1.0086922347224803E-2</v>
      </c>
      <c r="AB44" s="1">
        <f t="shared" si="17"/>
        <v>2.3711338966987412E-2</v>
      </c>
      <c r="AC44" s="1">
        <f t="shared" si="18"/>
        <v>1.6779999998107087E-2</v>
      </c>
      <c r="AE44" s="1">
        <f t="shared" si="19"/>
        <v>4.4797288440739922E-6</v>
      </c>
      <c r="AF44" s="1">
        <f t="shared" si="28"/>
        <v>1.6779999998107087E-2</v>
      </c>
      <c r="AG44" s="2"/>
      <c r="AH44" s="1">
        <f t="shared" si="20"/>
        <v>-6.9313389688803245E-3</v>
      </c>
      <c r="AI44" s="1">
        <f t="shared" si="21"/>
        <v>1.1778968075655516</v>
      </c>
      <c r="AJ44" s="1">
        <f t="shared" si="22"/>
        <v>-0.32183904062282215</v>
      </c>
      <c r="AK44" s="1">
        <f t="shared" si="23"/>
        <v>-0.21743577627040905</v>
      </c>
      <c r="AL44" s="1">
        <f t="shared" si="24"/>
        <v>-0.88508111720242122</v>
      </c>
      <c r="AM44" s="1">
        <f t="shared" si="25"/>
        <v>-0.47388788404392684</v>
      </c>
      <c r="AN44" s="1">
        <f t="shared" si="30"/>
        <v>-6.9655267602068642</v>
      </c>
      <c r="AO44" s="1">
        <f t="shared" si="30"/>
        <v>-6.9655105485460709</v>
      </c>
      <c r="AP44" s="1">
        <f t="shared" si="30"/>
        <v>-6.9654361981960955</v>
      </c>
      <c r="AQ44" s="1">
        <f t="shared" si="30"/>
        <v>-6.9650952681484979</v>
      </c>
      <c r="AR44" s="1">
        <f t="shared" si="30"/>
        <v>-6.9635331556279212</v>
      </c>
      <c r="AS44" s="1">
        <f t="shared" si="30"/>
        <v>-6.9564007385300322</v>
      </c>
      <c r="AT44" s="1">
        <f t="shared" si="30"/>
        <v>-6.9243324129502852</v>
      </c>
      <c r="AU44" s="1">
        <f t="shared" si="27"/>
        <v>-6.7883680737860956</v>
      </c>
      <c r="AW44" s="1">
        <v>-1600</v>
      </c>
      <c r="AX44" s="1">
        <f t="shared" si="0"/>
        <v>-2.9369186273668882E-3</v>
      </c>
      <c r="AY44" s="1">
        <f t="shared" si="1"/>
        <v>4.281717344985189E-4</v>
      </c>
      <c r="AZ44" s="1">
        <f t="shared" si="2"/>
        <v>-3.3650903618654073E-3</v>
      </c>
      <c r="BA44" s="1">
        <f t="shared" si="3"/>
        <v>0.89816970000189467</v>
      </c>
      <c r="BB44" s="1">
        <f t="shared" si="4"/>
        <v>1.2868877653973227E-2</v>
      </c>
      <c r="BC44" s="1">
        <f t="shared" si="5"/>
        <v>1.9417095351101572</v>
      </c>
      <c r="BD44" s="1">
        <f t="shared" si="6"/>
        <v>1.4618792653988324</v>
      </c>
      <c r="BE44" s="1">
        <f t="shared" si="29"/>
        <v>-4.6214906967565588</v>
      </c>
      <c r="BF44" s="1">
        <f t="shared" si="29"/>
        <v>-4.6214906967149973</v>
      </c>
      <c r="BG44" s="1">
        <f t="shared" si="29"/>
        <v>-4.6214906983447657</v>
      </c>
      <c r="BH44" s="1">
        <f t="shared" si="29"/>
        <v>-4.6214906344361468</v>
      </c>
      <c r="BI44" s="1">
        <f t="shared" si="29"/>
        <v>-4.6214931405380426</v>
      </c>
      <c r="BJ44" s="1">
        <f t="shared" si="29"/>
        <v>-4.621394918249301</v>
      </c>
      <c r="BK44" s="1">
        <f t="shared" si="29"/>
        <v>-4.6253272407379029</v>
      </c>
      <c r="BL44" s="1">
        <f t="shared" si="8"/>
        <v>-4.9012678625247332</v>
      </c>
    </row>
    <row r="45" spans="1:64" x14ac:dyDescent="0.2">
      <c r="A45" s="1" t="s">
        <v>102</v>
      </c>
      <c r="C45" s="54">
        <v>42229.286599999999</v>
      </c>
      <c r="D45" s="54">
        <v>5.0000000000000001E-3</v>
      </c>
      <c r="E45" s="1">
        <f t="shared" si="11"/>
        <v>-5216.9831825191277</v>
      </c>
      <c r="F45" s="1">
        <f t="shared" si="12"/>
        <v>-5217</v>
      </c>
      <c r="G45" s="1">
        <f t="shared" si="13"/>
        <v>1.1559999999008141E-2</v>
      </c>
      <c r="J45" s="1">
        <f>G45</f>
        <v>1.1559999999008141E-2</v>
      </c>
      <c r="Q45" s="112">
        <f t="shared" si="14"/>
        <v>27210.786599999999</v>
      </c>
      <c r="S45" s="2">
        <v>1</v>
      </c>
      <c r="Z45" s="1">
        <f t="shared" si="15"/>
        <v>-5217</v>
      </c>
      <c r="AA45" s="1">
        <f t="shared" si="16"/>
        <v>9.6122945035789983E-3</v>
      </c>
      <c r="AB45" s="1">
        <f t="shared" si="17"/>
        <v>1.8785056092014044E-2</v>
      </c>
      <c r="AC45" s="1">
        <f t="shared" si="18"/>
        <v>1.1559999999008141E-2</v>
      </c>
      <c r="AE45" s="1">
        <f t="shared" si="19"/>
        <v>3.7935566969248838E-6</v>
      </c>
      <c r="AF45" s="1">
        <f t="shared" si="28"/>
        <v>1.1559999999008141E-2</v>
      </c>
      <c r="AG45" s="2"/>
      <c r="AH45" s="1">
        <f t="shared" si="20"/>
        <v>-7.2250560930059013E-3</v>
      </c>
      <c r="AI45" s="1">
        <f t="shared" si="21"/>
        <v>1.1847158942402969</v>
      </c>
      <c r="AJ45" s="1">
        <f t="shared" si="22"/>
        <v>-0.35176045198297301</v>
      </c>
      <c r="AK45" s="1">
        <f t="shared" si="23"/>
        <v>-0.21167340257892042</v>
      </c>
      <c r="AL45" s="1">
        <f t="shared" si="24"/>
        <v>-0.85330126682991347</v>
      </c>
      <c r="AM45" s="1">
        <f t="shared" si="25"/>
        <v>-0.45457337617848498</v>
      </c>
      <c r="AN45" s="1">
        <f t="shared" si="30"/>
        <v>-6.9397081855488327</v>
      </c>
      <c r="AO45" s="1">
        <f t="shared" si="30"/>
        <v>-6.9396906649124031</v>
      </c>
      <c r="AP45" s="1">
        <f t="shared" si="30"/>
        <v>-6.9396119365336357</v>
      </c>
      <c r="AQ45" s="1">
        <f t="shared" si="30"/>
        <v>-6.9392582321763765</v>
      </c>
      <c r="AR45" s="1">
        <f t="shared" si="30"/>
        <v>-6.9376703247164606</v>
      </c>
      <c r="AS45" s="1">
        <f t="shared" si="30"/>
        <v>-6.9305652841755947</v>
      </c>
      <c r="AT45" s="1">
        <f t="shared" si="30"/>
        <v>-6.8992258041090997</v>
      </c>
      <c r="AU45" s="1">
        <f t="shared" si="27"/>
        <v>-6.7682376284252665</v>
      </c>
      <c r="AW45" s="1">
        <v>-1400</v>
      </c>
      <c r="AX45" s="1">
        <f t="shared" si="0"/>
        <v>-2.5202676322413991E-3</v>
      </c>
      <c r="AY45" s="1">
        <f t="shared" si="1"/>
        <v>-4.5785495563709468E-4</v>
      </c>
      <c r="AZ45" s="1">
        <f t="shared" si="2"/>
        <v>-2.0624126766043043E-3</v>
      </c>
      <c r="BA45" s="1">
        <f t="shared" si="3"/>
        <v>0.87461558326705646</v>
      </c>
      <c r="BB45" s="1">
        <f t="shared" si="4"/>
        <v>0.10440078064099768</v>
      </c>
      <c r="BC45" s="1">
        <f t="shared" si="5"/>
        <v>2.0334316722787533</v>
      </c>
      <c r="BD45" s="1">
        <f t="shared" si="6"/>
        <v>1.6162042851032647</v>
      </c>
      <c r="BE45" s="1">
        <f t="shared" si="29"/>
        <v>-4.5221653689228427</v>
      </c>
      <c r="BF45" s="1">
        <f t="shared" si="29"/>
        <v>-4.5221653707390903</v>
      </c>
      <c r="BG45" s="1">
        <f t="shared" si="29"/>
        <v>-4.5221653365471237</v>
      </c>
      <c r="BH45" s="1">
        <f t="shared" si="29"/>
        <v>-4.5221659802326055</v>
      </c>
      <c r="BI45" s="1">
        <f t="shared" si="29"/>
        <v>-4.5221538628056761</v>
      </c>
      <c r="BJ45" s="1">
        <f t="shared" si="29"/>
        <v>-4.5223821023535002</v>
      </c>
      <c r="BK45" s="1">
        <f t="shared" si="29"/>
        <v>-4.51812755784242</v>
      </c>
      <c r="BL45" s="1">
        <f t="shared" si="8"/>
        <v>-4.7980348093922736</v>
      </c>
    </row>
    <row r="46" spans="1:64" x14ac:dyDescent="0.2">
      <c r="A46" s="1" t="s">
        <v>118</v>
      </c>
      <c r="C46" s="54">
        <v>42277.402000000002</v>
      </c>
      <c r="D46" s="54"/>
      <c r="E46" s="1">
        <f t="shared" si="11"/>
        <v>-5146.9849282783844</v>
      </c>
      <c r="F46" s="1">
        <f t="shared" si="12"/>
        <v>-5147</v>
      </c>
      <c r="G46" s="1">
        <f t="shared" si="13"/>
        <v>1.0360000007494818E-2</v>
      </c>
      <c r="I46" s="1">
        <f t="shared" ref="I46:I59" si="32">G46</f>
        <v>1.0360000007494818E-2</v>
      </c>
      <c r="Q46" s="112">
        <f t="shared" si="14"/>
        <v>27258.902000000002</v>
      </c>
      <c r="S46" s="2">
        <v>0.1</v>
      </c>
      <c r="Z46" s="1">
        <f t="shared" si="15"/>
        <v>-5147</v>
      </c>
      <c r="AA46" s="1">
        <f t="shared" si="16"/>
        <v>8.7687822775937303E-3</v>
      </c>
      <c r="AB46" s="1">
        <f t="shared" si="17"/>
        <v>1.8104069764108589E-2</v>
      </c>
      <c r="AC46" s="1">
        <f t="shared" si="18"/>
        <v>1.0360000007494818E-2</v>
      </c>
      <c r="AE46" s="1">
        <f t="shared" si="19"/>
        <v>2.5319738639515724E-7</v>
      </c>
      <c r="AF46" s="1">
        <f t="shared" si="28"/>
        <v>1.0360000007494818E-2</v>
      </c>
      <c r="AG46" s="2"/>
      <c r="AH46" s="1">
        <f t="shared" si="20"/>
        <v>-7.7440697566137692E-3</v>
      </c>
      <c r="AI46" s="1">
        <f t="shared" si="21"/>
        <v>1.1966661115766428</v>
      </c>
      <c r="AJ46" s="1">
        <f t="shared" si="22"/>
        <v>-0.40538912685838729</v>
      </c>
      <c r="AK46" s="1">
        <f t="shared" si="23"/>
        <v>-0.20061912047871638</v>
      </c>
      <c r="AL46" s="1">
        <f t="shared" si="24"/>
        <v>-0.79534788751734153</v>
      </c>
      <c r="AM46" s="1">
        <f t="shared" si="25"/>
        <v>-0.42005405925444572</v>
      </c>
      <c r="AN46" s="1">
        <f t="shared" si="30"/>
        <v>-6.892998039588571</v>
      </c>
      <c r="AO46" s="1">
        <f t="shared" si="30"/>
        <v>-6.8929782659570771</v>
      </c>
      <c r="AP46" s="1">
        <f t="shared" si="30"/>
        <v>-6.8928924092421084</v>
      </c>
      <c r="AQ46" s="1">
        <f t="shared" si="30"/>
        <v>-6.892519680780695</v>
      </c>
      <c r="AR46" s="1">
        <f t="shared" si="30"/>
        <v>-6.8909026825651472</v>
      </c>
      <c r="AS46" s="1">
        <f t="shared" si="30"/>
        <v>-6.8839086034570993</v>
      </c>
      <c r="AT46" s="1">
        <f t="shared" si="30"/>
        <v>-6.8540308795227878</v>
      </c>
      <c r="AU46" s="1">
        <f t="shared" si="27"/>
        <v>-6.7321060598289062</v>
      </c>
      <c r="AW46" s="1">
        <v>-1200</v>
      </c>
      <c r="AX46" s="1">
        <f t="shared" si="0"/>
        <v>-2.1147413225772217E-3</v>
      </c>
      <c r="AY46" s="1">
        <f t="shared" si="1"/>
        <v>-1.3416485083737901E-3</v>
      </c>
      <c r="AZ46" s="1">
        <f t="shared" si="2"/>
        <v>-7.7309281420343142E-4</v>
      </c>
      <c r="BA46" s="1">
        <f t="shared" si="3"/>
        <v>0.85321414473501012</v>
      </c>
      <c r="BB46" s="1">
        <f t="shared" si="4"/>
        <v>0.19054853529349147</v>
      </c>
      <c r="BC46" s="1">
        <f t="shared" si="5"/>
        <v>2.1205611917548852</v>
      </c>
      <c r="BD46" s="1">
        <f t="shared" si="6"/>
        <v>1.7855994811825233</v>
      </c>
      <c r="BE46" s="1">
        <f t="shared" si="29"/>
        <v>-4.4253582569733565</v>
      </c>
      <c r="BF46" s="1">
        <f t="shared" si="29"/>
        <v>-4.4253582970167704</v>
      </c>
      <c r="BG46" s="1">
        <f t="shared" si="29"/>
        <v>-4.4253577935471293</v>
      </c>
      <c r="BH46" s="1">
        <f t="shared" si="29"/>
        <v>-4.425364123781109</v>
      </c>
      <c r="BI46" s="1">
        <f t="shared" si="29"/>
        <v>-4.425284542238324</v>
      </c>
      <c r="BJ46" s="1">
        <f t="shared" si="29"/>
        <v>-4.4262865799121007</v>
      </c>
      <c r="BK46" s="1">
        <f t="shared" si="29"/>
        <v>-4.4139082160154732</v>
      </c>
      <c r="BL46" s="1">
        <f t="shared" si="8"/>
        <v>-4.6948017562598139</v>
      </c>
    </row>
    <row r="47" spans="1:64" x14ac:dyDescent="0.2">
      <c r="A47" s="1" t="s">
        <v>119</v>
      </c>
      <c r="C47" s="54">
        <v>42362.635000000002</v>
      </c>
      <c r="D47" s="54"/>
      <c r="E47" s="1">
        <f t="shared" si="11"/>
        <v>-5022.9880124530764</v>
      </c>
      <c r="F47" s="1">
        <f t="shared" si="12"/>
        <v>-5023</v>
      </c>
      <c r="G47" s="1">
        <f t="shared" si="13"/>
        <v>8.2400000028428622E-3</v>
      </c>
      <c r="I47" s="1">
        <f t="shared" si="32"/>
        <v>8.2400000028428622E-3</v>
      </c>
      <c r="Q47" s="112">
        <f t="shared" si="14"/>
        <v>27344.135000000002</v>
      </c>
      <c r="S47" s="2">
        <v>0.1</v>
      </c>
      <c r="Z47" s="1">
        <f t="shared" si="15"/>
        <v>-5023</v>
      </c>
      <c r="AA47" s="1">
        <f t="shared" si="16"/>
        <v>7.3059307649997064E-3</v>
      </c>
      <c r="AB47" s="1">
        <f t="shared" si="17"/>
        <v>1.6872766751683685E-2</v>
      </c>
      <c r="AC47" s="1">
        <f t="shared" si="18"/>
        <v>8.2400000028428622E-3</v>
      </c>
      <c r="AE47" s="1">
        <f t="shared" si="19"/>
        <v>8.7248534108489402E-8</v>
      </c>
      <c r="AF47" s="1">
        <f t="shared" si="28"/>
        <v>8.2400000028428622E-3</v>
      </c>
      <c r="AG47" s="2"/>
      <c r="AH47" s="1">
        <f t="shared" si="20"/>
        <v>-8.6327667488408245E-3</v>
      </c>
      <c r="AI47" s="1">
        <f t="shared" si="21"/>
        <v>1.2166906661395649</v>
      </c>
      <c r="AJ47" s="1">
        <f t="shared" si="22"/>
        <v>-0.49935950724259526</v>
      </c>
      <c r="AK47" s="1">
        <f t="shared" si="23"/>
        <v>-0.1788036525139291</v>
      </c>
      <c r="AL47" s="1">
        <f t="shared" si="24"/>
        <v>-0.68989299532856196</v>
      </c>
      <c r="AM47" s="1">
        <f t="shared" si="25"/>
        <v>-0.35931213068041012</v>
      </c>
      <c r="AN47" s="1">
        <f t="shared" si="30"/>
        <v>-6.8091363668996046</v>
      </c>
      <c r="AO47" s="1">
        <f t="shared" si="30"/>
        <v>-6.8091132695433858</v>
      </c>
      <c r="AP47" s="1">
        <f t="shared" si="30"/>
        <v>-6.809018209867113</v>
      </c>
      <c r="AQ47" s="1">
        <f t="shared" si="30"/>
        <v>-6.8086270366347641</v>
      </c>
      <c r="AR47" s="1">
        <f t="shared" si="30"/>
        <v>-6.8070182800125991</v>
      </c>
      <c r="AS47" s="1">
        <f t="shared" si="30"/>
        <v>-6.8004176482767509</v>
      </c>
      <c r="AT47" s="1">
        <f t="shared" si="30"/>
        <v>-6.7735882153978393</v>
      </c>
      <c r="AU47" s="1">
        <f t="shared" si="27"/>
        <v>-6.6681015668867811</v>
      </c>
      <c r="AW47" s="1">
        <v>-1000</v>
      </c>
      <c r="AX47" s="1">
        <f t="shared" si="0"/>
        <v>-1.7303179486481929E-3</v>
      </c>
      <c r="AY47" s="1">
        <f t="shared" si="1"/>
        <v>-2.223208923711566E-3</v>
      </c>
      <c r="AZ47" s="1">
        <f t="shared" si="2"/>
        <v>4.928909750633732E-4</v>
      </c>
      <c r="BA47" s="1">
        <f t="shared" si="3"/>
        <v>0.83384530420740088</v>
      </c>
      <c r="BB47" s="1">
        <f t="shared" si="4"/>
        <v>0.27134261974078122</v>
      </c>
      <c r="BC47" s="1">
        <f t="shared" si="5"/>
        <v>2.2036280144624496</v>
      </c>
      <c r="BD47" s="1">
        <f t="shared" si="6"/>
        <v>1.9736077864593637</v>
      </c>
      <c r="BE47" s="1">
        <f t="shared" si="29"/>
        <v>-4.3308347094943676</v>
      </c>
      <c r="BF47" s="1">
        <f t="shared" si="29"/>
        <v>-4.3308349658394221</v>
      </c>
      <c r="BG47" s="1">
        <f t="shared" si="29"/>
        <v>-4.3308325153774518</v>
      </c>
      <c r="BH47" s="1">
        <f t="shared" si="29"/>
        <v>-4.3308559405253666</v>
      </c>
      <c r="BI47" s="1">
        <f t="shared" si="29"/>
        <v>-4.3306320641629732</v>
      </c>
      <c r="BJ47" s="1">
        <f t="shared" si="29"/>
        <v>-4.3327768059498641</v>
      </c>
      <c r="BK47" s="1">
        <f t="shared" si="29"/>
        <v>-4.3126797168667395</v>
      </c>
      <c r="BL47" s="1">
        <f t="shared" si="8"/>
        <v>-4.5915687031273542</v>
      </c>
    </row>
    <row r="48" spans="1:64" x14ac:dyDescent="0.2">
      <c r="A48" s="1" t="s">
        <v>121</v>
      </c>
      <c r="C48" s="54">
        <v>42453.358999999997</v>
      </c>
      <c r="D48" s="54"/>
      <c r="E48" s="1">
        <f t="shared" si="11"/>
        <v>-4891.0027932148168</v>
      </c>
      <c r="F48" s="1">
        <f t="shared" si="12"/>
        <v>-4891</v>
      </c>
      <c r="G48" s="1">
        <f t="shared" si="13"/>
        <v>-1.9200000024284236E-3</v>
      </c>
      <c r="I48" s="1">
        <f t="shared" si="32"/>
        <v>-1.9200000024284236E-3</v>
      </c>
      <c r="Q48" s="112">
        <f t="shared" si="14"/>
        <v>27434.858999999997</v>
      </c>
      <c r="S48" s="2">
        <v>0.1</v>
      </c>
      <c r="Z48" s="1">
        <f t="shared" si="15"/>
        <v>-4891</v>
      </c>
      <c r="AA48" s="1">
        <f t="shared" si="16"/>
        <v>5.8027260706081923E-3</v>
      </c>
      <c r="AB48" s="1">
        <f t="shared" si="17"/>
        <v>7.6057179705538037E-3</v>
      </c>
      <c r="AC48" s="1">
        <f t="shared" si="18"/>
        <v>-1.9200000024284236E-3</v>
      </c>
      <c r="AE48" s="1">
        <f t="shared" si="19"/>
        <v>5.9640497999159551E-6</v>
      </c>
      <c r="AF48" s="1">
        <f t="shared" si="28"/>
        <v>-1.9200000024284236E-3</v>
      </c>
      <c r="AG48" s="2"/>
      <c r="AH48" s="1">
        <f t="shared" si="20"/>
        <v>-9.5257179729822273E-3</v>
      </c>
      <c r="AI48" s="1">
        <f t="shared" si="21"/>
        <v>1.2359217461468455</v>
      </c>
      <c r="AJ48" s="1">
        <f t="shared" si="22"/>
        <v>-0.59624120693949711</v>
      </c>
      <c r="AK48" s="1">
        <f t="shared" si="23"/>
        <v>-0.15253367051032909</v>
      </c>
      <c r="AL48" s="1">
        <f t="shared" si="24"/>
        <v>-0.57394150165333746</v>
      </c>
      <c r="AM48" s="1">
        <f t="shared" si="25"/>
        <v>-0.29511675160200496</v>
      </c>
      <c r="AN48" s="1">
        <f t="shared" si="30"/>
        <v>-6.718407856716194</v>
      </c>
      <c r="AO48" s="1">
        <f t="shared" si="30"/>
        <v>-6.7183828888744106</v>
      </c>
      <c r="AP48" s="1">
        <f t="shared" si="30"/>
        <v>-6.7182848818920187</v>
      </c>
      <c r="AQ48" s="1">
        <f t="shared" si="30"/>
        <v>-6.717900215427262</v>
      </c>
      <c r="AR48" s="1">
        <f t="shared" si="30"/>
        <v>-6.7163911055418986</v>
      </c>
      <c r="AS48" s="1">
        <f t="shared" si="30"/>
        <v>-6.7104807312023729</v>
      </c>
      <c r="AT48" s="1">
        <f t="shared" si="30"/>
        <v>-6.6874826350916496</v>
      </c>
      <c r="AU48" s="1">
        <f t="shared" si="27"/>
        <v>-6.5999677518193582</v>
      </c>
      <c r="AW48" s="1">
        <v>-800</v>
      </c>
      <c r="AX48" s="1">
        <f t="shared" si="0"/>
        <v>-1.375466267275108E-3</v>
      </c>
      <c r="AY48" s="1">
        <f t="shared" si="1"/>
        <v>-3.1025362016504233E-3</v>
      </c>
      <c r="AZ48" s="1">
        <f t="shared" si="2"/>
        <v>1.7270699343753153E-3</v>
      </c>
      <c r="BA48" s="1">
        <f t="shared" si="3"/>
        <v>0.81638368457880572</v>
      </c>
      <c r="BB48" s="1">
        <f t="shared" si="4"/>
        <v>0.34690399671775707</v>
      </c>
      <c r="BC48" s="1">
        <f t="shared" si="5"/>
        <v>2.2831083894199695</v>
      </c>
      <c r="BD48" s="1">
        <f t="shared" si="6"/>
        <v>2.1848178049969404</v>
      </c>
      <c r="BE48" s="1">
        <f t="shared" si="29"/>
        <v>-4.2383738863724396</v>
      </c>
      <c r="BF48" s="1">
        <f t="shared" si="29"/>
        <v>-4.238374842758426</v>
      </c>
      <c r="BG48" s="1">
        <f t="shared" si="29"/>
        <v>-4.2383673848513412</v>
      </c>
      <c r="BH48" s="1">
        <f t="shared" si="29"/>
        <v>-4.2384255445561791</v>
      </c>
      <c r="BI48" s="1">
        <f t="shared" si="29"/>
        <v>-4.2379721668385999</v>
      </c>
      <c r="BJ48" s="1">
        <f t="shared" si="29"/>
        <v>-4.2415171065828323</v>
      </c>
      <c r="BK48" s="1">
        <f t="shared" si="29"/>
        <v>-4.2144207167028025</v>
      </c>
      <c r="BL48" s="1">
        <f t="shared" si="8"/>
        <v>-4.4883356499948945</v>
      </c>
    </row>
    <row r="49" spans="1:64" x14ac:dyDescent="0.2">
      <c r="A49" s="1" t="s">
        <v>121</v>
      </c>
      <c r="C49" s="54">
        <v>42453.362999999998</v>
      </c>
      <c r="D49" s="54"/>
      <c r="E49" s="1">
        <f t="shared" si="11"/>
        <v>-4890.9969740172828</v>
      </c>
      <c r="F49" s="1">
        <f t="shared" si="12"/>
        <v>-4891</v>
      </c>
      <c r="G49" s="1">
        <f t="shared" si="13"/>
        <v>2.0799999983864836E-3</v>
      </c>
      <c r="I49" s="1">
        <f t="shared" si="32"/>
        <v>2.0799999983864836E-3</v>
      </c>
      <c r="Q49" s="112">
        <f t="shared" si="14"/>
        <v>27434.862999999998</v>
      </c>
      <c r="S49" s="2">
        <v>0.1</v>
      </c>
      <c r="Z49" s="1">
        <f t="shared" si="15"/>
        <v>-4891</v>
      </c>
      <c r="AA49" s="1">
        <f t="shared" si="16"/>
        <v>5.8027260706081923E-3</v>
      </c>
      <c r="AB49" s="1">
        <f t="shared" si="17"/>
        <v>1.1605717971368711E-2</v>
      </c>
      <c r="AC49" s="1">
        <f t="shared" si="18"/>
        <v>2.0799999983864836E-3</v>
      </c>
      <c r="AE49" s="1">
        <f t="shared" si="19"/>
        <v>1.3858689408799272E-6</v>
      </c>
      <c r="AF49" s="1">
        <f t="shared" si="28"/>
        <v>2.0799999983864836E-3</v>
      </c>
      <c r="AG49" s="2"/>
      <c r="AH49" s="1">
        <f t="shared" si="20"/>
        <v>-9.5257179729822273E-3</v>
      </c>
      <c r="AI49" s="1">
        <f t="shared" si="21"/>
        <v>1.2359217461468455</v>
      </c>
      <c r="AJ49" s="1">
        <f t="shared" si="22"/>
        <v>-0.59624120693949711</v>
      </c>
      <c r="AK49" s="1">
        <f t="shared" si="23"/>
        <v>-0.15253367051032909</v>
      </c>
      <c r="AL49" s="1">
        <f t="shared" si="24"/>
        <v>-0.57394150165333746</v>
      </c>
      <c r="AM49" s="1">
        <f t="shared" si="25"/>
        <v>-0.29511675160200496</v>
      </c>
      <c r="AN49" s="1">
        <f t="shared" si="30"/>
        <v>-6.718407856716194</v>
      </c>
      <c r="AO49" s="1">
        <f t="shared" si="30"/>
        <v>-6.7183828888744106</v>
      </c>
      <c r="AP49" s="1">
        <f t="shared" si="30"/>
        <v>-6.7182848818920187</v>
      </c>
      <c r="AQ49" s="1">
        <f t="shared" si="30"/>
        <v>-6.717900215427262</v>
      </c>
      <c r="AR49" s="1">
        <f t="shared" si="30"/>
        <v>-6.7163911055418986</v>
      </c>
      <c r="AS49" s="1">
        <f t="shared" si="30"/>
        <v>-6.7104807312023729</v>
      </c>
      <c r="AT49" s="1">
        <f t="shared" si="30"/>
        <v>-6.6874826350916496</v>
      </c>
      <c r="AU49" s="1">
        <f t="shared" si="27"/>
        <v>-6.5999677518193582</v>
      </c>
      <c r="AW49" s="1">
        <v>-600</v>
      </c>
      <c r="AX49" s="1">
        <f t="shared" si="0"/>
        <v>-1.0573984790514619E-3</v>
      </c>
      <c r="AY49" s="1">
        <f t="shared" si="1"/>
        <v>-3.9796303421903607E-3</v>
      </c>
      <c r="AZ49" s="1">
        <f t="shared" si="2"/>
        <v>2.9222318631388989E-3</v>
      </c>
      <c r="BA49" s="1">
        <f t="shared" si="3"/>
        <v>0.80070592878642866</v>
      </c>
      <c r="BB49" s="1">
        <f t="shared" si="4"/>
        <v>0.41740638353923754</v>
      </c>
      <c r="BC49" s="1">
        <f t="shared" si="5"/>
        <v>2.3594296022414536</v>
      </c>
      <c r="BD49" s="1">
        <f t="shared" si="6"/>
        <v>2.4253022381507616</v>
      </c>
      <c r="BE49" s="1">
        <f t="shared" si="29"/>
        <v>-4.1477689015947137</v>
      </c>
      <c r="BF49" s="1">
        <f t="shared" si="29"/>
        <v>-4.1477714845290423</v>
      </c>
      <c r="BG49" s="1">
        <f t="shared" si="29"/>
        <v>-4.1477543026953194</v>
      </c>
      <c r="BH49" s="1">
        <f t="shared" si="29"/>
        <v>-4.147868606044752</v>
      </c>
      <c r="BI49" s="1">
        <f t="shared" si="29"/>
        <v>-4.1471085824053651</v>
      </c>
      <c r="BJ49" s="1">
        <f t="shared" si="29"/>
        <v>-4.1521793785875571</v>
      </c>
      <c r="BK49" s="1">
        <f t="shared" si="29"/>
        <v>-4.1190782537863129</v>
      </c>
      <c r="BL49" s="1">
        <f t="shared" si="8"/>
        <v>-4.3851025968624349</v>
      </c>
    </row>
    <row r="50" spans="1:64" x14ac:dyDescent="0.2">
      <c r="A50" s="1" t="s">
        <v>121</v>
      </c>
      <c r="C50" s="54">
        <v>42464.36</v>
      </c>
      <c r="D50" s="54"/>
      <c r="E50" s="1">
        <f t="shared" si="11"/>
        <v>-4874.9985452006122</v>
      </c>
      <c r="F50" s="1">
        <f t="shared" si="12"/>
        <v>-4875</v>
      </c>
      <c r="G50" s="1">
        <f t="shared" si="13"/>
        <v>1.0000000038417056E-3</v>
      </c>
      <c r="I50" s="1">
        <f t="shared" si="32"/>
        <v>1.0000000038417056E-3</v>
      </c>
      <c r="Q50" s="112">
        <f t="shared" si="14"/>
        <v>27445.86</v>
      </c>
      <c r="S50" s="2">
        <v>0.1</v>
      </c>
      <c r="Z50" s="1">
        <f t="shared" si="15"/>
        <v>-4875</v>
      </c>
      <c r="AA50" s="1">
        <f t="shared" si="16"/>
        <v>5.6248943947513098E-3</v>
      </c>
      <c r="AB50" s="1">
        <f t="shared" si="17"/>
        <v>1.0629645635941751E-2</v>
      </c>
      <c r="AC50" s="1">
        <f t="shared" si="18"/>
        <v>1.0000000038417056E-3</v>
      </c>
      <c r="AE50" s="1">
        <f t="shared" si="19"/>
        <v>2.1389648127067122E-6</v>
      </c>
      <c r="AF50" s="1">
        <f t="shared" si="28"/>
        <v>1.0000000038417056E-3</v>
      </c>
      <c r="AG50" s="2"/>
      <c r="AH50" s="1">
        <f t="shared" si="20"/>
        <v>-9.6296456321000451E-3</v>
      </c>
      <c r="AI50" s="1">
        <f t="shared" si="21"/>
        <v>1.238078168960719</v>
      </c>
      <c r="AJ50" s="1">
        <f t="shared" si="22"/>
        <v>-0.60765670663893345</v>
      </c>
      <c r="AK50" s="1">
        <f t="shared" si="23"/>
        <v>-0.1491454873894669</v>
      </c>
      <c r="AL50" s="1">
        <f t="shared" si="24"/>
        <v>-0.55964561126013379</v>
      </c>
      <c r="AM50" s="1">
        <f t="shared" si="25"/>
        <v>-0.28736248938693848</v>
      </c>
      <c r="AN50" s="1">
        <f t="shared" si="30"/>
        <v>-6.7073164258654634</v>
      </c>
      <c r="AO50" s="1">
        <f t="shared" si="30"/>
        <v>-6.7072913876850571</v>
      </c>
      <c r="AP50" s="1">
        <f t="shared" si="30"/>
        <v>-6.7071936027570045</v>
      </c>
      <c r="AQ50" s="1">
        <f t="shared" si="30"/>
        <v>-6.7068117516312746</v>
      </c>
      <c r="AR50" s="1">
        <f t="shared" si="30"/>
        <v>-6.7053212479060633</v>
      </c>
      <c r="AS50" s="1">
        <f t="shared" si="30"/>
        <v>-6.6995127636175331</v>
      </c>
      <c r="AT50" s="1">
        <f t="shared" si="30"/>
        <v>-6.6770163177711686</v>
      </c>
      <c r="AU50" s="1">
        <f t="shared" si="27"/>
        <v>-6.5917091075687608</v>
      </c>
      <c r="AW50" s="1">
        <v>-400</v>
      </c>
      <c r="AX50" s="1">
        <f t="shared" si="0"/>
        <v>-7.8228611511959884E-4</v>
      </c>
      <c r="AY50" s="1">
        <f t="shared" si="1"/>
        <v>-4.8544913453313805E-3</v>
      </c>
      <c r="AZ50" s="1">
        <f t="shared" si="2"/>
        <v>4.0722052302117817E-3</v>
      </c>
      <c r="BA50" s="1">
        <f t="shared" si="3"/>
        <v>0.78669512305641076</v>
      </c>
      <c r="BB50" s="1">
        <f t="shared" si="4"/>
        <v>0.48305015375734262</v>
      </c>
      <c r="BC50" s="1">
        <f t="shared" si="5"/>
        <v>2.4329752111591967</v>
      </c>
      <c r="BD50" s="1">
        <f t="shared" si="6"/>
        <v>2.7032940867849908</v>
      </c>
      <c r="BE50" s="1">
        <f t="shared" si="29"/>
        <v>-4.0588263402343019</v>
      </c>
      <c r="BF50" s="1">
        <f t="shared" si="29"/>
        <v>-4.0588319297422011</v>
      </c>
      <c r="BG50" s="1">
        <f t="shared" si="29"/>
        <v>-4.0587992076100186</v>
      </c>
      <c r="BH50" s="1">
        <f t="shared" si="29"/>
        <v>-4.0589907895919026</v>
      </c>
      <c r="BI50" s="1">
        <f t="shared" si="29"/>
        <v>-4.0578697929462715</v>
      </c>
      <c r="BJ50" s="1">
        <f t="shared" si="29"/>
        <v>-4.0644525294063625</v>
      </c>
      <c r="BK50" s="1">
        <f t="shared" si="29"/>
        <v>-4.026568312251495</v>
      </c>
      <c r="BL50" s="1">
        <f t="shared" si="8"/>
        <v>-4.2818695437299752</v>
      </c>
    </row>
    <row r="51" spans="1:64" x14ac:dyDescent="0.2">
      <c r="A51" s="1" t="s">
        <v>122</v>
      </c>
      <c r="C51" s="54">
        <v>42521.419000000002</v>
      </c>
      <c r="D51" s="54"/>
      <c r="E51" s="1">
        <f t="shared" si="11"/>
        <v>-4791.9891471965957</v>
      </c>
      <c r="F51" s="1">
        <f t="shared" si="12"/>
        <v>-4792</v>
      </c>
      <c r="G51" s="1">
        <f t="shared" si="13"/>
        <v>7.4600000007194467E-3</v>
      </c>
      <c r="I51" s="1">
        <f t="shared" si="32"/>
        <v>7.4600000007194467E-3</v>
      </c>
      <c r="Q51" s="112">
        <f t="shared" si="14"/>
        <v>27502.919000000002</v>
      </c>
      <c r="S51" s="2">
        <v>0.1</v>
      </c>
      <c r="Z51" s="1">
        <f t="shared" si="15"/>
        <v>-4792</v>
      </c>
      <c r="AA51" s="1">
        <f t="shared" si="16"/>
        <v>4.7193035892574391E-3</v>
      </c>
      <c r="AB51" s="1">
        <f t="shared" si="17"/>
        <v>1.761208872260454E-2</v>
      </c>
      <c r="AC51" s="1">
        <f t="shared" si="18"/>
        <v>7.4600000007194467E-3</v>
      </c>
      <c r="AE51" s="1">
        <f t="shared" si="19"/>
        <v>7.511416819800727E-7</v>
      </c>
      <c r="AF51" s="1">
        <f t="shared" si="28"/>
        <v>7.4600000007194467E-3</v>
      </c>
      <c r="AG51" s="2"/>
      <c r="AH51" s="1">
        <f t="shared" si="20"/>
        <v>-1.0152088721885093E-2</v>
      </c>
      <c r="AI51" s="1">
        <f t="shared" si="21"/>
        <v>1.2485754320602254</v>
      </c>
      <c r="AJ51" s="1">
        <f t="shared" si="22"/>
        <v>-0.66540697147024674</v>
      </c>
      <c r="AK51" s="1">
        <f t="shared" si="23"/>
        <v>-0.13090395532757032</v>
      </c>
      <c r="AL51" s="1">
        <f t="shared" si="24"/>
        <v>-0.48471347893939615</v>
      </c>
      <c r="AM51" s="1">
        <f t="shared" si="25"/>
        <v>-0.24721602457754888</v>
      </c>
      <c r="AN51" s="1">
        <f t="shared" si="30"/>
        <v>-6.6494811321303038</v>
      </c>
      <c r="AO51" s="1">
        <f t="shared" si="30"/>
        <v>-6.6494563635932753</v>
      </c>
      <c r="AP51" s="1">
        <f t="shared" si="30"/>
        <v>-6.6493619378332518</v>
      </c>
      <c r="AQ51" s="1">
        <f t="shared" si="30"/>
        <v>-6.649001987320375</v>
      </c>
      <c r="AR51" s="1">
        <f t="shared" si="30"/>
        <v>-6.6476303123675722</v>
      </c>
      <c r="AS51" s="1">
        <f t="shared" si="30"/>
        <v>-6.6424097707120193</v>
      </c>
      <c r="AT51" s="1">
        <f t="shared" si="30"/>
        <v>-6.622632307558467</v>
      </c>
      <c r="AU51" s="1">
        <f t="shared" si="27"/>
        <v>-6.5488673905187902</v>
      </c>
      <c r="AW51" s="1">
        <v>-200</v>
      </c>
      <c r="AX51" s="1">
        <f t="shared" si="0"/>
        <v>-5.5544218507293242E-4</v>
      </c>
      <c r="AY51" s="1">
        <f t="shared" si="1"/>
        <v>-5.7271192110734809E-3</v>
      </c>
      <c r="AZ51" s="1">
        <f t="shared" si="2"/>
        <v>5.1716770260005485E-3</v>
      </c>
      <c r="BA51" s="1">
        <f t="shared" si="3"/>
        <v>0.77424329707551443</v>
      </c>
      <c r="BB51" s="1">
        <f t="shared" si="4"/>
        <v>0.54404456719728322</v>
      </c>
      <c r="BC51" s="1">
        <f t="shared" si="5"/>
        <v>2.5040902967909364</v>
      </c>
      <c r="BD51" s="1">
        <f t="shared" si="6"/>
        <v>3.0302661897824743</v>
      </c>
      <c r="BE51" s="1">
        <f t="shared" si="29"/>
        <v>-3.9713654186642149</v>
      </c>
      <c r="BF51" s="1">
        <f t="shared" si="29"/>
        <v>-3.9713756699651381</v>
      </c>
      <c r="BG51" s="1">
        <f t="shared" si="29"/>
        <v>-3.9713216156479056</v>
      </c>
      <c r="BH51" s="1">
        <f t="shared" si="29"/>
        <v>-3.9716066758704982</v>
      </c>
      <c r="BI51" s="1">
        <f t="shared" si="29"/>
        <v>-3.9701043846479727</v>
      </c>
      <c r="BJ51" s="1">
        <f t="shared" si="29"/>
        <v>-3.9780495915255125</v>
      </c>
      <c r="BK51" s="1">
        <f t="shared" si="29"/>
        <v>-3.9367767166716674</v>
      </c>
      <c r="BL51" s="1">
        <f t="shared" si="8"/>
        <v>-4.1786364905975155</v>
      </c>
    </row>
    <row r="52" spans="1:64" x14ac:dyDescent="0.2">
      <c r="A52" s="1" t="s">
        <v>123</v>
      </c>
      <c r="C52" s="54">
        <v>42521.421999999999</v>
      </c>
      <c r="D52" s="54"/>
      <c r="E52" s="1">
        <f t="shared" si="11"/>
        <v>-4791.9847827984504</v>
      </c>
      <c r="F52" s="1">
        <f t="shared" si="12"/>
        <v>-4792</v>
      </c>
      <c r="G52" s="1">
        <f t="shared" si="13"/>
        <v>1.0459999997692648E-2</v>
      </c>
      <c r="I52" s="1">
        <f t="shared" si="32"/>
        <v>1.0459999997692648E-2</v>
      </c>
      <c r="Q52" s="112">
        <f t="shared" si="14"/>
        <v>27502.921999999999</v>
      </c>
      <c r="S52" s="2">
        <v>0.1</v>
      </c>
      <c r="Z52" s="1">
        <f t="shared" si="15"/>
        <v>-4792</v>
      </c>
      <c r="AA52" s="1">
        <f t="shared" si="16"/>
        <v>4.7193035892574391E-3</v>
      </c>
      <c r="AB52" s="1">
        <f t="shared" si="17"/>
        <v>2.0612088719577742E-2</v>
      </c>
      <c r="AC52" s="1">
        <f t="shared" si="18"/>
        <v>1.0459999997692648E-2</v>
      </c>
      <c r="AE52" s="1">
        <f t="shared" si="19"/>
        <v>3.2955595253820913E-6</v>
      </c>
      <c r="AF52" s="1">
        <f t="shared" si="28"/>
        <v>1.0459999997692648E-2</v>
      </c>
      <c r="AG52" s="2"/>
      <c r="AH52" s="1">
        <f t="shared" si="20"/>
        <v>-1.0152088721885093E-2</v>
      </c>
      <c r="AI52" s="1">
        <f t="shared" si="21"/>
        <v>1.2485754320602254</v>
      </c>
      <c r="AJ52" s="1">
        <f t="shared" si="22"/>
        <v>-0.66540697147024674</v>
      </c>
      <c r="AK52" s="1">
        <f t="shared" si="23"/>
        <v>-0.13090395532757032</v>
      </c>
      <c r="AL52" s="1">
        <f t="shared" si="24"/>
        <v>-0.48471347893939615</v>
      </c>
      <c r="AM52" s="1">
        <f t="shared" si="25"/>
        <v>-0.24721602457754888</v>
      </c>
      <c r="AN52" s="1">
        <f t="shared" si="30"/>
        <v>-6.6494811321303038</v>
      </c>
      <c r="AO52" s="1">
        <f t="shared" si="30"/>
        <v>-6.6494563635932753</v>
      </c>
      <c r="AP52" s="1">
        <f t="shared" si="30"/>
        <v>-6.6493619378332518</v>
      </c>
      <c r="AQ52" s="1">
        <f t="shared" si="30"/>
        <v>-6.649001987320375</v>
      </c>
      <c r="AR52" s="1">
        <f t="shared" si="30"/>
        <v>-6.6476303123675722</v>
      </c>
      <c r="AS52" s="1">
        <f t="shared" si="30"/>
        <v>-6.6424097707120193</v>
      </c>
      <c r="AT52" s="1">
        <f t="shared" si="30"/>
        <v>-6.622632307558467</v>
      </c>
      <c r="AU52" s="1">
        <f t="shared" si="27"/>
        <v>-6.5488673905187902</v>
      </c>
      <c r="AW52" s="1">
        <v>0</v>
      </c>
      <c r="AX52" s="1">
        <f t="shared" si="0"/>
        <v>-3.8147358143965273E-4</v>
      </c>
      <c r="AY52" s="1">
        <f t="shared" si="1"/>
        <v>-6.5975139394166618E-3</v>
      </c>
      <c r="AZ52" s="1">
        <f t="shared" si="2"/>
        <v>6.2160403579770091E-3</v>
      </c>
      <c r="BA52" s="1">
        <f t="shared" si="3"/>
        <v>0.76325267559860777</v>
      </c>
      <c r="BB52" s="1">
        <f t="shared" si="4"/>
        <v>0.60059587104462053</v>
      </c>
      <c r="BC52" s="1">
        <f t="shared" si="5"/>
        <v>2.5730864580601387</v>
      </c>
      <c r="BD52" s="1">
        <f t="shared" si="6"/>
        <v>3.4227261808078082</v>
      </c>
      <c r="BE52" s="1">
        <f t="shared" si="29"/>
        <v>-3.8852169522342606</v>
      </c>
      <c r="BF52" s="1">
        <f t="shared" si="29"/>
        <v>-3.8852334343936743</v>
      </c>
      <c r="BG52" s="1">
        <f t="shared" si="29"/>
        <v>-3.8851537255881854</v>
      </c>
      <c r="BH52" s="1">
        <f t="shared" si="29"/>
        <v>-3.8855392568327254</v>
      </c>
      <c r="BI52" s="1">
        <f t="shared" si="29"/>
        <v>-3.8836758062175392</v>
      </c>
      <c r="BJ52" s="1">
        <f t="shared" si="29"/>
        <v>-3.8927125859842331</v>
      </c>
      <c r="BK52" s="1">
        <f t="shared" si="29"/>
        <v>-3.8495603477537665</v>
      </c>
      <c r="BL52" s="1">
        <f t="shared" si="8"/>
        <v>-4.0754034374650558</v>
      </c>
    </row>
    <row r="53" spans="1:64" x14ac:dyDescent="0.2">
      <c r="A53" s="1" t="s">
        <v>123</v>
      </c>
      <c r="C53" s="54">
        <v>42530.347999999998</v>
      </c>
      <c r="D53" s="54"/>
      <c r="E53" s="1">
        <f t="shared" si="11"/>
        <v>-4778.9992435043205</v>
      </c>
      <c r="F53" s="1">
        <f t="shared" si="12"/>
        <v>-4779</v>
      </c>
      <c r="G53" s="1">
        <f t="shared" si="13"/>
        <v>5.2000000141561031E-4</v>
      </c>
      <c r="I53" s="1">
        <f t="shared" si="32"/>
        <v>5.2000000141561031E-4</v>
      </c>
      <c r="Q53" s="112">
        <f t="shared" si="14"/>
        <v>27511.847999999998</v>
      </c>
      <c r="S53" s="2">
        <v>0.1</v>
      </c>
      <c r="Z53" s="1">
        <f t="shared" si="15"/>
        <v>-4779</v>
      </c>
      <c r="AA53" s="1">
        <f t="shared" si="16"/>
        <v>4.5801582316508348E-3</v>
      </c>
      <c r="AB53" s="1">
        <f t="shared" si="17"/>
        <v>1.0751257829848147E-2</v>
      </c>
      <c r="AC53" s="1">
        <f t="shared" si="18"/>
        <v>5.2000000141561031E-4</v>
      </c>
      <c r="AE53" s="1">
        <f t="shared" si="19"/>
        <v>1.6484884854546831E-6</v>
      </c>
      <c r="AF53" s="1">
        <f t="shared" si="28"/>
        <v>5.2000000141561031E-4</v>
      </c>
      <c r="AG53" s="2"/>
      <c r="AH53" s="1">
        <f t="shared" si="20"/>
        <v>-1.0231257828432537E-2</v>
      </c>
      <c r="AI53" s="1">
        <f t="shared" si="21"/>
        <v>1.2501089294583343</v>
      </c>
      <c r="AJ53" s="1">
        <f t="shared" si="22"/>
        <v>-0.67420454115130213</v>
      </c>
      <c r="AK53" s="1">
        <f t="shared" si="23"/>
        <v>-0.12794965552722778</v>
      </c>
      <c r="AL53" s="1">
        <f t="shared" si="24"/>
        <v>-0.47286524198765079</v>
      </c>
      <c r="AM53" s="1">
        <f t="shared" si="25"/>
        <v>-0.24093896863122008</v>
      </c>
      <c r="AN53" s="1">
        <f t="shared" ref="AN53:AT68" si="33">$AU53+$AB$7*SIN(AO53)</f>
        <v>-6.6403795115606892</v>
      </c>
      <c r="AO53" s="1">
        <f t="shared" si="33"/>
        <v>-6.6403548865123891</v>
      </c>
      <c r="AP53" s="1">
        <f t="shared" si="33"/>
        <v>-6.6402613304547593</v>
      </c>
      <c r="AQ53" s="1">
        <f t="shared" si="33"/>
        <v>-6.6399059198577115</v>
      </c>
      <c r="AR53" s="1">
        <f t="shared" si="33"/>
        <v>-6.6385561771729646</v>
      </c>
      <c r="AS53" s="1">
        <f t="shared" si="33"/>
        <v>-6.6334363869783157</v>
      </c>
      <c r="AT53" s="1">
        <f t="shared" si="33"/>
        <v>-6.6141015255213613</v>
      </c>
      <c r="AU53" s="1">
        <f t="shared" si="27"/>
        <v>-6.5421572420651799</v>
      </c>
      <c r="AW53" s="1">
        <v>200</v>
      </c>
      <c r="AX53" s="1">
        <f t="shared" si="0"/>
        <v>-2.6440774355569827E-4</v>
      </c>
      <c r="AY53" s="1">
        <f t="shared" si="1"/>
        <v>-7.4656755303609233E-3</v>
      </c>
      <c r="AZ53" s="1">
        <f t="shared" si="2"/>
        <v>7.2012677868052251E-3</v>
      </c>
      <c r="BA53" s="1">
        <f t="shared" si="3"/>
        <v>0.75363614184095051</v>
      </c>
      <c r="BB53" s="1">
        <f t="shared" si="4"/>
        <v>0.6528994853008907</v>
      </c>
      <c r="BC53" s="1">
        <f t="shared" si="5"/>
        <v>2.6402464370494676</v>
      </c>
      <c r="BD53" s="1">
        <f t="shared" si="6"/>
        <v>3.9053493414241833</v>
      </c>
      <c r="BE53" s="1">
        <f t="shared" si="29"/>
        <v>-3.8002222233449579</v>
      </c>
      <c r="BF53" s="1">
        <f t="shared" si="29"/>
        <v>-3.8002459520994512</v>
      </c>
      <c r="BG53" s="1">
        <f t="shared" si="29"/>
        <v>-3.8001391519236796</v>
      </c>
      <c r="BH53" s="1">
        <f t="shared" si="29"/>
        <v>-3.8006199158239582</v>
      </c>
      <c r="BI53" s="1">
        <f t="shared" si="29"/>
        <v>-3.7984571509800382</v>
      </c>
      <c r="BJ53" s="1">
        <f t="shared" si="29"/>
        <v>-3.8082153130908574</v>
      </c>
      <c r="BK53" s="1">
        <f t="shared" si="29"/>
        <v>-3.7647486662156484</v>
      </c>
      <c r="BL53" s="1">
        <f t="shared" si="8"/>
        <v>-3.9721703843325962</v>
      </c>
    </row>
    <row r="54" spans="1:64" x14ac:dyDescent="0.2">
      <c r="A54" s="1" t="s">
        <v>122</v>
      </c>
      <c r="C54" s="54">
        <v>42530.351999999999</v>
      </c>
      <c r="D54" s="54"/>
      <c r="E54" s="1">
        <f t="shared" si="11"/>
        <v>-4778.9934243067864</v>
      </c>
      <c r="F54" s="1">
        <f t="shared" si="12"/>
        <v>-4779</v>
      </c>
      <c r="G54" s="1">
        <f t="shared" si="13"/>
        <v>4.5200000022305176E-3</v>
      </c>
      <c r="I54" s="1">
        <f t="shared" si="32"/>
        <v>4.5200000022305176E-3</v>
      </c>
      <c r="Q54" s="112">
        <f t="shared" si="14"/>
        <v>27511.851999999999</v>
      </c>
      <c r="S54" s="2">
        <v>0.1</v>
      </c>
      <c r="Z54" s="1">
        <f t="shared" si="15"/>
        <v>-4779</v>
      </c>
      <c r="AA54" s="1">
        <f t="shared" si="16"/>
        <v>4.5801582316508348E-3</v>
      </c>
      <c r="AB54" s="1">
        <f t="shared" si="17"/>
        <v>1.4751257830663054E-2</v>
      </c>
      <c r="AC54" s="1">
        <f t="shared" si="18"/>
        <v>4.5200000022305176E-3</v>
      </c>
      <c r="AE54" s="1">
        <f t="shared" si="19"/>
        <v>3.6190125669875189E-10</v>
      </c>
      <c r="AF54" s="1">
        <f t="shared" si="28"/>
        <v>4.5200000022305176E-3</v>
      </c>
      <c r="AG54" s="2"/>
      <c r="AH54" s="1">
        <f t="shared" si="20"/>
        <v>-1.0231257828432537E-2</v>
      </c>
      <c r="AI54" s="1">
        <f t="shared" si="21"/>
        <v>1.2501089294583343</v>
      </c>
      <c r="AJ54" s="1">
        <f t="shared" si="22"/>
        <v>-0.67420454115130213</v>
      </c>
      <c r="AK54" s="1">
        <f t="shared" si="23"/>
        <v>-0.12794965552722778</v>
      </c>
      <c r="AL54" s="1">
        <f t="shared" si="24"/>
        <v>-0.47286524198765079</v>
      </c>
      <c r="AM54" s="1">
        <f t="shared" si="25"/>
        <v>-0.24093896863122008</v>
      </c>
      <c r="AN54" s="1">
        <f t="shared" si="33"/>
        <v>-6.6403795115606892</v>
      </c>
      <c r="AO54" s="1">
        <f t="shared" si="33"/>
        <v>-6.6403548865123891</v>
      </c>
      <c r="AP54" s="1">
        <f t="shared" si="33"/>
        <v>-6.6402613304547593</v>
      </c>
      <c r="AQ54" s="1">
        <f t="shared" si="33"/>
        <v>-6.6399059198577115</v>
      </c>
      <c r="AR54" s="1">
        <f t="shared" si="33"/>
        <v>-6.6385561771729646</v>
      </c>
      <c r="AS54" s="1">
        <f t="shared" si="33"/>
        <v>-6.6334363869783157</v>
      </c>
      <c r="AT54" s="1">
        <f t="shared" si="33"/>
        <v>-6.6141015255213613</v>
      </c>
      <c r="AU54" s="1">
        <f t="shared" si="27"/>
        <v>-6.5421572420651799</v>
      </c>
      <c r="AW54" s="1">
        <v>400</v>
      </c>
      <c r="AX54" s="1">
        <f t="shared" si="0"/>
        <v>-2.0779736846135433E-4</v>
      </c>
      <c r="AY54" s="1">
        <f t="shared" si="1"/>
        <v>-8.3316039839062671E-3</v>
      </c>
      <c r="AZ54" s="1">
        <f t="shared" si="2"/>
        <v>8.1238066154449128E-3</v>
      </c>
      <c r="BA54" s="1">
        <f t="shared" si="3"/>
        <v>0.74531722350881169</v>
      </c>
      <c r="BB54" s="1">
        <f t="shared" si="4"/>
        <v>0.70113498810102826</v>
      </c>
      <c r="BC54" s="1">
        <f t="shared" si="5"/>
        <v>2.7058283406074244</v>
      </c>
      <c r="BD54" s="1">
        <f t="shared" si="6"/>
        <v>4.5167786836514985</v>
      </c>
      <c r="BE54" s="1">
        <f t="shared" si="29"/>
        <v>-3.7162318004428299</v>
      </c>
      <c r="BF54" s="1">
        <f t="shared" si="29"/>
        <v>-3.7162627898675282</v>
      </c>
      <c r="BG54" s="1">
        <f t="shared" si="29"/>
        <v>-3.7161313788374235</v>
      </c>
      <c r="BH54" s="1">
        <f t="shared" si="29"/>
        <v>-3.716688705766888</v>
      </c>
      <c r="BI54" s="1">
        <f t="shared" si="29"/>
        <v>-3.7143264077417175</v>
      </c>
      <c r="BJ54" s="1">
        <f t="shared" si="29"/>
        <v>-3.724364314698605</v>
      </c>
      <c r="BK54" s="1">
        <f t="shared" si="29"/>
        <v>-3.6821455286205231</v>
      </c>
      <c r="BL54" s="1">
        <f t="shared" si="8"/>
        <v>-3.8689373312001365</v>
      </c>
    </row>
    <row r="55" spans="1:64" x14ac:dyDescent="0.2">
      <c r="A55" s="1" t="s">
        <v>122</v>
      </c>
      <c r="C55" s="54">
        <v>42532.409</v>
      </c>
      <c r="D55" s="54"/>
      <c r="E55" s="1">
        <f t="shared" si="11"/>
        <v>-4776.0009019756144</v>
      </c>
      <c r="F55" s="1">
        <f t="shared" si="12"/>
        <v>-4776</v>
      </c>
      <c r="G55" s="1">
        <f t="shared" si="13"/>
        <v>-6.1999999888939783E-4</v>
      </c>
      <c r="I55" s="1">
        <f t="shared" si="32"/>
        <v>-6.1999999888939783E-4</v>
      </c>
      <c r="Q55" s="112">
        <f t="shared" si="14"/>
        <v>27513.909</v>
      </c>
      <c r="S55" s="2">
        <v>0.1</v>
      </c>
      <c r="Z55" s="1">
        <f t="shared" si="15"/>
        <v>-4776</v>
      </c>
      <c r="AA55" s="1">
        <f t="shared" si="16"/>
        <v>4.54815561813658E-3</v>
      </c>
      <c r="AB55" s="1">
        <f t="shared" si="17"/>
        <v>9.629421109618487E-3</v>
      </c>
      <c r="AC55" s="1">
        <f t="shared" si="18"/>
        <v>-6.1999999888939783E-4</v>
      </c>
      <c r="AE55" s="1">
        <f t="shared" si="19"/>
        <v>2.6709832481797168E-6</v>
      </c>
      <c r="AF55" s="1">
        <f t="shared" si="28"/>
        <v>-6.1999999888939783E-4</v>
      </c>
      <c r="AG55" s="2"/>
      <c r="AH55" s="1">
        <f t="shared" si="20"/>
        <v>-1.0249421108507885E-2</v>
      </c>
      <c r="AI55" s="1">
        <f t="shared" si="21"/>
        <v>1.2504583581220381</v>
      </c>
      <c r="AJ55" s="1">
        <f t="shared" si="22"/>
        <v>-0.6762243808638424</v>
      </c>
      <c r="AK55" s="1">
        <f t="shared" si="23"/>
        <v>-0.12726429896535479</v>
      </c>
      <c r="AL55" s="1">
        <f t="shared" si="24"/>
        <v>-0.47012692428043407</v>
      </c>
      <c r="AM55" s="1">
        <f t="shared" si="25"/>
        <v>-0.23949080475462767</v>
      </c>
      <c r="AN55" s="1">
        <f t="shared" si="33"/>
        <v>-6.6382775605419004</v>
      </c>
      <c r="AO55" s="1">
        <f t="shared" si="33"/>
        <v>-6.6382529726305926</v>
      </c>
      <c r="AP55" s="1">
        <f t="shared" si="33"/>
        <v>-6.6381596306599864</v>
      </c>
      <c r="AQ55" s="1">
        <f t="shared" si="33"/>
        <v>-6.6378053101688996</v>
      </c>
      <c r="AR55" s="1">
        <f t="shared" si="33"/>
        <v>-6.6364607534995894</v>
      </c>
      <c r="AS55" s="1">
        <f t="shared" si="33"/>
        <v>-6.6313645336593767</v>
      </c>
      <c r="AT55" s="1">
        <f t="shared" si="33"/>
        <v>-6.6121324204976624</v>
      </c>
      <c r="AU55" s="1">
        <f t="shared" si="27"/>
        <v>-6.5406087462681928</v>
      </c>
      <c r="AW55" s="1">
        <v>600</v>
      </c>
      <c r="AX55" s="1">
        <f t="shared" si="0"/>
        <v>-2.148066970204341E-4</v>
      </c>
      <c r="AY55" s="1">
        <f t="shared" si="1"/>
        <v>-9.1952993000526916E-3</v>
      </c>
      <c r="AZ55" s="1">
        <f t="shared" si="2"/>
        <v>8.9804926030322575E-3</v>
      </c>
      <c r="BA55" s="1">
        <f t="shared" si="3"/>
        <v>0.73822980997510523</v>
      </c>
      <c r="BB55" s="1">
        <f t="shared" si="4"/>
        <v>0.74546298068130379</v>
      </c>
      <c r="BC55" s="1">
        <f t="shared" si="5"/>
        <v>2.7700694694720034</v>
      </c>
      <c r="BD55" s="1">
        <f t="shared" si="6"/>
        <v>5.3211806817457861</v>
      </c>
      <c r="BE55" s="1">
        <f t="shared" si="29"/>
        <v>-3.6331043379960284</v>
      </c>
      <c r="BF55" s="1">
        <f t="shared" si="29"/>
        <v>-3.6331413046000889</v>
      </c>
      <c r="BG55" s="1">
        <f t="shared" si="29"/>
        <v>-3.6329920560079048</v>
      </c>
      <c r="BH55" s="1">
        <f t="shared" si="29"/>
        <v>-3.6335947039142176</v>
      </c>
      <c r="BI55" s="1">
        <f t="shared" si="29"/>
        <v>-3.6311624740458561</v>
      </c>
      <c r="BJ55" s="1">
        <f t="shared" si="29"/>
        <v>-3.6409982854120284</v>
      </c>
      <c r="BK55" s="1">
        <f t="shared" si="29"/>
        <v>-3.6015312758342453</v>
      </c>
      <c r="BL55" s="1">
        <f t="shared" si="8"/>
        <v>-3.7657042780676768</v>
      </c>
    </row>
    <row r="56" spans="1:64" x14ac:dyDescent="0.2">
      <c r="A56" s="1" t="s">
        <v>124</v>
      </c>
      <c r="C56" s="54">
        <v>42532.413</v>
      </c>
      <c r="D56" s="54"/>
      <c r="E56" s="1">
        <f t="shared" si="11"/>
        <v>-4775.9950827780813</v>
      </c>
      <c r="F56" s="1">
        <f t="shared" si="12"/>
        <v>-4776</v>
      </c>
      <c r="G56" s="1">
        <f t="shared" si="13"/>
        <v>3.3800000019255094E-3</v>
      </c>
      <c r="I56" s="1">
        <f t="shared" si="32"/>
        <v>3.3800000019255094E-3</v>
      </c>
      <c r="Q56" s="112">
        <f t="shared" si="14"/>
        <v>27513.913</v>
      </c>
      <c r="S56" s="2">
        <v>0.1</v>
      </c>
      <c r="Z56" s="1">
        <f t="shared" si="15"/>
        <v>-4776</v>
      </c>
      <c r="AA56" s="1">
        <f t="shared" si="16"/>
        <v>4.54815561813658E-3</v>
      </c>
      <c r="AB56" s="1">
        <f t="shared" si="17"/>
        <v>1.3629421110433394E-2</v>
      </c>
      <c r="AC56" s="1">
        <f t="shared" si="18"/>
        <v>3.3800000019255094E-3</v>
      </c>
      <c r="AE56" s="1">
        <f t="shared" si="19"/>
        <v>1.3645875436854663E-7</v>
      </c>
      <c r="AF56" s="1">
        <f t="shared" si="28"/>
        <v>3.3800000019255094E-3</v>
      </c>
      <c r="AG56" s="2"/>
      <c r="AH56" s="1">
        <f t="shared" si="20"/>
        <v>-1.0249421108507885E-2</v>
      </c>
      <c r="AI56" s="1">
        <f t="shared" si="21"/>
        <v>1.2504583581220381</v>
      </c>
      <c r="AJ56" s="1">
        <f t="shared" si="22"/>
        <v>-0.6762243808638424</v>
      </c>
      <c r="AK56" s="1">
        <f t="shared" si="23"/>
        <v>-0.12726429896535479</v>
      </c>
      <c r="AL56" s="1">
        <f t="shared" si="24"/>
        <v>-0.47012692428043407</v>
      </c>
      <c r="AM56" s="1">
        <f t="shared" si="25"/>
        <v>-0.23949080475462767</v>
      </c>
      <c r="AN56" s="1">
        <f t="shared" si="33"/>
        <v>-6.6382775605419004</v>
      </c>
      <c r="AO56" s="1">
        <f t="shared" si="33"/>
        <v>-6.6382529726305926</v>
      </c>
      <c r="AP56" s="1">
        <f t="shared" si="33"/>
        <v>-6.6381596306599864</v>
      </c>
      <c r="AQ56" s="1">
        <f t="shared" si="33"/>
        <v>-6.6378053101688996</v>
      </c>
      <c r="AR56" s="1">
        <f t="shared" si="33"/>
        <v>-6.6364607534995894</v>
      </c>
      <c r="AS56" s="1">
        <f t="shared" si="33"/>
        <v>-6.6313645336593767</v>
      </c>
      <c r="AT56" s="1">
        <f t="shared" si="33"/>
        <v>-6.6121324204976624</v>
      </c>
      <c r="AU56" s="1">
        <f t="shared" si="27"/>
        <v>-6.5406087462681928</v>
      </c>
      <c r="AW56" s="1">
        <v>800</v>
      </c>
      <c r="AX56" s="1">
        <f t="shared" si="0"/>
        <v>-2.882826170552983E-4</v>
      </c>
      <c r="AY56" s="1">
        <f t="shared" si="1"/>
        <v>-1.0056761478800197E-2</v>
      </c>
      <c r="AZ56" s="1">
        <f t="shared" si="2"/>
        <v>9.7684788617448982E-3</v>
      </c>
      <c r="BA56" s="1">
        <f t="shared" si="3"/>
        <v>0.73231773940938383</v>
      </c>
      <c r="BB56" s="1">
        <f t="shared" si="4"/>
        <v>0.78602317275581945</v>
      </c>
      <c r="BC56" s="1">
        <f t="shared" si="5"/>
        <v>2.8331897838434328</v>
      </c>
      <c r="BD56" s="1">
        <f t="shared" si="6"/>
        <v>6.4335418176036283</v>
      </c>
      <c r="BE56" s="1">
        <f t="shared" si="29"/>
        <v>-3.5507053808609399</v>
      </c>
      <c r="BF56" s="1">
        <f t="shared" si="29"/>
        <v>-3.550745702678078</v>
      </c>
      <c r="BG56" s="1">
        <f t="shared" si="29"/>
        <v>-3.5505892690170753</v>
      </c>
      <c r="BH56" s="1">
        <f t="shared" si="29"/>
        <v>-3.5511962327680067</v>
      </c>
      <c r="BI56" s="1">
        <f t="shared" si="29"/>
        <v>-3.5488420996842511</v>
      </c>
      <c r="BJ56" s="1">
        <f t="shared" si="29"/>
        <v>-3.5579862157308684</v>
      </c>
      <c r="BK56" s="1">
        <f t="shared" si="29"/>
        <v>-3.5226650718683956</v>
      </c>
      <c r="BL56" s="1">
        <f t="shared" si="8"/>
        <v>-3.6624712249352172</v>
      </c>
    </row>
    <row r="57" spans="1:64" x14ac:dyDescent="0.2">
      <c r="A57" s="55" t="s">
        <v>125</v>
      </c>
      <c r="B57" s="55"/>
      <c r="C57" s="58">
        <v>42532.413999999997</v>
      </c>
      <c r="D57" s="58"/>
      <c r="E57" s="1">
        <f t="shared" si="11"/>
        <v>-4775.9936279787025</v>
      </c>
      <c r="F57" s="1">
        <f t="shared" si="12"/>
        <v>-4776</v>
      </c>
      <c r="G57" s="1">
        <f t="shared" si="13"/>
        <v>4.3799999984912574E-3</v>
      </c>
      <c r="I57" s="1">
        <f t="shared" si="32"/>
        <v>4.3799999984912574E-3</v>
      </c>
      <c r="Q57" s="112">
        <f t="shared" si="14"/>
        <v>27513.913999999997</v>
      </c>
      <c r="S57" s="2">
        <v>0.1</v>
      </c>
      <c r="Z57" s="1">
        <f t="shared" si="15"/>
        <v>-4776</v>
      </c>
      <c r="AA57" s="1">
        <f t="shared" si="16"/>
        <v>4.54815561813658E-3</v>
      </c>
      <c r="AB57" s="1">
        <f t="shared" si="17"/>
        <v>1.4629421106999142E-2</v>
      </c>
      <c r="AC57" s="1">
        <f t="shared" si="18"/>
        <v>4.3799999984912574E-3</v>
      </c>
      <c r="AE57" s="1">
        <f t="shared" si="19"/>
        <v>2.8276312418302403E-9</v>
      </c>
      <c r="AF57" s="1">
        <f t="shared" si="28"/>
        <v>4.3799999984912574E-3</v>
      </c>
      <c r="AG57" s="2"/>
      <c r="AH57" s="1">
        <f t="shared" si="20"/>
        <v>-1.0249421108507885E-2</v>
      </c>
      <c r="AI57" s="1">
        <f t="shared" si="21"/>
        <v>1.2504583581220381</v>
      </c>
      <c r="AJ57" s="1">
        <f t="shared" si="22"/>
        <v>-0.6762243808638424</v>
      </c>
      <c r="AK57" s="1">
        <f t="shared" si="23"/>
        <v>-0.12726429896535479</v>
      </c>
      <c r="AL57" s="1">
        <f t="shared" si="24"/>
        <v>-0.47012692428043407</v>
      </c>
      <c r="AM57" s="1">
        <f t="shared" si="25"/>
        <v>-0.23949080475462767</v>
      </c>
      <c r="AN57" s="1">
        <f t="shared" si="33"/>
        <v>-6.6382775605419004</v>
      </c>
      <c r="AO57" s="1">
        <f t="shared" si="33"/>
        <v>-6.6382529726305926</v>
      </c>
      <c r="AP57" s="1">
        <f t="shared" si="33"/>
        <v>-6.6381596306599864</v>
      </c>
      <c r="AQ57" s="1">
        <f t="shared" si="33"/>
        <v>-6.6378053101688996</v>
      </c>
      <c r="AR57" s="1">
        <f t="shared" si="33"/>
        <v>-6.6364607534995894</v>
      </c>
      <c r="AS57" s="1">
        <f t="shared" si="33"/>
        <v>-6.6313645336593767</v>
      </c>
      <c r="AT57" s="1">
        <f t="shared" si="33"/>
        <v>-6.6121324204976624</v>
      </c>
      <c r="AU57" s="1">
        <f t="shared" si="27"/>
        <v>-6.5406087462681928</v>
      </c>
      <c r="AW57" s="1">
        <v>1000</v>
      </c>
      <c r="AX57" s="1">
        <f t="shared" si="0"/>
        <v>-4.3081347050313856E-4</v>
      </c>
      <c r="AY57" s="1">
        <f t="shared" si="1"/>
        <v>-1.0915990520148782E-2</v>
      </c>
      <c r="AZ57" s="1">
        <f t="shared" si="2"/>
        <v>1.0485177049645644E-2</v>
      </c>
      <c r="BA57" s="1">
        <f t="shared" si="3"/>
        <v>0.72753434693020291</v>
      </c>
      <c r="BB57" s="1">
        <f t="shared" si="4"/>
        <v>0.82293321646391238</v>
      </c>
      <c r="BC57" s="1">
        <f t="shared" si="5"/>
        <v>2.8953950400338155</v>
      </c>
      <c r="BD57" s="1">
        <f t="shared" si="6"/>
        <v>8.0824811427772083</v>
      </c>
      <c r="BE57" s="1">
        <f t="shared" si="29"/>
        <v>-3.4689061958748728</v>
      </c>
      <c r="BF57" s="1">
        <f t="shared" si="29"/>
        <v>-3.4689461683591158</v>
      </c>
      <c r="BG57" s="1">
        <f t="shared" si="29"/>
        <v>-3.4687959100207841</v>
      </c>
      <c r="BH57" s="1">
        <f t="shared" si="29"/>
        <v>-3.4693607775412074</v>
      </c>
      <c r="BI57" s="1">
        <f t="shared" si="29"/>
        <v>-3.4672378268333888</v>
      </c>
      <c r="BJ57" s="1">
        <f t="shared" si="29"/>
        <v>-3.4752245352390543</v>
      </c>
      <c r="BK57" s="1">
        <f t="shared" si="29"/>
        <v>-3.4452874682060828</v>
      </c>
      <c r="BL57" s="1">
        <f t="shared" si="8"/>
        <v>-3.5592381718027584</v>
      </c>
    </row>
    <row r="58" spans="1:64" x14ac:dyDescent="0.2">
      <c r="A58" s="55" t="s">
        <v>125</v>
      </c>
      <c r="B58" s="55"/>
      <c r="C58" s="58">
        <v>42532.415000000001</v>
      </c>
      <c r="D58" s="58"/>
      <c r="E58" s="1">
        <f t="shared" si="11"/>
        <v>-4775.9921731793138</v>
      </c>
      <c r="F58" s="1">
        <f t="shared" si="12"/>
        <v>-4776</v>
      </c>
      <c r="G58" s="1">
        <f t="shared" si="13"/>
        <v>5.380000002332963E-3</v>
      </c>
      <c r="I58" s="1">
        <f t="shared" si="32"/>
        <v>5.380000002332963E-3</v>
      </c>
      <c r="Q58" s="112">
        <f t="shared" si="14"/>
        <v>27513.915000000001</v>
      </c>
      <c r="S58" s="2">
        <v>0.1</v>
      </c>
      <c r="Z58" s="1">
        <f t="shared" si="15"/>
        <v>-4776</v>
      </c>
      <c r="AA58" s="1">
        <f t="shared" si="16"/>
        <v>4.54815561813658E-3</v>
      </c>
      <c r="AB58" s="1">
        <f t="shared" si="17"/>
        <v>1.5629421110840848E-2</v>
      </c>
      <c r="AC58" s="1">
        <f t="shared" si="18"/>
        <v>5.380000002332963E-3</v>
      </c>
      <c r="AE58" s="1">
        <f t="shared" si="19"/>
        <v>6.9196507951905982E-8</v>
      </c>
      <c r="AF58" s="1">
        <f t="shared" si="28"/>
        <v>5.380000002332963E-3</v>
      </c>
      <c r="AG58" s="2"/>
      <c r="AH58" s="1">
        <f t="shared" si="20"/>
        <v>-1.0249421108507885E-2</v>
      </c>
      <c r="AI58" s="1">
        <f t="shared" si="21"/>
        <v>1.2504583581220381</v>
      </c>
      <c r="AJ58" s="1">
        <f t="shared" si="22"/>
        <v>-0.6762243808638424</v>
      </c>
      <c r="AK58" s="1">
        <f t="shared" si="23"/>
        <v>-0.12726429896535479</v>
      </c>
      <c r="AL58" s="1">
        <f t="shared" si="24"/>
        <v>-0.47012692428043407</v>
      </c>
      <c r="AM58" s="1">
        <f t="shared" si="25"/>
        <v>-0.23949080475462767</v>
      </c>
      <c r="AN58" s="1">
        <f t="shared" si="33"/>
        <v>-6.6382775605419004</v>
      </c>
      <c r="AO58" s="1">
        <f t="shared" si="33"/>
        <v>-6.6382529726305926</v>
      </c>
      <c r="AP58" s="1">
        <f t="shared" si="33"/>
        <v>-6.6381596306599864</v>
      </c>
      <c r="AQ58" s="1">
        <f t="shared" si="33"/>
        <v>-6.6378053101688996</v>
      </c>
      <c r="AR58" s="1">
        <f t="shared" si="33"/>
        <v>-6.6364607534995894</v>
      </c>
      <c r="AS58" s="1">
        <f t="shared" si="33"/>
        <v>-6.6313645336593767</v>
      </c>
      <c r="AT58" s="1">
        <f t="shared" si="33"/>
        <v>-6.6121324204976624</v>
      </c>
      <c r="AU58" s="1">
        <f t="shared" si="27"/>
        <v>-6.5406087462681928</v>
      </c>
      <c r="AW58" s="1">
        <v>1200</v>
      </c>
      <c r="AX58" s="1">
        <f t="shared" si="0"/>
        <v>-6.4477799838596507E-4</v>
      </c>
      <c r="AY58" s="1">
        <f t="shared" si="1"/>
        <v>-1.1772986424098452E-2</v>
      </c>
      <c r="AZ58" s="1">
        <f t="shared" si="2"/>
        <v>1.1128208425712487E-2</v>
      </c>
      <c r="BA58" s="1">
        <f t="shared" si="3"/>
        <v>0.72384203181600504</v>
      </c>
      <c r="BB58" s="1">
        <f t="shared" si="4"/>
        <v>0.85628795309761629</v>
      </c>
      <c r="BC58" s="1">
        <f t="shared" si="5"/>
        <v>2.9568796340755115</v>
      </c>
      <c r="BD58" s="1">
        <f t="shared" si="6"/>
        <v>10.79680406796944</v>
      </c>
      <c r="BE58" s="1">
        <f t="shared" si="29"/>
        <v>-3.3875826529762874</v>
      </c>
      <c r="BF58" s="1">
        <f t="shared" si="29"/>
        <v>-3.3876180103558475</v>
      </c>
      <c r="BG58" s="1">
        <f t="shared" si="29"/>
        <v>-3.3874882498766539</v>
      </c>
      <c r="BH58" s="1">
        <f t="shared" si="29"/>
        <v>-3.3879644875074928</v>
      </c>
      <c r="BI58" s="1">
        <f t="shared" si="29"/>
        <v>-3.3862169127375146</v>
      </c>
      <c r="BJ58" s="1">
        <f t="shared" si="29"/>
        <v>-3.392633495440994</v>
      </c>
      <c r="BK58" s="1">
        <f t="shared" si="29"/>
        <v>-3.3691231663065402</v>
      </c>
      <c r="BL58" s="1">
        <f t="shared" si="8"/>
        <v>-3.4560051186702987</v>
      </c>
    </row>
    <row r="59" spans="1:64" x14ac:dyDescent="0.2">
      <c r="A59" s="55" t="s">
        <v>123</v>
      </c>
      <c r="B59" s="55"/>
      <c r="C59" s="58">
        <v>42532.417999999998</v>
      </c>
      <c r="D59" s="58"/>
      <c r="E59" s="1">
        <f t="shared" si="11"/>
        <v>-4775.9878087811685</v>
      </c>
      <c r="F59" s="1">
        <f t="shared" si="12"/>
        <v>-4776</v>
      </c>
      <c r="G59" s="1">
        <f t="shared" si="13"/>
        <v>8.3799999993061647E-3</v>
      </c>
      <c r="I59" s="1">
        <f t="shared" si="32"/>
        <v>8.3799999993061647E-3</v>
      </c>
      <c r="Q59" s="112">
        <f t="shared" si="14"/>
        <v>27513.917999999998</v>
      </c>
      <c r="S59" s="2">
        <v>0.1</v>
      </c>
      <c r="Z59" s="1">
        <f t="shared" si="15"/>
        <v>-4776</v>
      </c>
      <c r="AA59" s="1">
        <f t="shared" si="16"/>
        <v>4.54815561813658E-3</v>
      </c>
      <c r="AB59" s="1">
        <f t="shared" si="17"/>
        <v>1.862942110781405E-2</v>
      </c>
      <c r="AC59" s="1">
        <f t="shared" si="18"/>
        <v>8.3799999993061647E-3</v>
      </c>
      <c r="AE59" s="1">
        <f t="shared" si="19"/>
        <v>1.4683031361500918E-6</v>
      </c>
      <c r="AF59" s="1">
        <f t="shared" si="28"/>
        <v>8.3799999993061647E-3</v>
      </c>
      <c r="AG59" s="2"/>
      <c r="AH59" s="1">
        <f t="shared" si="20"/>
        <v>-1.0249421108507885E-2</v>
      </c>
      <c r="AI59" s="1">
        <f t="shared" si="21"/>
        <v>1.2504583581220381</v>
      </c>
      <c r="AJ59" s="1">
        <f t="shared" si="22"/>
        <v>-0.6762243808638424</v>
      </c>
      <c r="AK59" s="1">
        <f t="shared" si="23"/>
        <v>-0.12726429896535479</v>
      </c>
      <c r="AL59" s="1">
        <f t="shared" si="24"/>
        <v>-0.47012692428043407</v>
      </c>
      <c r="AM59" s="1">
        <f t="shared" si="25"/>
        <v>-0.23949080475462767</v>
      </c>
      <c r="AN59" s="1">
        <f t="shared" si="33"/>
        <v>-6.6382775605419004</v>
      </c>
      <c r="AO59" s="1">
        <f t="shared" si="33"/>
        <v>-6.6382529726305926</v>
      </c>
      <c r="AP59" s="1">
        <f t="shared" si="33"/>
        <v>-6.6381596306599864</v>
      </c>
      <c r="AQ59" s="1">
        <f t="shared" si="33"/>
        <v>-6.6378053101688996</v>
      </c>
      <c r="AR59" s="1">
        <f t="shared" si="33"/>
        <v>-6.6364607534995894</v>
      </c>
      <c r="AS59" s="1">
        <f t="shared" si="33"/>
        <v>-6.6313645336593767</v>
      </c>
      <c r="AT59" s="1">
        <f t="shared" si="33"/>
        <v>-6.6121324204976624</v>
      </c>
      <c r="AU59" s="1">
        <f t="shared" si="27"/>
        <v>-6.5406087462681928</v>
      </c>
      <c r="AW59" s="1">
        <v>1400</v>
      </c>
      <c r="AX59" s="1">
        <f t="shared" si="0"/>
        <v>-9.3238631896833991E-4</v>
      </c>
      <c r="AY59" s="1">
        <f t="shared" si="1"/>
        <v>-1.2627749190649198E-2</v>
      </c>
      <c r="AZ59" s="1">
        <f t="shared" si="2"/>
        <v>1.1695362871680859E-2</v>
      </c>
      <c r="BA59" s="1">
        <f t="shared" si="3"/>
        <v>0.72121187889052618</v>
      </c>
      <c r="BB59" s="1">
        <f t="shared" si="4"/>
        <v>0.88615883646553084</v>
      </c>
      <c r="BC59" s="1">
        <f t="shared" si="5"/>
        <v>3.0178291894999076</v>
      </c>
      <c r="BD59" s="1">
        <f t="shared" si="6"/>
        <v>16.139225445469105</v>
      </c>
      <c r="BE59" s="1">
        <f t="shared" si="29"/>
        <v>-3.3066141740966128</v>
      </c>
      <c r="BF59" s="1">
        <f t="shared" si="29"/>
        <v>-3.3066407784789438</v>
      </c>
      <c r="BG59" s="1">
        <f t="shared" si="29"/>
        <v>-3.3065447758505759</v>
      </c>
      <c r="BH59" s="1">
        <f t="shared" si="29"/>
        <v>-3.3068912111417359</v>
      </c>
      <c r="BI59" s="1">
        <f t="shared" si="29"/>
        <v>-3.30564115791972</v>
      </c>
      <c r="BJ59" s="1">
        <f t="shared" si="29"/>
        <v>-3.3101529961157112</v>
      </c>
      <c r="BK59" s="1">
        <f t="shared" si="29"/>
        <v>-3.2938839488744787</v>
      </c>
      <c r="BL59" s="1">
        <f t="shared" si="8"/>
        <v>-3.352772065537839</v>
      </c>
    </row>
    <row r="60" spans="1:64" x14ac:dyDescent="0.2">
      <c r="A60" s="59" t="s">
        <v>126</v>
      </c>
      <c r="B60" s="60" t="s">
        <v>127</v>
      </c>
      <c r="C60" s="59">
        <v>42534.472999999998</v>
      </c>
      <c r="D60" s="59" t="s">
        <v>59</v>
      </c>
      <c r="E60" s="1">
        <f t="shared" si="11"/>
        <v>-4772.9981960487639</v>
      </c>
      <c r="F60" s="1">
        <f t="shared" si="12"/>
        <v>-4773</v>
      </c>
      <c r="G60" s="56">
        <f t="shared" si="13"/>
        <v>1.2399999977787957E-3</v>
      </c>
      <c r="H60" s="56">
        <f>G60</f>
        <v>1.2399999977787957E-3</v>
      </c>
      <c r="Q60" s="112">
        <f t="shared" si="14"/>
        <v>27515.972999999998</v>
      </c>
      <c r="S60" s="2">
        <v>0.1</v>
      </c>
      <c r="T60" s="1" t="s">
        <v>59</v>
      </c>
      <c r="Z60" s="1">
        <f t="shared" si="15"/>
        <v>-4773</v>
      </c>
      <c r="AA60" s="1">
        <f t="shared" si="16"/>
        <v>4.5161937511152359E-3</v>
      </c>
      <c r="AB60" s="1">
        <f t="shared" si="17"/>
        <v>1.1507544142325032E-2</v>
      </c>
      <c r="AC60" s="1">
        <f t="shared" si="18"/>
        <v>1.2399999977787957E-3</v>
      </c>
      <c r="AE60" s="1">
        <f t="shared" si="19"/>
        <v>1.0733445509400712E-6</v>
      </c>
      <c r="AF60" s="1">
        <f t="shared" si="28"/>
        <v>1.2399999977787957E-3</v>
      </c>
      <c r="AG60" s="2"/>
      <c r="AH60" s="1">
        <f t="shared" si="20"/>
        <v>-1.0267544144546236E-2</v>
      </c>
      <c r="AI60" s="1">
        <f t="shared" si="21"/>
        <v>1.2508061019560308</v>
      </c>
      <c r="AJ60" s="1">
        <f t="shared" si="22"/>
        <v>-0.67824027161374911</v>
      </c>
      <c r="AK60" s="1">
        <f t="shared" si="23"/>
        <v>-0.1265776053097519</v>
      </c>
      <c r="AL60" s="1">
        <f t="shared" si="24"/>
        <v>-0.46738708022316205</v>
      </c>
      <c r="AM60" s="1">
        <f t="shared" si="25"/>
        <v>-0.23804278385595432</v>
      </c>
      <c r="AN60" s="1">
        <f t="shared" si="33"/>
        <v>-6.636175024086528</v>
      </c>
      <c r="AO60" s="1">
        <f t="shared" si="33"/>
        <v>-6.6361504748281543</v>
      </c>
      <c r="AP60" s="1">
        <f t="shared" si="33"/>
        <v>-6.6360573519695425</v>
      </c>
      <c r="AQ60" s="1">
        <f t="shared" si="33"/>
        <v>-6.6357041374594736</v>
      </c>
      <c r="AR60" s="1">
        <f t="shared" si="33"/>
        <v>-6.634364813318018</v>
      </c>
      <c r="AS60" s="1">
        <f t="shared" si="33"/>
        <v>-6.629292282817822</v>
      </c>
      <c r="AT60" s="1">
        <f t="shared" si="33"/>
        <v>-6.6101631439717252</v>
      </c>
      <c r="AU60" s="1">
        <f t="shared" si="27"/>
        <v>-6.5390602504712056</v>
      </c>
      <c r="AW60" s="1">
        <v>1600</v>
      </c>
      <c r="AX60" s="1">
        <f t="shared" si="0"/>
        <v>-1.2957142664842356E-3</v>
      </c>
      <c r="AY60" s="1">
        <f t="shared" si="1"/>
        <v>-1.3480278819801027E-2</v>
      </c>
      <c r="AZ60" s="1">
        <f t="shared" si="2"/>
        <v>1.2184564553316792E-2</v>
      </c>
      <c r="BA60" s="1">
        <f t="shared" si="3"/>
        <v>0.71962335357816876</v>
      </c>
      <c r="BB60" s="1">
        <f t="shared" si="4"/>
        <v>0.91259336933641655</v>
      </c>
      <c r="BC60" s="1">
        <f t="shared" si="5"/>
        <v>3.0784229297242018</v>
      </c>
      <c r="BD60" s="1">
        <f t="shared" si="6"/>
        <v>31.650207795999989</v>
      </c>
      <c r="BE60" s="1">
        <f t="shared" si="29"/>
        <v>-3.2258827594872632</v>
      </c>
      <c r="BF60" s="1">
        <f t="shared" si="29"/>
        <v>-3.2258973167187959</v>
      </c>
      <c r="BG60" s="1">
        <f t="shared" si="29"/>
        <v>-3.225845315434301</v>
      </c>
      <c r="BH60" s="1">
        <f t="shared" si="29"/>
        <v>-3.2260310752658183</v>
      </c>
      <c r="BI60" s="1">
        <f t="shared" si="29"/>
        <v>-3.2253675143566576</v>
      </c>
      <c r="BJ60" s="1">
        <f t="shared" si="29"/>
        <v>-3.2277380215641855</v>
      </c>
      <c r="BK60" s="1">
        <f t="shared" si="29"/>
        <v>-3.2192717486831954</v>
      </c>
      <c r="BL60" s="1">
        <f t="shared" si="8"/>
        <v>-3.2495390124053793</v>
      </c>
    </row>
    <row r="61" spans="1:64" x14ac:dyDescent="0.2">
      <c r="A61" s="55" t="s">
        <v>123</v>
      </c>
      <c r="B61" s="55"/>
      <c r="C61" s="58">
        <v>42543.409</v>
      </c>
      <c r="D61" s="58"/>
      <c r="E61" s="1">
        <f t="shared" si="11"/>
        <v>-4759.9981087607994</v>
      </c>
      <c r="F61" s="1">
        <f t="shared" si="12"/>
        <v>-4760</v>
      </c>
      <c r="G61" s="1">
        <f t="shared" si="13"/>
        <v>1.3000000035390258E-3</v>
      </c>
      <c r="I61" s="1">
        <f>G61</f>
        <v>1.3000000035390258E-3</v>
      </c>
      <c r="Q61" s="112">
        <f t="shared" si="14"/>
        <v>27524.909</v>
      </c>
      <c r="S61" s="2">
        <v>0.1</v>
      </c>
      <c r="Z61" s="1">
        <f t="shared" si="15"/>
        <v>-4760</v>
      </c>
      <c r="AA61" s="1">
        <f t="shared" si="16"/>
        <v>4.3781666450857567E-3</v>
      </c>
      <c r="AB61" s="1">
        <f t="shared" si="17"/>
        <v>1.164560879267902E-2</v>
      </c>
      <c r="AC61" s="1">
        <f t="shared" si="18"/>
        <v>1.3000000035390258E-3</v>
      </c>
      <c r="AE61" s="1">
        <f t="shared" si="19"/>
        <v>9.4751098731310814E-7</v>
      </c>
      <c r="AF61" s="1">
        <f t="shared" si="28"/>
        <v>1.3000000035390258E-3</v>
      </c>
      <c r="AG61" s="2"/>
      <c r="AH61" s="1">
        <f t="shared" si="20"/>
        <v>-1.0345608789139994E-2</v>
      </c>
      <c r="AI61" s="1">
        <f t="shared" si="21"/>
        <v>1.2522933613241387</v>
      </c>
      <c r="AJ61" s="1">
        <f t="shared" si="22"/>
        <v>-0.68692946475306649</v>
      </c>
      <c r="AK61" s="1">
        <f t="shared" si="23"/>
        <v>-0.12358661244689025</v>
      </c>
      <c r="AL61" s="1">
        <f t="shared" si="24"/>
        <v>-0.45549695573116561</v>
      </c>
      <c r="AM61" s="1">
        <f t="shared" si="25"/>
        <v>-0.23176965212113812</v>
      </c>
      <c r="AN61" s="1">
        <f t="shared" si="33"/>
        <v>-6.6270573372573836</v>
      </c>
      <c r="AO61" s="1">
        <f t="shared" si="33"/>
        <v>-6.6270329730823967</v>
      </c>
      <c r="AP61" s="1">
        <f t="shared" si="33"/>
        <v>-6.6269408578062077</v>
      </c>
      <c r="AQ61" s="1">
        <f t="shared" si="33"/>
        <v>-6.6265926188225963</v>
      </c>
      <c r="AR61" s="1">
        <f t="shared" si="33"/>
        <v>-6.6252765033006247</v>
      </c>
      <c r="AS61" s="1">
        <f t="shared" si="33"/>
        <v>-6.6203079895080519</v>
      </c>
      <c r="AT61" s="1">
        <f t="shared" si="33"/>
        <v>-6.601627655177734</v>
      </c>
      <c r="AU61" s="1">
        <f t="shared" si="27"/>
        <v>-6.5323501020175971</v>
      </c>
      <c r="AW61" s="1">
        <v>1800</v>
      </c>
      <c r="AX61" s="1">
        <f t="shared" si="0"/>
        <v>-1.7367318966905326E-3</v>
      </c>
      <c r="AY61" s="1">
        <f t="shared" si="1"/>
        <v>-1.4330575311553937E-2</v>
      </c>
      <c r="AZ61" s="1">
        <f t="shared" si="2"/>
        <v>1.2593843414863404E-2</v>
      </c>
      <c r="BA61" s="1">
        <f t="shared" si="3"/>
        <v>0.71906408003365008</v>
      </c>
      <c r="BB61" s="1">
        <f t="shared" si="4"/>
        <v>0.93561444060952337</v>
      </c>
      <c r="BC61" s="1">
        <f t="shared" si="5"/>
        <v>3.138835880563144</v>
      </c>
      <c r="BD61" s="1">
        <f t="shared" si="6"/>
        <v>725.48545492616063</v>
      </c>
      <c r="BE61" s="1">
        <f t="shared" si="29"/>
        <v>-3.145272089173377</v>
      </c>
      <c r="BF61" s="1">
        <f t="shared" si="29"/>
        <v>-3.1452727401543221</v>
      </c>
      <c r="BG61" s="1">
        <f t="shared" si="29"/>
        <v>-3.145270422960861</v>
      </c>
      <c r="BH61" s="1">
        <f t="shared" si="29"/>
        <v>-3.1452786711064258</v>
      </c>
      <c r="BI61" s="1">
        <f t="shared" si="29"/>
        <v>-3.1452493114937026</v>
      </c>
      <c r="BJ61" s="1">
        <f t="shared" si="29"/>
        <v>-3.1453538182549337</v>
      </c>
      <c r="BK61" s="1">
        <f t="shared" si="29"/>
        <v>-3.144981822275831</v>
      </c>
      <c r="BL61" s="1">
        <f t="shared" si="8"/>
        <v>-3.1463059592729197</v>
      </c>
    </row>
    <row r="62" spans="1:64" x14ac:dyDescent="0.2">
      <c r="A62" s="55" t="s">
        <v>128</v>
      </c>
      <c r="B62" s="55"/>
      <c r="C62" s="58">
        <v>42578.468000000001</v>
      </c>
      <c r="D62" s="58"/>
      <c r="E62" s="1">
        <f t="shared" si="11"/>
        <v>-4708.9942971864139</v>
      </c>
      <c r="F62" s="1">
        <f t="shared" si="12"/>
        <v>-4709</v>
      </c>
      <c r="G62" s="1">
        <f t="shared" si="13"/>
        <v>3.9200000028358772E-3</v>
      </c>
      <c r="I62" s="1">
        <f>G62</f>
        <v>3.9200000028358772E-3</v>
      </c>
      <c r="Q62" s="112">
        <f t="shared" si="14"/>
        <v>27559.968000000001</v>
      </c>
      <c r="S62" s="2">
        <v>0.1</v>
      </c>
      <c r="Z62" s="1">
        <f t="shared" si="15"/>
        <v>-4709</v>
      </c>
      <c r="AA62" s="1">
        <f t="shared" si="16"/>
        <v>3.8443090487012815E-3</v>
      </c>
      <c r="AB62" s="1">
        <f t="shared" si="17"/>
        <v>1.4564320151656837E-2</v>
      </c>
      <c r="AC62" s="1">
        <f t="shared" si="18"/>
        <v>3.9200000028358772E-3</v>
      </c>
      <c r="AE62" s="1">
        <f t="shared" si="19"/>
        <v>5.729120537805481E-10</v>
      </c>
      <c r="AF62" s="1">
        <f t="shared" si="28"/>
        <v>3.9200000028358772E-3</v>
      </c>
      <c r="AG62" s="2"/>
      <c r="AH62" s="1">
        <f t="shared" si="20"/>
        <v>-1.064432014882096E-2</v>
      </c>
      <c r="AI62" s="1">
        <f t="shared" si="21"/>
        <v>1.2578111689329268</v>
      </c>
      <c r="AJ62" s="1">
        <f t="shared" si="22"/>
        <v>-0.72025208355929771</v>
      </c>
      <c r="AK62" s="1">
        <f t="shared" si="23"/>
        <v>-0.1116198553921665</v>
      </c>
      <c r="AL62" s="1">
        <f t="shared" si="24"/>
        <v>-0.40858671757318921</v>
      </c>
      <c r="AM62" s="1">
        <f t="shared" si="25"/>
        <v>-0.20718373521993114</v>
      </c>
      <c r="AN62" s="1">
        <f t="shared" si="33"/>
        <v>-6.5911868153410298</v>
      </c>
      <c r="AO62" s="1">
        <f t="shared" si="33"/>
        <v>-6.5911634559232795</v>
      </c>
      <c r="AP62" s="1">
        <f t="shared" si="33"/>
        <v>-6.5910762034637447</v>
      </c>
      <c r="AQ62" s="1">
        <f t="shared" si="33"/>
        <v>-6.5907503181256555</v>
      </c>
      <c r="AR62" s="1">
        <f t="shared" si="33"/>
        <v>-6.5895334439932327</v>
      </c>
      <c r="AS62" s="1">
        <f t="shared" si="33"/>
        <v>-6.5849936871578922</v>
      </c>
      <c r="AT62" s="1">
        <f t="shared" si="33"/>
        <v>-6.5681129289853919</v>
      </c>
      <c r="AU62" s="1">
        <f t="shared" si="27"/>
        <v>-6.5060256734688195</v>
      </c>
      <c r="AW62" s="1">
        <v>2000</v>
      </c>
      <c r="AX62" s="1">
        <f t="shared" si="0"/>
        <v>-2.2573265596827156E-3</v>
      </c>
      <c r="AY62" s="1">
        <f t="shared" si="1"/>
        <v>-1.5178638665907931E-2</v>
      </c>
      <c r="AZ62" s="1">
        <f t="shared" si="2"/>
        <v>1.2921312106225215E-2</v>
      </c>
      <c r="BA62" s="1">
        <f t="shared" si="3"/>
        <v>0.71952970590946763</v>
      </c>
      <c r="BB62" s="1">
        <f t="shared" si="4"/>
        <v>0.9552194844398636</v>
      </c>
      <c r="BC62" s="1">
        <f t="shared" si="5"/>
        <v>-3.083944352977118</v>
      </c>
      <c r="BD62" s="1">
        <f t="shared" si="6"/>
        <v>-34.683521635643871</v>
      </c>
      <c r="BE62" s="1">
        <f t="shared" si="29"/>
        <v>-3.0646666843455805</v>
      </c>
      <c r="BF62" s="1">
        <f t="shared" si="29"/>
        <v>-3.0646533450715614</v>
      </c>
      <c r="BG62" s="1">
        <f t="shared" si="29"/>
        <v>-3.0647009672418117</v>
      </c>
      <c r="BH62" s="1">
        <f t="shared" si="29"/>
        <v>-3.064530951857253</v>
      </c>
      <c r="BI62" s="1">
        <f t="shared" si="29"/>
        <v>-3.0651379117012123</v>
      </c>
      <c r="BJ62" s="1">
        <f t="shared" si="29"/>
        <v>-3.0629709164405083</v>
      </c>
      <c r="BK62" s="1">
        <f t="shared" si="29"/>
        <v>-3.0707059947524757</v>
      </c>
      <c r="BL62" s="1">
        <f t="shared" si="8"/>
        <v>-3.04307290614046</v>
      </c>
    </row>
    <row r="63" spans="1:64" x14ac:dyDescent="0.2">
      <c r="A63" s="55" t="s">
        <v>102</v>
      </c>
      <c r="B63" s="55"/>
      <c r="C63" s="58">
        <v>42594.274899999997</v>
      </c>
      <c r="D63" s="58">
        <v>5.0000000000000001E-3</v>
      </c>
      <c r="E63" s="1">
        <f t="shared" si="11"/>
        <v>-4685.9984288166679</v>
      </c>
      <c r="F63" s="1">
        <f t="shared" si="12"/>
        <v>-4686</v>
      </c>
      <c r="G63" s="1">
        <f t="shared" si="13"/>
        <v>1.0800000018207356E-3</v>
      </c>
      <c r="J63" s="1">
        <f>G63</f>
        <v>1.0800000018207356E-3</v>
      </c>
      <c r="Q63" s="112">
        <f t="shared" si="14"/>
        <v>27575.774899999997</v>
      </c>
      <c r="S63" s="2">
        <v>1</v>
      </c>
      <c r="Z63" s="1">
        <f t="shared" si="15"/>
        <v>-4686</v>
      </c>
      <c r="AA63" s="1">
        <f t="shared" si="16"/>
        <v>3.6076572359522406E-3</v>
      </c>
      <c r="AB63" s="1">
        <f t="shared" si="17"/>
        <v>1.1854973131346142E-2</v>
      </c>
      <c r="AC63" s="1">
        <f t="shared" si="18"/>
        <v>1.0800000018207356E-3</v>
      </c>
      <c r="AE63" s="1">
        <f t="shared" si="19"/>
        <v>6.3890510932573293E-6</v>
      </c>
      <c r="AF63" s="1">
        <f t="shared" si="28"/>
        <v>1.0800000018207356E-3</v>
      </c>
      <c r="AG63" s="2"/>
      <c r="AH63" s="1">
        <f t="shared" si="20"/>
        <v>-1.0774973129525406E-2</v>
      </c>
      <c r="AI63" s="1">
        <f t="shared" si="21"/>
        <v>1.2601285921733532</v>
      </c>
      <c r="AJ63" s="1">
        <f t="shared" si="22"/>
        <v>-0.73485459182811996</v>
      </c>
      <c r="AK63" s="1">
        <f t="shared" si="23"/>
        <v>-0.10610705197223957</v>
      </c>
      <c r="AL63" s="1">
        <f t="shared" si="24"/>
        <v>-0.3873000905612049</v>
      </c>
      <c r="AM63" s="1">
        <f t="shared" si="25"/>
        <v>-0.19610756248204142</v>
      </c>
      <c r="AN63" s="1">
        <f t="shared" si="33"/>
        <v>-6.5749599131843262</v>
      </c>
      <c r="AO63" s="1">
        <f t="shared" si="33"/>
        <v>-6.5749371529441794</v>
      </c>
      <c r="AP63" s="1">
        <f t="shared" si="33"/>
        <v>-6.5748525639006328</v>
      </c>
      <c r="AQ63" s="1">
        <f t="shared" si="33"/>
        <v>-6.5745382052710655</v>
      </c>
      <c r="AR63" s="1">
        <f t="shared" si="33"/>
        <v>-6.5733702123062629</v>
      </c>
      <c r="AS63" s="1">
        <f t="shared" si="33"/>
        <v>-6.5690341101072693</v>
      </c>
      <c r="AT63" s="1">
        <f t="shared" si="33"/>
        <v>-6.5529840689922203</v>
      </c>
      <c r="AU63" s="1">
        <f t="shared" si="27"/>
        <v>-6.4941538723585861</v>
      </c>
      <c r="AW63" s="1">
        <v>2200</v>
      </c>
      <c r="AX63" s="1">
        <f t="shared" si="0"/>
        <v>-2.8593206857740836E-3</v>
      </c>
      <c r="AY63" s="1">
        <f t="shared" si="1"/>
        <v>-1.6024468882863002E-2</v>
      </c>
      <c r="AZ63" s="1">
        <f t="shared" si="2"/>
        <v>1.3165148197088918E-2</v>
      </c>
      <c r="BA63" s="1">
        <f t="shared" si="3"/>
        <v>0.72102385459701024</v>
      </c>
      <c r="BB63" s="1">
        <f t="shared" si="4"/>
        <v>0.97137940164400194</v>
      </c>
      <c r="BC63" s="1">
        <f t="shared" si="5"/>
        <v>-3.02337433614115</v>
      </c>
      <c r="BD63" s="1">
        <f t="shared" si="6"/>
        <v>-16.898144370713172</v>
      </c>
      <c r="BE63" s="1">
        <f t="shared" si="29"/>
        <v>-2.9839511026423513</v>
      </c>
      <c r="BF63" s="1">
        <f t="shared" si="29"/>
        <v>-2.9839254796630619</v>
      </c>
      <c r="BG63" s="1">
        <f t="shared" si="29"/>
        <v>-2.9840178299142153</v>
      </c>
      <c r="BH63" s="1">
        <f t="shared" si="29"/>
        <v>-2.983684975100656</v>
      </c>
      <c r="BI63" s="1">
        <f t="shared" si="29"/>
        <v>-2.984884589667633</v>
      </c>
      <c r="BJ63" s="1">
        <f t="shared" si="29"/>
        <v>-2.9805600776515671</v>
      </c>
      <c r="BK63" s="1">
        <f t="shared" si="29"/>
        <v>-2.9961359410939101</v>
      </c>
      <c r="BL63" s="1">
        <f t="shared" si="8"/>
        <v>-2.9398398530080003</v>
      </c>
    </row>
    <row r="64" spans="1:64" x14ac:dyDescent="0.2">
      <c r="A64" s="55" t="s">
        <v>129</v>
      </c>
      <c r="B64" s="55"/>
      <c r="C64" s="58">
        <v>42770.269</v>
      </c>
      <c r="D64" s="58"/>
      <c r="E64" s="1">
        <f t="shared" si="11"/>
        <v>-4429.9623206959723</v>
      </c>
      <c r="F64" s="1">
        <f t="shared" si="12"/>
        <v>-4430</v>
      </c>
      <c r="G64" s="1">
        <f t="shared" si="13"/>
        <v>2.5900000000547152E-2</v>
      </c>
      <c r="I64" s="1">
        <f>G64</f>
        <v>2.5900000000547152E-2</v>
      </c>
      <c r="Q64" s="112">
        <f t="shared" si="14"/>
        <v>27751.769</v>
      </c>
      <c r="S64" s="2">
        <v>0.1</v>
      </c>
      <c r="Z64" s="1">
        <f t="shared" si="15"/>
        <v>-4430</v>
      </c>
      <c r="AA64" s="1">
        <f t="shared" si="16"/>
        <v>1.1648581085768484E-3</v>
      </c>
      <c r="AB64" s="1">
        <f t="shared" si="17"/>
        <v>3.7939952915412641E-2</v>
      </c>
      <c r="AC64" s="1">
        <f t="shared" si="18"/>
        <v>2.5900000000547152E-2</v>
      </c>
      <c r="AE64" s="1">
        <f t="shared" si="19"/>
        <v>6.1182724441590427E-5</v>
      </c>
      <c r="AF64" s="1">
        <f t="shared" si="28"/>
        <v>2.5900000000547152E-2</v>
      </c>
      <c r="AG64" s="2"/>
      <c r="AH64" s="1">
        <f t="shared" si="20"/>
        <v>-1.203995291486549E-2</v>
      </c>
      <c r="AI64" s="1">
        <f t="shared" si="21"/>
        <v>1.2779445071400886</v>
      </c>
      <c r="AJ64" s="1">
        <f t="shared" si="22"/>
        <v>-0.87559444198249281</v>
      </c>
      <c r="AK64" s="1">
        <f t="shared" si="23"/>
        <v>-4.0895499691085024E-2</v>
      </c>
      <c r="AL64" s="1">
        <f t="shared" si="24"/>
        <v>-0.14608729494635939</v>
      </c>
      <c r="AM64" s="1">
        <f t="shared" si="25"/>
        <v>-7.3173830379879096E-2</v>
      </c>
      <c r="AN64" s="1">
        <f t="shared" si="33"/>
        <v>-6.3927248232002256</v>
      </c>
      <c r="AO64" s="1">
        <f t="shared" si="33"/>
        <v>-6.3927143026009059</v>
      </c>
      <c r="AP64" s="1">
        <f t="shared" si="33"/>
        <v>-6.3926766286719836</v>
      </c>
      <c r="AQ64" s="1">
        <f t="shared" si="33"/>
        <v>-6.3925417208195316</v>
      </c>
      <c r="AR64" s="1">
        <f t="shared" si="33"/>
        <v>-6.3920586410774138</v>
      </c>
      <c r="AS64" s="1">
        <f t="shared" si="33"/>
        <v>-6.3903290314063526</v>
      </c>
      <c r="AT64" s="1">
        <f t="shared" si="33"/>
        <v>-6.3841389694536144</v>
      </c>
      <c r="AU64" s="1">
        <f t="shared" si="27"/>
        <v>-6.3620155643490381</v>
      </c>
      <c r="AW64" s="1">
        <v>2400</v>
      </c>
      <c r="AX64" s="1">
        <f t="shared" si="0"/>
        <v>-3.5444843173013316E-3</v>
      </c>
      <c r="AY64" s="1">
        <f t="shared" si="1"/>
        <v>-1.6868065962419156E-2</v>
      </c>
      <c r="AZ64" s="1">
        <f t="shared" si="2"/>
        <v>1.3323581645117825E-2</v>
      </c>
      <c r="BA64" s="1">
        <f t="shared" si="3"/>
        <v>0.72355816499284453</v>
      </c>
      <c r="BB64" s="1">
        <f t="shared" si="4"/>
        <v>0.98403719162621428</v>
      </c>
      <c r="BC64" s="1">
        <f t="shared" si="5"/>
        <v>-2.962464628400324</v>
      </c>
      <c r="BD64" s="1">
        <f t="shared" si="6"/>
        <v>-11.135328084835123</v>
      </c>
      <c r="BE64" s="1">
        <f t="shared" si="29"/>
        <v>-2.9030091349648894</v>
      </c>
      <c r="BF64" s="1">
        <f t="shared" si="29"/>
        <v>-2.9029744129212607</v>
      </c>
      <c r="BG64" s="1">
        <f t="shared" si="29"/>
        <v>-2.9031016087469865</v>
      </c>
      <c r="BH64" s="1">
        <f t="shared" si="29"/>
        <v>-2.9026356383365308</v>
      </c>
      <c r="BI64" s="1">
        <f t="shared" si="29"/>
        <v>-2.9043424216381597</v>
      </c>
      <c r="BJ64" s="1">
        <f t="shared" si="29"/>
        <v>-2.8980872390425017</v>
      </c>
      <c r="BK64" s="1">
        <f t="shared" si="29"/>
        <v>-2.9209664690837607</v>
      </c>
      <c r="BL64" s="1">
        <f t="shared" si="8"/>
        <v>-2.8366067998755407</v>
      </c>
    </row>
    <row r="65" spans="1:64" x14ac:dyDescent="0.2">
      <c r="A65" s="55" t="s">
        <v>130</v>
      </c>
      <c r="B65" s="55"/>
      <c r="C65" s="58">
        <v>42811.487099999998</v>
      </c>
      <c r="D65" s="58"/>
      <c r="E65" s="1">
        <f t="shared" si="11"/>
        <v>-4369.9982542407388</v>
      </c>
      <c r="F65" s="1">
        <f t="shared" si="12"/>
        <v>-4370</v>
      </c>
      <c r="G65" s="1">
        <f t="shared" si="13"/>
        <v>1.1999999987892807E-3</v>
      </c>
      <c r="J65" s="1">
        <f>G65</f>
        <v>1.1999999987892807E-3</v>
      </c>
      <c r="Q65" s="112">
        <f t="shared" si="14"/>
        <v>27792.987099999998</v>
      </c>
      <c r="S65" s="2">
        <v>1</v>
      </c>
      <c r="T65" s="1" t="s">
        <v>67</v>
      </c>
      <c r="Z65" s="1">
        <f t="shared" si="15"/>
        <v>-4370</v>
      </c>
      <c r="AA65" s="1">
        <f t="shared" si="16"/>
        <v>6.476951465325103E-4</v>
      </c>
      <c r="AB65" s="1">
        <f t="shared" si="17"/>
        <v>1.3481593720973125E-2</v>
      </c>
      <c r="AC65" s="1">
        <f t="shared" si="18"/>
        <v>1.1999999987892807E-3</v>
      </c>
      <c r="AE65" s="1">
        <f t="shared" si="19"/>
        <v>3.0504064982637292E-7</v>
      </c>
      <c r="AF65" s="1">
        <f t="shared" si="28"/>
        <v>1.1999999987892807E-3</v>
      </c>
      <c r="AG65" s="2"/>
      <c r="AH65" s="1">
        <f t="shared" si="20"/>
        <v>-1.2281593722183844E-2</v>
      </c>
      <c r="AI65" s="1">
        <f t="shared" si="21"/>
        <v>1.2798305207477834</v>
      </c>
      <c r="AJ65" s="1">
        <f t="shared" si="22"/>
        <v>-0.90182338184653799</v>
      </c>
      <c r="AK65" s="1">
        <f t="shared" si="23"/>
        <v>-2.4909247326137085E-2</v>
      </c>
      <c r="AL65" s="1">
        <f t="shared" si="24"/>
        <v>-8.8781476365356479E-2</v>
      </c>
      <c r="AM65" s="1">
        <f t="shared" si="25"/>
        <v>-4.4419919057130865E-2</v>
      </c>
      <c r="AN65" s="1">
        <f t="shared" si="33"/>
        <v>-6.3497228994394543</v>
      </c>
      <c r="AO65" s="1">
        <f t="shared" si="33"/>
        <v>-6.3497163719992136</v>
      </c>
      <c r="AP65" s="1">
        <f t="shared" si="33"/>
        <v>-6.3496930859648959</v>
      </c>
      <c r="AQ65" s="1">
        <f t="shared" si="33"/>
        <v>-6.3496100155032371</v>
      </c>
      <c r="AR65" s="1">
        <f t="shared" si="33"/>
        <v>-6.3493136741634038</v>
      </c>
      <c r="AS65" s="1">
        <f t="shared" si="33"/>
        <v>-6.3482565683343237</v>
      </c>
      <c r="AT65" s="1">
        <f t="shared" si="33"/>
        <v>-6.3444862559200095</v>
      </c>
      <c r="AU65" s="1">
        <f t="shared" si="27"/>
        <v>-6.3310456484092992</v>
      </c>
      <c r="AW65" s="1">
        <v>2600</v>
      </c>
      <c r="AX65" s="1">
        <f t="shared" si="0"/>
        <v>-4.3145423947467225E-3</v>
      </c>
      <c r="AY65" s="1">
        <f t="shared" si="1"/>
        <v>-1.7709429904576392E-2</v>
      </c>
      <c r="AZ65" s="1">
        <f t="shared" si="2"/>
        <v>1.3394887509829669E-2</v>
      </c>
      <c r="BA65" s="1">
        <f t="shared" si="3"/>
        <v>0.72715241875618331</v>
      </c>
      <c r="BB65" s="1">
        <f t="shared" si="4"/>
        <v>0.9931062435844924</v>
      </c>
      <c r="BC65" s="1">
        <f t="shared" si="5"/>
        <v>-2.9010364788382428</v>
      </c>
      <c r="BD65" s="1">
        <f t="shared" si="6"/>
        <v>-8.2739349424732112</v>
      </c>
      <c r="BE65" s="1">
        <f t="shared" si="29"/>
        <v>-2.8217229711785135</v>
      </c>
      <c r="BF65" s="1">
        <f t="shared" si="29"/>
        <v>-2.8216832398027973</v>
      </c>
      <c r="BG65" s="1">
        <f t="shared" si="29"/>
        <v>-2.8218322194689018</v>
      </c>
      <c r="BH65" s="1">
        <f t="shared" si="29"/>
        <v>-2.8212735565190221</v>
      </c>
      <c r="BI65" s="1">
        <f t="shared" si="29"/>
        <v>-2.8233679700350365</v>
      </c>
      <c r="BJ65" s="1">
        <f t="shared" si="29"/>
        <v>-2.8155085250796881</v>
      </c>
      <c r="BK65" s="1">
        <f t="shared" si="29"/>
        <v>-2.8448987688738154</v>
      </c>
      <c r="BL65" s="1">
        <f t="shared" si="8"/>
        <v>-2.733373746743081</v>
      </c>
    </row>
    <row r="66" spans="1:64" x14ac:dyDescent="0.2">
      <c r="A66" s="55" t="s">
        <v>131</v>
      </c>
      <c r="B66" s="55"/>
      <c r="C66" s="58">
        <v>42815.610699999997</v>
      </c>
      <c r="D66" s="58"/>
      <c r="E66" s="1">
        <f t="shared" si="11"/>
        <v>-4363.9992435043214</v>
      </c>
      <c r="F66" s="1">
        <f t="shared" si="12"/>
        <v>-4364</v>
      </c>
      <c r="G66" s="1">
        <f t="shared" si="13"/>
        <v>5.2000000141561031E-4</v>
      </c>
      <c r="J66" s="1">
        <f>G66</f>
        <v>5.2000000141561031E-4</v>
      </c>
      <c r="Q66" s="112">
        <f t="shared" si="14"/>
        <v>27797.110699999997</v>
      </c>
      <c r="S66" s="2">
        <v>1</v>
      </c>
      <c r="T66" s="1" t="s">
        <v>67</v>
      </c>
      <c r="Z66" s="1">
        <f t="shared" si="15"/>
        <v>-4364</v>
      </c>
      <c r="AA66" s="1">
        <f t="shared" si="16"/>
        <v>5.9721511102049478E-4</v>
      </c>
      <c r="AB66" s="1">
        <f t="shared" si="17"/>
        <v>1.2824532597668999E-2</v>
      </c>
      <c r="AC66" s="1">
        <f t="shared" si="18"/>
        <v>5.2000000141561031E-4</v>
      </c>
      <c r="AE66" s="1">
        <f t="shared" si="19"/>
        <v>5.9621731512943214E-9</v>
      </c>
      <c r="AF66" s="1">
        <f t="shared" si="28"/>
        <v>5.2000000141561031E-4</v>
      </c>
      <c r="AG66" s="2"/>
      <c r="AH66" s="1">
        <f t="shared" si="20"/>
        <v>-1.2304532596253389E-2</v>
      </c>
      <c r="AI66" s="1">
        <f t="shared" si="21"/>
        <v>1.2799688652523213</v>
      </c>
      <c r="AJ66" s="1">
        <f t="shared" si="22"/>
        <v>-0.90428835513497707</v>
      </c>
      <c r="AK66" s="1">
        <f t="shared" si="23"/>
        <v>-2.3302906120435628E-2</v>
      </c>
      <c r="AL66" s="1">
        <f t="shared" si="24"/>
        <v>-8.3042503308130677E-2</v>
      </c>
      <c r="AM66" s="1">
        <f t="shared" si="25"/>
        <v>-4.1545129198032306E-2</v>
      </c>
      <c r="AN66" s="1">
        <f t="shared" si="33"/>
        <v>-6.3454195625267156</v>
      </c>
      <c r="AO66" s="1">
        <f t="shared" si="33"/>
        <v>-6.3454134477862265</v>
      </c>
      <c r="AP66" s="1">
        <f t="shared" si="33"/>
        <v>-6.345391640068077</v>
      </c>
      <c r="AQ66" s="1">
        <f t="shared" si="33"/>
        <v>-6.3453138648792091</v>
      </c>
      <c r="AR66" s="1">
        <f t="shared" si="33"/>
        <v>-6.3450364899969509</v>
      </c>
      <c r="AS66" s="1">
        <f t="shared" si="33"/>
        <v>-6.344047307962275</v>
      </c>
      <c r="AT66" s="1">
        <f t="shared" si="33"/>
        <v>-6.3405201380640568</v>
      </c>
      <c r="AU66" s="1">
        <f t="shared" si="27"/>
        <v>-6.3279486568153267</v>
      </c>
      <c r="AW66" s="1">
        <v>2800</v>
      </c>
      <c r="AX66" s="1">
        <f t="shared" ref="AX66:AX127" si="34">AB$3+AB$4*AW66+AB$5*AW66^2+AZ66</f>
        <v>-5.1711767872377433E-3</v>
      </c>
      <c r="AY66" s="1">
        <f t="shared" ref="AY66:AY127" si="35">AB$3+AB$4*AW66+AB$5*AW66^2</f>
        <v>-1.8548560709334704E-2</v>
      </c>
      <c r="AZ66" s="1">
        <f t="shared" ref="AZ66:AZ127" si="36">$AB$6*($AB$11/BA66*BB66+$AB$12)</f>
        <v>1.3377383922096961E-2</v>
      </c>
      <c r="BA66" s="1">
        <f t="shared" ref="BA66:BA127" si="37">1+$AB$7*COS(BC66)</f>
        <v>0.7318347543556718</v>
      </c>
      <c r="BB66" s="1">
        <f t="shared" ref="BB66:BB127" si="38">SIN(BC66+RADIANS($AB$9))</f>
        <v>0.99846823313498356</v>
      </c>
      <c r="BC66" s="1">
        <f t="shared" ref="BC66:BC127" si="39">2*ATAN(BD66)</f>
        <v>-2.8389049438590654</v>
      </c>
      <c r="BD66" s="1">
        <f t="shared" ref="BD66:BD127" si="40">SQRT((1+$AB$7)/(1-$AB$7))*TAN(BE66/2)</f>
        <v>-6.5569449735293555</v>
      </c>
      <c r="BE66" s="1">
        <f t="shared" si="29"/>
        <v>-2.739972307856859</v>
      </c>
      <c r="BF66" s="1">
        <f t="shared" si="29"/>
        <v>-2.7399318513353919</v>
      </c>
      <c r="BG66" s="1">
        <f t="shared" si="29"/>
        <v>-2.7400883038168931</v>
      </c>
      <c r="BH66" s="1">
        <f t="shared" si="29"/>
        <v>-2.7394832169002274</v>
      </c>
      <c r="BI66" s="1">
        <f t="shared" si="29"/>
        <v>-2.741822556824574</v>
      </c>
      <c r="BJ66" s="1">
        <f t="shared" si="29"/>
        <v>-2.732765407060942</v>
      </c>
      <c r="BK66" s="1">
        <f t="shared" si="29"/>
        <v>-2.7676435945924229</v>
      </c>
      <c r="BL66" s="1">
        <f t="shared" ref="BL66:BL127" si="41">RADIANS($AB$9)+$AB$18*(AW66-AB$15)</f>
        <v>-2.6301406936106213</v>
      </c>
    </row>
    <row r="67" spans="1:64" x14ac:dyDescent="0.2">
      <c r="A67" s="55" t="s">
        <v>131</v>
      </c>
      <c r="B67" s="55"/>
      <c r="C67" s="58">
        <v>42831.419099999999</v>
      </c>
      <c r="D67" s="58"/>
      <c r="E67" s="1">
        <f t="shared" si="11"/>
        <v>-4341.0011929354923</v>
      </c>
      <c r="F67" s="1">
        <f t="shared" si="12"/>
        <v>-4341</v>
      </c>
      <c r="G67" s="1">
        <f t="shared" si="13"/>
        <v>-8.2000000111293048E-4</v>
      </c>
      <c r="J67" s="1">
        <f>G67</f>
        <v>-8.2000000111293048E-4</v>
      </c>
      <c r="Q67" s="112">
        <f t="shared" si="14"/>
        <v>27812.919099999999</v>
      </c>
      <c r="S67" s="2">
        <v>1</v>
      </c>
      <c r="T67" s="1" t="s">
        <v>67</v>
      </c>
      <c r="Z67" s="1">
        <f t="shared" si="15"/>
        <v>-4341</v>
      </c>
      <c r="AA67" s="1">
        <f t="shared" si="16"/>
        <v>4.058216666671683E-4</v>
      </c>
      <c r="AB67" s="1">
        <f t="shared" si="17"/>
        <v>1.1570370206080701E-2</v>
      </c>
      <c r="AC67" s="1">
        <f t="shared" si="18"/>
        <v>-8.2000000111293048E-4</v>
      </c>
      <c r="AE67" s="1">
        <f t="shared" si="19"/>
        <v>1.5026387611991829E-6</v>
      </c>
      <c r="AF67" s="1">
        <f t="shared" si="28"/>
        <v>-8.2000000111293048E-4</v>
      </c>
      <c r="AG67" s="2"/>
      <c r="AH67" s="1">
        <f t="shared" si="20"/>
        <v>-1.2390370207193632E-2</v>
      </c>
      <c r="AI67" s="1">
        <f t="shared" si="21"/>
        <v>1.2804139056496178</v>
      </c>
      <c r="AJ67" s="1">
        <f t="shared" si="22"/>
        <v>-0.91346503558067282</v>
      </c>
      <c r="AK67" s="1">
        <f t="shared" si="23"/>
        <v>-1.7135707241242516E-2</v>
      </c>
      <c r="AL67" s="1">
        <f t="shared" si="24"/>
        <v>-6.1032726303630776E-2</v>
      </c>
      <c r="AM67" s="1">
        <f t="shared" si="25"/>
        <v>-3.0525839453403956E-2</v>
      </c>
      <c r="AN67" s="1">
        <f t="shared" si="33"/>
        <v>-6.328919550260423</v>
      </c>
      <c r="AO67" s="1">
        <f t="shared" si="33"/>
        <v>-6.3289150342838552</v>
      </c>
      <c r="AP67" s="1">
        <f t="shared" si="33"/>
        <v>-6.3288989427717173</v>
      </c>
      <c r="AQ67" s="1">
        <f t="shared" si="33"/>
        <v>-6.3288416049347633</v>
      </c>
      <c r="AR67" s="1">
        <f t="shared" si="33"/>
        <v>-6.3286372979753374</v>
      </c>
      <c r="AS67" s="1">
        <f t="shared" si="33"/>
        <v>-6.3279093240175621</v>
      </c>
      <c r="AT67" s="1">
        <f t="shared" si="33"/>
        <v>-6.3253156422154042</v>
      </c>
      <c r="AU67" s="1">
        <f t="shared" si="27"/>
        <v>-6.3160768557050933</v>
      </c>
      <c r="AW67" s="1">
        <v>3000</v>
      </c>
      <c r="AX67" s="1">
        <f t="shared" si="34"/>
        <v>-6.1160229567193223E-3</v>
      </c>
      <c r="AY67" s="1">
        <f t="shared" si="35"/>
        <v>-1.9385458376694101E-2</v>
      </c>
      <c r="AZ67" s="1">
        <f t="shared" si="36"/>
        <v>1.3269435419974778E-2</v>
      </c>
      <c r="BA67" s="1">
        <f t="shared" si="37"/>
        <v>0.73764196470305698</v>
      </c>
      <c r="BB67" s="1">
        <f t="shared" si="38"/>
        <v>0.99997056923327388</v>
      </c>
      <c r="BC67" s="1">
        <f t="shared" si="39"/>
        <v>-2.775876532287918</v>
      </c>
      <c r="BD67" s="1">
        <f t="shared" si="40"/>
        <v>-5.4076335585016597</v>
      </c>
      <c r="BE67" s="1">
        <f t="shared" si="29"/>
        <v>-2.6576333817613937</v>
      </c>
      <c r="BF67" s="1">
        <f t="shared" si="29"/>
        <v>-2.6575959809258993</v>
      </c>
      <c r="BG67" s="1">
        <f t="shared" si="29"/>
        <v>-2.6577463789527167</v>
      </c>
      <c r="BH67" s="1">
        <f t="shared" si="29"/>
        <v>-2.6571415189557896</v>
      </c>
      <c r="BI67" s="1">
        <f t="shared" si="29"/>
        <v>-2.6595729353019046</v>
      </c>
      <c r="BJ67" s="1">
        <f t="shared" si="29"/>
        <v>-2.6497801107808621</v>
      </c>
      <c r="BK67" s="1">
        <f t="shared" si="29"/>
        <v>-2.6889243441194717</v>
      </c>
      <c r="BL67" s="1">
        <f t="shared" si="41"/>
        <v>-2.5269076404781616</v>
      </c>
    </row>
    <row r="68" spans="1:64" x14ac:dyDescent="0.2">
      <c r="A68" s="55" t="s">
        <v>132</v>
      </c>
      <c r="B68" s="55"/>
      <c r="C68" s="58">
        <v>42832.792000000001</v>
      </c>
      <c r="D68" s="58" t="s">
        <v>52</v>
      </c>
      <c r="E68" s="1">
        <f t="shared" si="11"/>
        <v>-4339.0038988623419</v>
      </c>
      <c r="F68" s="1">
        <f t="shared" si="12"/>
        <v>-4339</v>
      </c>
      <c r="G68" s="1">
        <f t="shared" si="13"/>
        <v>-2.679999997781124E-3</v>
      </c>
      <c r="I68" s="1">
        <f>G68</f>
        <v>-2.679999997781124E-3</v>
      </c>
      <c r="Q68" s="112">
        <f t="shared" si="14"/>
        <v>27814.292000000001</v>
      </c>
      <c r="S68" s="2">
        <v>0.1</v>
      </c>
      <c r="Z68" s="1">
        <f t="shared" si="15"/>
        <v>-4339</v>
      </c>
      <c r="AA68" s="1">
        <f t="shared" si="16"/>
        <v>3.8933794610082097E-4</v>
      </c>
      <c r="AB68" s="1">
        <f t="shared" si="17"/>
        <v>9.7176765575668501E-3</v>
      </c>
      <c r="AC68" s="1">
        <f t="shared" si="18"/>
        <v>-2.679999997781124E-3</v>
      </c>
      <c r="AE68" s="1">
        <f t="shared" si="19"/>
        <v>9.4208354137534461E-7</v>
      </c>
      <c r="AF68" s="1">
        <f t="shared" si="28"/>
        <v>-2.679999997781124E-3</v>
      </c>
      <c r="AG68" s="2"/>
      <c r="AH68" s="1">
        <f t="shared" si="20"/>
        <v>-1.2397676555347974E-2</v>
      </c>
      <c r="AI68" s="1">
        <f t="shared" si="21"/>
        <v>1.2804461992533724</v>
      </c>
      <c r="AJ68" s="1">
        <f t="shared" si="22"/>
        <v>-0.91424243370362901</v>
      </c>
      <c r="AK68" s="1">
        <f t="shared" si="23"/>
        <v>-1.659880322999004E-2</v>
      </c>
      <c r="AL68" s="1">
        <f t="shared" si="24"/>
        <v>-5.9118153159443645E-2</v>
      </c>
      <c r="AM68" s="1">
        <f t="shared" si="25"/>
        <v>-2.9567688562336214E-2</v>
      </c>
      <c r="AN68" s="1">
        <f t="shared" si="33"/>
        <v>-6.327484512155876</v>
      </c>
      <c r="AO68" s="1">
        <f t="shared" si="33"/>
        <v>-6.327480136301797</v>
      </c>
      <c r="AP68" s="1">
        <f t="shared" si="33"/>
        <v>-6.3274645450872011</v>
      </c>
      <c r="AQ68" s="1">
        <f t="shared" si="33"/>
        <v>-6.3274089935113933</v>
      </c>
      <c r="AR68" s="1">
        <f t="shared" si="33"/>
        <v>-6.3272110640770709</v>
      </c>
      <c r="AS68" s="1">
        <f t="shared" si="33"/>
        <v>-6.326505858436053</v>
      </c>
      <c r="AT68" s="1">
        <f t="shared" si="33"/>
        <v>-6.3239934438484839</v>
      </c>
      <c r="AU68" s="1">
        <f t="shared" si="27"/>
        <v>-6.3150445251737679</v>
      </c>
      <c r="AW68" s="1">
        <v>3200</v>
      </c>
      <c r="AX68" s="1">
        <f t="shared" si="34"/>
        <v>-7.1506608913220956E-3</v>
      </c>
      <c r="AY68" s="1">
        <f t="shared" si="35"/>
        <v>-2.0220122906654578E-2</v>
      </c>
      <c r="AZ68" s="1">
        <f t="shared" si="36"/>
        <v>1.3069462015332482E-2</v>
      </c>
      <c r="BA68" s="1">
        <f t="shared" si="37"/>
        <v>0.74461986966168037</v>
      </c>
      <c r="BB68" s="1">
        <f t="shared" si="38"/>
        <v>0.99742334087662698</v>
      </c>
      <c r="BC68" s="1">
        <f t="shared" si="39"/>
        <v>-2.7117466390036524</v>
      </c>
      <c r="BD68" s="1">
        <f t="shared" si="40"/>
        <v>-4.5809664018095475</v>
      </c>
      <c r="BE68" s="1">
        <f t="shared" si="29"/>
        <v>-2.574577925565555</v>
      </c>
      <c r="BF68" s="1">
        <f t="shared" si="29"/>
        <v>-2.5745463163073317</v>
      </c>
      <c r="BG68" s="1">
        <f t="shared" si="29"/>
        <v>-2.5746797011216627</v>
      </c>
      <c r="BH68" s="1">
        <f t="shared" si="29"/>
        <v>-2.5741167666000524</v>
      </c>
      <c r="BI68" s="1">
        <f t="shared" si="29"/>
        <v>-2.5764911953649379</v>
      </c>
      <c r="BJ68" s="1">
        <f t="shared" si="29"/>
        <v>-2.5664514009169181</v>
      </c>
      <c r="BK68" s="1">
        <f t="shared" si="29"/>
        <v>-2.6084800042357341</v>
      </c>
      <c r="BL68" s="1">
        <f t="shared" si="41"/>
        <v>-2.423674587345702</v>
      </c>
    </row>
    <row r="69" spans="1:64" x14ac:dyDescent="0.2">
      <c r="A69" s="55" t="s">
        <v>134</v>
      </c>
      <c r="B69" s="55"/>
      <c r="C69" s="58">
        <v>42838.296999999999</v>
      </c>
      <c r="D69" s="58"/>
      <c r="E69" s="1">
        <f t="shared" si="11"/>
        <v>-4330.9952282580216</v>
      </c>
      <c r="F69" s="1">
        <f t="shared" si="12"/>
        <v>-4331</v>
      </c>
      <c r="G69" s="1">
        <f t="shared" si="13"/>
        <v>3.2799999971757643E-3</v>
      </c>
      <c r="I69" s="1">
        <f>G69</f>
        <v>3.2799999971757643E-3</v>
      </c>
      <c r="Q69" s="112">
        <f t="shared" si="14"/>
        <v>27819.796999999999</v>
      </c>
      <c r="S69" s="2">
        <v>0.1</v>
      </c>
      <c r="Z69" s="1">
        <f t="shared" si="15"/>
        <v>-4331</v>
      </c>
      <c r="AA69" s="1">
        <f t="shared" si="16"/>
        <v>3.2365903241054171E-4</v>
      </c>
      <c r="AB69" s="1">
        <f t="shared" si="17"/>
        <v>1.5706648209703408E-2</v>
      </c>
      <c r="AC69" s="1">
        <f t="shared" si="18"/>
        <v>3.2799999971757643E-3</v>
      </c>
      <c r="AE69" s="1">
        <f t="shared" si="19"/>
        <v>8.7399518999489677E-7</v>
      </c>
      <c r="AF69" s="1">
        <f t="shared" si="28"/>
        <v>3.2799999971757643E-3</v>
      </c>
      <c r="AG69" s="2"/>
      <c r="AH69" s="1">
        <f t="shared" si="20"/>
        <v>-1.2426648212527643E-2</v>
      </c>
      <c r="AI69" s="1">
        <f t="shared" si="21"/>
        <v>1.2805651058128338</v>
      </c>
      <c r="AJ69" s="1">
        <f t="shared" si="22"/>
        <v>-0.91731885134029545</v>
      </c>
      <c r="AK69" s="1">
        <f t="shared" si="23"/>
        <v>-1.4450340638326599E-2</v>
      </c>
      <c r="AL69" s="1">
        <f t="shared" si="24"/>
        <v>-5.1458941770224781E-2</v>
      </c>
      <c r="AM69" s="1">
        <f t="shared" si="25"/>
        <v>-2.5735150074200693E-2</v>
      </c>
      <c r="AN69" s="1">
        <f t="shared" ref="AN69:AT84" si="42">$AU69+$AB$7*SIN(AO69)</f>
        <v>-6.3217440157508324</v>
      </c>
      <c r="AO69" s="1">
        <f t="shared" si="42"/>
        <v>-6.3217402018776703</v>
      </c>
      <c r="AP69" s="1">
        <f t="shared" si="42"/>
        <v>-6.3217266162384993</v>
      </c>
      <c r="AQ69" s="1">
        <f t="shared" si="42"/>
        <v>-6.3216782220304735</v>
      </c>
      <c r="AR69" s="1">
        <f t="shared" si="42"/>
        <v>-6.321505834894694</v>
      </c>
      <c r="AS69" s="1">
        <f t="shared" si="42"/>
        <v>-6.3208917763222923</v>
      </c>
      <c r="AT69" s="1">
        <f t="shared" si="42"/>
        <v>-6.3187045581009107</v>
      </c>
      <c r="AU69" s="1">
        <f t="shared" si="27"/>
        <v>-6.3109152030484701</v>
      </c>
      <c r="AW69" s="1">
        <v>3400</v>
      </c>
      <c r="AX69" s="1">
        <f t="shared" si="34"/>
        <v>-8.2765995024434158E-3</v>
      </c>
      <c r="AY69" s="1">
        <f t="shared" si="35"/>
        <v>-2.1052554299216139E-2</v>
      </c>
      <c r="AZ69" s="1">
        <f t="shared" si="36"/>
        <v>1.2775954796772723E-2</v>
      </c>
      <c r="BA69" s="1">
        <f t="shared" si="37"/>
        <v>0.75282374506371263</v>
      </c>
      <c r="BB69" s="1">
        <f t="shared" si="38"/>
        <v>0.99059572798453055</v>
      </c>
      <c r="BC69" s="1">
        <f t="shared" si="39"/>
        <v>-2.6462967262680706</v>
      </c>
      <c r="BD69" s="1">
        <f t="shared" si="40"/>
        <v>-3.9551011780821073</v>
      </c>
      <c r="BE69" s="1">
        <f t="shared" si="29"/>
        <v>-2.4906720545042123</v>
      </c>
      <c r="BF69" s="1">
        <f t="shared" si="29"/>
        <v>-2.4906476452313662</v>
      </c>
      <c r="BG69" s="1">
        <f t="shared" si="29"/>
        <v>-2.4907568600013579</v>
      </c>
      <c r="BH69" s="1">
        <f t="shared" si="29"/>
        <v>-2.4902681280970418</v>
      </c>
      <c r="BI69" s="1">
        <f t="shared" si="29"/>
        <v>-2.49245377290804</v>
      </c>
      <c r="BJ69" s="1">
        <f t="shared" si="29"/>
        <v>-2.4826509051610595</v>
      </c>
      <c r="BK69" s="1">
        <f t="shared" si="29"/>
        <v>-2.5260679297877955</v>
      </c>
      <c r="BL69" s="1">
        <f t="shared" si="41"/>
        <v>-2.3204415342132423</v>
      </c>
    </row>
    <row r="70" spans="1:64" x14ac:dyDescent="0.2">
      <c r="A70" s="55" t="s">
        <v>124</v>
      </c>
      <c r="B70" s="55"/>
      <c r="C70" s="58">
        <v>42840.341</v>
      </c>
      <c r="D70" s="58"/>
      <c r="E70" s="1">
        <f t="shared" si="11"/>
        <v>-4328.0216183188295</v>
      </c>
      <c r="F70" s="1">
        <f t="shared" si="12"/>
        <v>-4328</v>
      </c>
      <c r="G70" s="1">
        <f t="shared" si="13"/>
        <v>-1.4859999995678663E-2</v>
      </c>
      <c r="I70" s="1">
        <f>G70</f>
        <v>-1.4859999995678663E-2</v>
      </c>
      <c r="Q70" s="112">
        <f t="shared" si="14"/>
        <v>27821.841</v>
      </c>
      <c r="S70" s="2">
        <v>0.1</v>
      </c>
      <c r="Z70" s="1">
        <f t="shared" si="15"/>
        <v>-4328</v>
      </c>
      <c r="AA70" s="1">
        <f t="shared" si="16"/>
        <v>2.9913522769306131E-4</v>
      </c>
      <c r="AB70" s="1">
        <f t="shared" si="17"/>
        <v>-2.4225922784558429E-3</v>
      </c>
      <c r="AC70" s="1">
        <f t="shared" si="18"/>
        <v>-1.4859999995678663E-2</v>
      </c>
      <c r="AE70" s="1">
        <f t="shared" si="19"/>
        <v>2.2979938072046932E-5</v>
      </c>
      <c r="AF70" s="1">
        <f t="shared" si="28"/>
        <v>-1.4859999995678663E-2</v>
      </c>
      <c r="AG70" s="2"/>
      <c r="AH70" s="1">
        <f t="shared" si="20"/>
        <v>-1.243740771722282E-2</v>
      </c>
      <c r="AI70" s="1">
        <f t="shared" si="21"/>
        <v>1.2806054576150716</v>
      </c>
      <c r="AJ70" s="1">
        <f t="shared" si="22"/>
        <v>-0.91845878297542738</v>
      </c>
      <c r="AK70" s="1">
        <f t="shared" si="23"/>
        <v>-1.3644343185606001E-2</v>
      </c>
      <c r="AL70" s="1">
        <f t="shared" si="24"/>
        <v>-4.8586385898555705E-2</v>
      </c>
      <c r="AM70" s="1">
        <f t="shared" si="25"/>
        <v>-2.4297973028314594E-2</v>
      </c>
      <c r="AN70" s="1">
        <f t="shared" si="42"/>
        <v>-6.3195911979726915</v>
      </c>
      <c r="AO70" s="1">
        <f t="shared" si="42"/>
        <v>-6.3195875954134371</v>
      </c>
      <c r="AP70" s="1">
        <f t="shared" si="42"/>
        <v>-6.3195747635443169</v>
      </c>
      <c r="AQ70" s="1">
        <f t="shared" si="42"/>
        <v>-6.3195290580671619</v>
      </c>
      <c r="AR70" s="1">
        <f t="shared" si="42"/>
        <v>-6.3193662616177422</v>
      </c>
      <c r="AS70" s="1">
        <f t="shared" si="42"/>
        <v>-6.3187864114389294</v>
      </c>
      <c r="AT70" s="1">
        <f t="shared" si="42"/>
        <v>-6.316721190641263</v>
      </c>
      <c r="AU70" s="1">
        <f t="shared" si="27"/>
        <v>-6.309366707251483</v>
      </c>
      <c r="AW70" s="1">
        <v>3600</v>
      </c>
      <c r="AX70" s="1">
        <f t="shared" si="34"/>
        <v>-9.4952530600444576E-3</v>
      </c>
      <c r="AY70" s="1">
        <f t="shared" si="35"/>
        <v>-2.1882752554378774E-2</v>
      </c>
      <c r="AZ70" s="1">
        <f t="shared" si="36"/>
        <v>1.2387499494334316E-2</v>
      </c>
      <c r="BA70" s="1">
        <f t="shared" si="37"/>
        <v>0.7623187748170871</v>
      </c>
      <c r="BB70" s="1">
        <f t="shared" si="38"/>
        <v>0.9792118707824643</v>
      </c>
      <c r="BC70" s="1">
        <f t="shared" si="39"/>
        <v>-2.5792912153343184</v>
      </c>
      <c r="BD70" s="1">
        <f t="shared" si="40"/>
        <v>-3.462596589829221</v>
      </c>
      <c r="BE70" s="1">
        <f t="shared" si="29"/>
        <v>-2.4057751015929014</v>
      </c>
      <c r="BF70" s="1">
        <f t="shared" si="29"/>
        <v>-2.405757987698693</v>
      </c>
      <c r="BG70" s="1">
        <f t="shared" si="29"/>
        <v>-2.4058401640557094</v>
      </c>
      <c r="BH70" s="1">
        <f t="shared" ref="BH70:BK127" si="43">$BL70+$AB$7*SIN(BI70)</f>
        <v>-2.4054455192676198</v>
      </c>
      <c r="BI70" s="1">
        <f t="shared" si="43"/>
        <v>-2.407339481328131</v>
      </c>
      <c r="BJ70" s="1">
        <f t="shared" si="43"/>
        <v>-2.3982201785425574</v>
      </c>
      <c r="BK70" s="1">
        <f t="shared" si="43"/>
        <v>-2.4414664272771232</v>
      </c>
      <c r="BL70" s="1">
        <f t="shared" si="41"/>
        <v>-2.2172084810807826</v>
      </c>
    </row>
    <row r="71" spans="1:64" x14ac:dyDescent="0.2">
      <c r="A71" s="55" t="s">
        <v>131</v>
      </c>
      <c r="B71" s="55"/>
      <c r="C71" s="58">
        <v>42840.356200000002</v>
      </c>
      <c r="D71" s="58"/>
      <c r="E71" s="1">
        <f t="shared" si="11"/>
        <v>-4327.9995053682032</v>
      </c>
      <c r="F71" s="1">
        <f t="shared" si="12"/>
        <v>-4328</v>
      </c>
      <c r="G71" s="1">
        <f t="shared" si="13"/>
        <v>3.4000000596279278E-4</v>
      </c>
      <c r="J71" s="1">
        <f>G71</f>
        <v>3.4000000596279278E-4</v>
      </c>
      <c r="Q71" s="112">
        <f t="shared" si="14"/>
        <v>27821.856200000002</v>
      </c>
      <c r="S71" s="2">
        <v>1</v>
      </c>
      <c r="T71" s="1" t="s">
        <v>67</v>
      </c>
      <c r="Z71" s="1">
        <f t="shared" si="15"/>
        <v>-4328</v>
      </c>
      <c r="AA71" s="1">
        <f t="shared" si="16"/>
        <v>2.9913522769306131E-4</v>
      </c>
      <c r="AB71" s="1">
        <f t="shared" si="17"/>
        <v>1.2777407723185613E-2</v>
      </c>
      <c r="AC71" s="1">
        <f t="shared" si="18"/>
        <v>3.4000000596279278E-4</v>
      </c>
      <c r="AE71" s="1">
        <f t="shared" si="19"/>
        <v>1.669930103034318E-9</v>
      </c>
      <c r="AF71" s="1">
        <f t="shared" si="28"/>
        <v>3.4000000596279278E-4</v>
      </c>
      <c r="AG71" s="2"/>
      <c r="AH71" s="1">
        <f t="shared" si="20"/>
        <v>-1.243740771722282E-2</v>
      </c>
      <c r="AI71" s="1">
        <f t="shared" si="21"/>
        <v>1.2806054576150716</v>
      </c>
      <c r="AJ71" s="1">
        <f t="shared" si="22"/>
        <v>-0.91845878297542738</v>
      </c>
      <c r="AK71" s="1">
        <f t="shared" si="23"/>
        <v>-1.3644343185606001E-2</v>
      </c>
      <c r="AL71" s="1">
        <f t="shared" si="24"/>
        <v>-4.8586385898555705E-2</v>
      </c>
      <c r="AM71" s="1">
        <f t="shared" si="25"/>
        <v>-2.4297973028314594E-2</v>
      </c>
      <c r="AN71" s="1">
        <f t="shared" si="42"/>
        <v>-6.3195911979726915</v>
      </c>
      <c r="AO71" s="1">
        <f t="shared" si="42"/>
        <v>-6.3195875954134371</v>
      </c>
      <c r="AP71" s="1">
        <f t="shared" si="42"/>
        <v>-6.3195747635443169</v>
      </c>
      <c r="AQ71" s="1">
        <f t="shared" si="42"/>
        <v>-6.3195290580671619</v>
      </c>
      <c r="AR71" s="1">
        <f t="shared" si="42"/>
        <v>-6.3193662616177422</v>
      </c>
      <c r="AS71" s="1">
        <f t="shared" si="42"/>
        <v>-6.3187864114389294</v>
      </c>
      <c r="AT71" s="1">
        <f t="shared" si="42"/>
        <v>-6.316721190641263</v>
      </c>
      <c r="AU71" s="1">
        <f t="shared" si="27"/>
        <v>-6.309366707251483</v>
      </c>
      <c r="AW71" s="1">
        <v>3800</v>
      </c>
      <c r="AX71" s="1">
        <f t="shared" si="34"/>
        <v>-1.0807907482730861E-2</v>
      </c>
      <c r="AY71" s="1">
        <f t="shared" si="35"/>
        <v>-2.2710717672142496E-2</v>
      </c>
      <c r="AZ71" s="1">
        <f t="shared" si="36"/>
        <v>1.1902810189411635E-2</v>
      </c>
      <c r="BA71" s="1">
        <f t="shared" si="37"/>
        <v>0.77318047052561389</v>
      </c>
      <c r="BB71" s="1">
        <f t="shared" si="38"/>
        <v>0.96294624289237774</v>
      </c>
      <c r="BC71" s="1">
        <f t="shared" si="39"/>
        <v>-2.5104740523787115</v>
      </c>
      <c r="BD71" s="1">
        <f t="shared" si="40"/>
        <v>-3.0630850710194699</v>
      </c>
      <c r="BE71" s="1">
        <f t="shared" ref="BE71:BG127" si="44">$BL71+$AB$7*SIN(BF71)</f>
        <v>-2.3197384235269256</v>
      </c>
      <c r="BF71" s="1">
        <f t="shared" si="44"/>
        <v>-2.3197276635170225</v>
      </c>
      <c r="BG71" s="1">
        <f t="shared" si="44"/>
        <v>-2.3197839151402913</v>
      </c>
      <c r="BH71" s="1">
        <f t="shared" si="43"/>
        <v>-2.3194898029569018</v>
      </c>
      <c r="BI71" s="1">
        <f t="shared" si="43"/>
        <v>-2.321026544643142</v>
      </c>
      <c r="BJ71" s="1">
        <f t="shared" si="43"/>
        <v>-2.3129687444914429</v>
      </c>
      <c r="BK71" s="1">
        <f t="shared" si="43"/>
        <v>-2.3544771153642525</v>
      </c>
      <c r="BL71" s="1">
        <f t="shared" si="41"/>
        <v>-2.1139754279483229</v>
      </c>
    </row>
    <row r="72" spans="1:64" x14ac:dyDescent="0.2">
      <c r="A72" s="55" t="s">
        <v>135</v>
      </c>
      <c r="B72" s="55"/>
      <c r="C72" s="58">
        <v>42840.381000000001</v>
      </c>
      <c r="D72" s="58"/>
      <c r="E72" s="1">
        <f t="shared" si="11"/>
        <v>-4327.9634263435019</v>
      </c>
      <c r="F72" s="1">
        <f t="shared" si="12"/>
        <v>-4328</v>
      </c>
      <c r="G72" s="1">
        <f t="shared" si="13"/>
        <v>2.5140000005194452E-2</v>
      </c>
      <c r="I72" s="1">
        <f>G72</f>
        <v>2.5140000005194452E-2</v>
      </c>
      <c r="Q72" s="112">
        <f t="shared" si="14"/>
        <v>27821.881000000001</v>
      </c>
      <c r="S72" s="2">
        <v>0.1</v>
      </c>
      <c r="Z72" s="1">
        <f t="shared" si="15"/>
        <v>-4328</v>
      </c>
      <c r="AA72" s="1">
        <f t="shared" si="16"/>
        <v>2.9913522769306131E-4</v>
      </c>
      <c r="AB72" s="1">
        <f t="shared" si="17"/>
        <v>3.7577407722417272E-2</v>
      </c>
      <c r="AC72" s="1">
        <f t="shared" si="18"/>
        <v>2.5140000005194452E-2</v>
      </c>
      <c r="AE72" s="1">
        <f t="shared" si="19"/>
        <v>6.1706856289410914E-5</v>
      </c>
      <c r="AF72" s="1">
        <f t="shared" si="28"/>
        <v>2.5140000005194452E-2</v>
      </c>
      <c r="AG72" s="2"/>
      <c r="AH72" s="1">
        <f t="shared" si="20"/>
        <v>-1.243740771722282E-2</v>
      </c>
      <c r="AI72" s="1">
        <f t="shared" si="21"/>
        <v>1.2806054576150716</v>
      </c>
      <c r="AJ72" s="1">
        <f t="shared" si="22"/>
        <v>-0.91845878297542738</v>
      </c>
      <c r="AK72" s="1">
        <f t="shared" si="23"/>
        <v>-1.3644343185606001E-2</v>
      </c>
      <c r="AL72" s="1">
        <f t="shared" si="24"/>
        <v>-4.8586385898555705E-2</v>
      </c>
      <c r="AM72" s="1">
        <f t="shared" si="25"/>
        <v>-2.4297973028314594E-2</v>
      </c>
      <c r="AN72" s="1">
        <f t="shared" si="42"/>
        <v>-6.3195911979726915</v>
      </c>
      <c r="AO72" s="1">
        <f t="shared" si="42"/>
        <v>-6.3195875954134371</v>
      </c>
      <c r="AP72" s="1">
        <f t="shared" si="42"/>
        <v>-6.3195747635443169</v>
      </c>
      <c r="AQ72" s="1">
        <f t="shared" si="42"/>
        <v>-6.3195290580671619</v>
      </c>
      <c r="AR72" s="1">
        <f t="shared" si="42"/>
        <v>-6.3193662616177422</v>
      </c>
      <c r="AS72" s="1">
        <f t="shared" si="42"/>
        <v>-6.3187864114389294</v>
      </c>
      <c r="AT72" s="1">
        <f t="shared" si="42"/>
        <v>-6.316721190641263</v>
      </c>
      <c r="AU72" s="1">
        <f t="shared" si="27"/>
        <v>-6.309366707251483</v>
      </c>
      <c r="AW72" s="1">
        <v>4000</v>
      </c>
      <c r="AX72" s="1">
        <f t="shared" si="34"/>
        <v>-1.2215673452851976E-2</v>
      </c>
      <c r="AY72" s="1">
        <f t="shared" si="35"/>
        <v>-2.3536449652507299E-2</v>
      </c>
      <c r="AZ72" s="1">
        <f t="shared" si="36"/>
        <v>1.1320776199655323E-2</v>
      </c>
      <c r="BA72" s="1">
        <f t="shared" si="37"/>
        <v>0.78549497109499677</v>
      </c>
      <c r="BB72" s="1">
        <f t="shared" si="38"/>
        <v>0.94141865416635573</v>
      </c>
      <c r="BC72" s="1">
        <f t="shared" si="39"/>
        <v>-2.4395649139204814</v>
      </c>
      <c r="BD72" s="1">
        <f t="shared" si="40"/>
        <v>-2.7309131511578388</v>
      </c>
      <c r="BE72" s="1">
        <f t="shared" si="44"/>
        <v>-2.2324042001177369</v>
      </c>
      <c r="BF72" s="1">
        <f t="shared" si="44"/>
        <v>-2.2323982553695041</v>
      </c>
      <c r="BG72" s="1">
        <f t="shared" si="44"/>
        <v>-2.2324326964491767</v>
      </c>
      <c r="BH72" s="1">
        <f t="shared" si="43"/>
        <v>-2.2322331398487867</v>
      </c>
      <c r="BI72" s="1">
        <f t="shared" si="43"/>
        <v>-2.2333886904270761</v>
      </c>
      <c r="BJ72" s="1">
        <f t="shared" si="43"/>
        <v>-2.2266733786101112</v>
      </c>
      <c r="BK72" s="1">
        <f t="shared" si="43"/>
        <v>-2.2649270371543708</v>
      </c>
      <c r="BL72" s="1">
        <f t="shared" si="41"/>
        <v>-2.0107423748158633</v>
      </c>
    </row>
    <row r="73" spans="1:64" x14ac:dyDescent="0.2">
      <c r="A73" s="55" t="s">
        <v>136</v>
      </c>
      <c r="B73" s="55"/>
      <c r="C73" s="58">
        <v>42842.419000000002</v>
      </c>
      <c r="D73" s="58"/>
      <c r="E73" s="1">
        <f t="shared" si="11"/>
        <v>-4324.9985452006113</v>
      </c>
      <c r="F73" s="1">
        <f t="shared" si="12"/>
        <v>-4325</v>
      </c>
      <c r="G73" s="1">
        <f t="shared" si="13"/>
        <v>1.0000000038417056E-3</v>
      </c>
      <c r="I73" s="1">
        <f>G73</f>
        <v>1.0000000038417056E-3</v>
      </c>
      <c r="Q73" s="112">
        <f t="shared" si="14"/>
        <v>27823.919000000002</v>
      </c>
      <c r="S73" s="2">
        <v>0.1</v>
      </c>
      <c r="Z73" s="1">
        <f t="shared" si="15"/>
        <v>-4325</v>
      </c>
      <c r="AA73" s="1">
        <f t="shared" si="16"/>
        <v>2.7466924209885134E-4</v>
      </c>
      <c r="AB73" s="1">
        <f t="shared" si="17"/>
        <v>1.3448109909092346E-2</v>
      </c>
      <c r="AC73" s="1">
        <f t="shared" si="18"/>
        <v>1.0000000038417056E-3</v>
      </c>
      <c r="AE73" s="1">
        <f t="shared" si="19"/>
        <v>5.2610471393046932E-8</v>
      </c>
      <c r="AF73" s="1">
        <f t="shared" si="28"/>
        <v>1.0000000038417056E-3</v>
      </c>
      <c r="AG73" s="2"/>
      <c r="AH73" s="1">
        <f t="shared" si="20"/>
        <v>-1.2448109905250641E-2</v>
      </c>
      <c r="AI73" s="1">
        <f t="shared" si="21"/>
        <v>1.2806434962365885</v>
      </c>
      <c r="AJ73" s="1">
        <f t="shared" si="22"/>
        <v>-0.91959120489899127</v>
      </c>
      <c r="AK73" s="1">
        <f t="shared" si="23"/>
        <v>-1.2838183844853256E-2</v>
      </c>
      <c r="AL73" s="1">
        <f t="shared" si="24"/>
        <v>-4.571365435647632E-2</v>
      </c>
      <c r="AM73" s="1">
        <f t="shared" si="25"/>
        <v>-2.2860808408943407E-2</v>
      </c>
      <c r="AN73" s="1">
        <f t="shared" si="42"/>
        <v>-6.3174383144335069</v>
      </c>
      <c r="AO73" s="1">
        <f t="shared" si="42"/>
        <v>-6.3174349234737468</v>
      </c>
      <c r="AP73" s="1">
        <f t="shared" si="42"/>
        <v>-6.3174228462142876</v>
      </c>
      <c r="AQ73" s="1">
        <f t="shared" si="42"/>
        <v>-6.3173798318263836</v>
      </c>
      <c r="AR73" s="1">
        <f t="shared" si="42"/>
        <v>-6.3172266322225985</v>
      </c>
      <c r="AS73" s="1">
        <f t="shared" si="42"/>
        <v>-6.3166810045490305</v>
      </c>
      <c r="AT73" s="1">
        <f t="shared" si="42"/>
        <v>-6.3147378055467493</v>
      </c>
      <c r="AU73" s="1">
        <f t="shared" si="27"/>
        <v>-6.3078182114544958</v>
      </c>
      <c r="AW73" s="1">
        <v>4200</v>
      </c>
      <c r="AX73" s="1">
        <f t="shared" si="34"/>
        <v>-1.3719422417405376E-2</v>
      </c>
      <c r="AY73" s="1">
        <f t="shared" si="35"/>
        <v>-2.4359948495473179E-2</v>
      </c>
      <c r="AZ73" s="1">
        <f t="shared" si="36"/>
        <v>1.0640526078067803E-2</v>
      </c>
      <c r="BA73" s="1">
        <f t="shared" si="37"/>
        <v>0.7993590886536599</v>
      </c>
      <c r="BB73" s="1">
        <f t="shared" si="38"/>
        <v>0.91418913505640342</v>
      </c>
      <c r="BC73" s="1">
        <f t="shared" si="39"/>
        <v>-2.3662550219095757</v>
      </c>
      <c r="BD73" s="1">
        <f t="shared" si="40"/>
        <v>-2.4489849276783868</v>
      </c>
      <c r="BE73" s="1">
        <f t="shared" si="44"/>
        <v>-2.1436042504793398</v>
      </c>
      <c r="BF73" s="1">
        <f t="shared" si="44"/>
        <v>-2.1436014563043742</v>
      </c>
      <c r="BG73" s="1">
        <f t="shared" si="44"/>
        <v>-2.1436198067227807</v>
      </c>
      <c r="BH73" s="1">
        <f t="shared" si="43"/>
        <v>-2.1434992829417698</v>
      </c>
      <c r="BI73" s="1">
        <f t="shared" si="43"/>
        <v>-2.1442904601913546</v>
      </c>
      <c r="BJ73" s="1">
        <f t="shared" si="43"/>
        <v>-2.1390789175450191</v>
      </c>
      <c r="BK73" s="1">
        <f t="shared" si="43"/>
        <v>-2.1726705017735344</v>
      </c>
      <c r="BL73" s="1">
        <f t="shared" si="41"/>
        <v>-1.9075093216834036</v>
      </c>
    </row>
    <row r="74" spans="1:64" x14ac:dyDescent="0.2">
      <c r="A74" s="55" t="s">
        <v>137</v>
      </c>
      <c r="B74" s="55"/>
      <c r="C74" s="58">
        <v>42842.427000000003</v>
      </c>
      <c r="D74" s="58"/>
      <c r="E74" s="1">
        <f t="shared" si="11"/>
        <v>-4324.9869068055432</v>
      </c>
      <c r="F74" s="1">
        <f t="shared" si="12"/>
        <v>-4325</v>
      </c>
      <c r="G74" s="1">
        <f t="shared" si="13"/>
        <v>9.0000000054715201E-3</v>
      </c>
      <c r="J74" s="1">
        <f>G74</f>
        <v>9.0000000054715201E-3</v>
      </c>
      <c r="Q74" s="112">
        <f t="shared" si="14"/>
        <v>27823.927000000003</v>
      </c>
      <c r="S74" s="2">
        <v>1</v>
      </c>
      <c r="T74" s="1" t="s">
        <v>67</v>
      </c>
      <c r="Z74" s="1">
        <f t="shared" si="15"/>
        <v>-4325</v>
      </c>
      <c r="AA74" s="1">
        <f t="shared" si="16"/>
        <v>2.7466924209885134E-4</v>
      </c>
      <c r="AB74" s="1">
        <f t="shared" si="17"/>
        <v>2.1448109910722161E-2</v>
      </c>
      <c r="AC74" s="1">
        <f t="shared" si="18"/>
        <v>9.0000000054715201E-3</v>
      </c>
      <c r="AE74" s="1">
        <f t="shared" si="19"/>
        <v>7.6131396930257482E-5</v>
      </c>
      <c r="AF74" s="1">
        <f t="shared" si="28"/>
        <v>9.0000000054715201E-3</v>
      </c>
      <c r="AG74" s="2"/>
      <c r="AH74" s="1">
        <f t="shared" si="20"/>
        <v>-1.2448109905250641E-2</v>
      </c>
      <c r="AI74" s="1">
        <f t="shared" si="21"/>
        <v>1.2806434962365885</v>
      </c>
      <c r="AJ74" s="1">
        <f t="shared" si="22"/>
        <v>-0.91959120489899127</v>
      </c>
      <c r="AK74" s="1">
        <f t="shared" si="23"/>
        <v>-1.2838183844853256E-2</v>
      </c>
      <c r="AL74" s="1">
        <f t="shared" si="24"/>
        <v>-4.571365435647632E-2</v>
      </c>
      <c r="AM74" s="1">
        <f t="shared" si="25"/>
        <v>-2.2860808408943407E-2</v>
      </c>
      <c r="AN74" s="1">
        <f t="shared" si="42"/>
        <v>-6.3174383144335069</v>
      </c>
      <c r="AO74" s="1">
        <f t="shared" si="42"/>
        <v>-6.3174349234737468</v>
      </c>
      <c r="AP74" s="1">
        <f t="shared" si="42"/>
        <v>-6.3174228462142876</v>
      </c>
      <c r="AQ74" s="1">
        <f t="shared" si="42"/>
        <v>-6.3173798318263836</v>
      </c>
      <c r="AR74" s="1">
        <f t="shared" si="42"/>
        <v>-6.3172266322225985</v>
      </c>
      <c r="AS74" s="1">
        <f t="shared" si="42"/>
        <v>-6.3166810045490305</v>
      </c>
      <c r="AT74" s="1">
        <f t="shared" si="42"/>
        <v>-6.3147378055467493</v>
      </c>
      <c r="AU74" s="1">
        <f t="shared" si="27"/>
        <v>-6.3078182114544958</v>
      </c>
      <c r="AW74" s="1">
        <v>4400</v>
      </c>
      <c r="AX74" s="1">
        <f t="shared" si="34"/>
        <v>-1.5319700535293117E-2</v>
      </c>
      <c r="AY74" s="1">
        <f t="shared" si="35"/>
        <v>-2.5181214201040147E-2</v>
      </c>
      <c r="AZ74" s="1">
        <f t="shared" si="36"/>
        <v>9.8615136657470293E-3</v>
      </c>
      <c r="BA74" s="1">
        <f t="shared" si="37"/>
        <v>0.81487989981179965</v>
      </c>
      <c r="BB74" s="1">
        <f t="shared" si="38"/>
        <v>0.88075314995385579</v>
      </c>
      <c r="BC74" s="1">
        <f t="shared" si="39"/>
        <v>-2.2902025552512804</v>
      </c>
      <c r="BD74" s="1">
        <f t="shared" si="40"/>
        <v>-2.2054566679755174</v>
      </c>
      <c r="BE74" s="1">
        <f t="shared" si="44"/>
        <v>-2.0531588949676527</v>
      </c>
      <c r="BF74" s="1">
        <f t="shared" si="44"/>
        <v>-2.0531578357773879</v>
      </c>
      <c r="BG74" s="1">
        <f t="shared" si="44"/>
        <v>-2.0531659633906756</v>
      </c>
      <c r="BH74" s="1">
        <f t="shared" si="43"/>
        <v>-2.0531035935581299</v>
      </c>
      <c r="BI74" s="1">
        <f t="shared" si="43"/>
        <v>-2.0535820182893652</v>
      </c>
      <c r="BJ74" s="1">
        <f t="shared" si="43"/>
        <v>-2.0499008718807761</v>
      </c>
      <c r="BK74" s="1">
        <f t="shared" si="43"/>
        <v>-2.0775906356271383</v>
      </c>
      <c r="BL74" s="1">
        <f t="shared" si="41"/>
        <v>-1.8042762685509439</v>
      </c>
    </row>
    <row r="75" spans="1:64" x14ac:dyDescent="0.2">
      <c r="A75" s="55" t="s">
        <v>135</v>
      </c>
      <c r="B75" s="55"/>
      <c r="C75" s="58">
        <v>42842.428999999996</v>
      </c>
      <c r="D75" s="58"/>
      <c r="E75" s="1">
        <f t="shared" si="11"/>
        <v>-4324.9839972067866</v>
      </c>
      <c r="F75" s="1">
        <f t="shared" si="12"/>
        <v>-4325</v>
      </c>
      <c r="G75" s="1">
        <f t="shared" si="13"/>
        <v>1.0999999998603016E-2</v>
      </c>
      <c r="I75" s="1">
        <f t="shared" ref="I75:I87" si="45">G75</f>
        <v>1.0999999998603016E-2</v>
      </c>
      <c r="Q75" s="112">
        <f t="shared" si="14"/>
        <v>27823.928999999996</v>
      </c>
      <c r="S75" s="2">
        <v>0.1</v>
      </c>
      <c r="Z75" s="1">
        <f t="shared" si="15"/>
        <v>-4325</v>
      </c>
      <c r="AA75" s="1">
        <f t="shared" si="16"/>
        <v>2.7466924209885134E-4</v>
      </c>
      <c r="AB75" s="1">
        <f t="shared" si="17"/>
        <v>2.3448109903853657E-2</v>
      </c>
      <c r="AC75" s="1">
        <f t="shared" si="18"/>
        <v>1.0999999998603016E-2</v>
      </c>
      <c r="AE75" s="1">
        <f t="shared" si="19"/>
        <v>1.1503271983641421E-5</v>
      </c>
      <c r="AF75" s="1">
        <f t="shared" si="28"/>
        <v>1.0999999998603016E-2</v>
      </c>
      <c r="AG75" s="2"/>
      <c r="AH75" s="1">
        <f t="shared" si="20"/>
        <v>-1.2448109905250641E-2</v>
      </c>
      <c r="AI75" s="1">
        <f t="shared" si="21"/>
        <v>1.2806434962365885</v>
      </c>
      <c r="AJ75" s="1">
        <f t="shared" si="22"/>
        <v>-0.91959120489899127</v>
      </c>
      <c r="AK75" s="1">
        <f t="shared" si="23"/>
        <v>-1.2838183844853256E-2</v>
      </c>
      <c r="AL75" s="1">
        <f t="shared" si="24"/>
        <v>-4.571365435647632E-2</v>
      </c>
      <c r="AM75" s="1">
        <f t="shared" si="25"/>
        <v>-2.2860808408943407E-2</v>
      </c>
      <c r="AN75" s="1">
        <f t="shared" si="42"/>
        <v>-6.3174383144335069</v>
      </c>
      <c r="AO75" s="1">
        <f t="shared" si="42"/>
        <v>-6.3174349234737468</v>
      </c>
      <c r="AP75" s="1">
        <f t="shared" si="42"/>
        <v>-6.3174228462142876</v>
      </c>
      <c r="AQ75" s="1">
        <f t="shared" si="42"/>
        <v>-6.3173798318263836</v>
      </c>
      <c r="AR75" s="1">
        <f t="shared" si="42"/>
        <v>-6.3172266322225985</v>
      </c>
      <c r="AS75" s="1">
        <f t="shared" si="42"/>
        <v>-6.3166810045490305</v>
      </c>
      <c r="AT75" s="1">
        <f t="shared" si="42"/>
        <v>-6.3147378055467493</v>
      </c>
      <c r="AU75" s="1">
        <f t="shared" si="27"/>
        <v>-6.3078182114544958</v>
      </c>
      <c r="AW75" s="1">
        <v>4600</v>
      </c>
      <c r="AX75" s="1">
        <f t="shared" si="34"/>
        <v>-1.7016614451481546E-2</v>
      </c>
      <c r="AY75" s="1">
        <f t="shared" si="35"/>
        <v>-2.6000246769208191E-2</v>
      </c>
      <c r="AZ75" s="1">
        <f t="shared" si="36"/>
        <v>8.9836323177266472E-3</v>
      </c>
      <c r="BA75" s="1">
        <f t="shared" si="37"/>
        <v>0.83217358246149697</v>
      </c>
      <c r="BB75" s="1">
        <f t="shared" si="38"/>
        <v>0.84053789236595255</v>
      </c>
      <c r="BC75" s="1">
        <f t="shared" si="39"/>
        <v>-2.2110276845806758</v>
      </c>
      <c r="BD75" s="1">
        <f t="shared" si="40"/>
        <v>-1.9918522563152128</v>
      </c>
      <c r="BE75" s="1">
        <f t="shared" si="44"/>
        <v>-1.9608759107367506</v>
      </c>
      <c r="BF75" s="1">
        <f t="shared" si="44"/>
        <v>-1.9608756164766814</v>
      </c>
      <c r="BG75" s="1">
        <f t="shared" si="44"/>
        <v>-1.9608783709483804</v>
      </c>
      <c r="BH75" s="1">
        <f t="shared" si="43"/>
        <v>-1.9608525865228508</v>
      </c>
      <c r="BI75" s="1">
        <f t="shared" si="43"/>
        <v>-1.9610938895634893</v>
      </c>
      <c r="BJ75" s="1">
        <f t="shared" si="43"/>
        <v>-1.9588300917267336</v>
      </c>
      <c r="BK75" s="1">
        <f t="shared" si="43"/>
        <v>-1.9796006268234598</v>
      </c>
      <c r="BL75" s="1">
        <f t="shared" si="41"/>
        <v>-1.7010432154184842</v>
      </c>
    </row>
    <row r="76" spans="1:64" x14ac:dyDescent="0.2">
      <c r="A76" s="55" t="s">
        <v>132</v>
      </c>
      <c r="B76" s="55"/>
      <c r="C76" s="58">
        <v>42859.620999999999</v>
      </c>
      <c r="D76" s="58" t="s">
        <v>52</v>
      </c>
      <c r="E76" s="1">
        <f t="shared" si="11"/>
        <v>-4299.9730862114093</v>
      </c>
      <c r="F76" s="1">
        <f t="shared" si="12"/>
        <v>-4300</v>
      </c>
      <c r="G76" s="1">
        <f t="shared" si="13"/>
        <v>1.8499999998311978E-2</v>
      </c>
      <c r="I76" s="1">
        <f t="shared" si="45"/>
        <v>1.8499999998311978E-2</v>
      </c>
      <c r="Q76" s="112">
        <f t="shared" si="14"/>
        <v>27841.120999999999</v>
      </c>
      <c r="S76" s="2">
        <v>0.1</v>
      </c>
      <c r="Z76" s="1">
        <f t="shared" si="15"/>
        <v>-4300</v>
      </c>
      <c r="AA76" s="1">
        <f t="shared" si="16"/>
        <v>7.3044301917148807E-5</v>
      </c>
      <c r="AB76" s="1">
        <f t="shared" si="17"/>
        <v>3.1035056070643333E-2</v>
      </c>
      <c r="AC76" s="1">
        <f t="shared" si="18"/>
        <v>1.8499999998311978E-2</v>
      </c>
      <c r="AE76" s="1">
        <f t="shared" si="19"/>
        <v>3.3955269623689785E-5</v>
      </c>
      <c r="AF76" s="1">
        <f t="shared" si="28"/>
        <v>1.8499999998311978E-2</v>
      </c>
      <c r="AG76" s="2"/>
      <c r="AH76" s="1">
        <f t="shared" si="20"/>
        <v>-1.2535056072331355E-2</v>
      </c>
      <c r="AI76" s="1">
        <f t="shared" si="21"/>
        <v>1.2808704249311269</v>
      </c>
      <c r="AJ76" s="1">
        <f t="shared" si="22"/>
        <v>-0.92873407116880879</v>
      </c>
      <c r="AK76" s="1">
        <f t="shared" si="23"/>
        <v>-6.1151732059251318E-3</v>
      </c>
      <c r="AL76" s="1">
        <f t="shared" si="24"/>
        <v>-2.1768782613399394E-2</v>
      </c>
      <c r="AM76" s="1">
        <f t="shared" si="25"/>
        <v>-1.088482115158799E-2</v>
      </c>
      <c r="AN76" s="1">
        <f t="shared" si="42"/>
        <v>-6.299495581187319</v>
      </c>
      <c r="AO76" s="1">
        <f t="shared" si="42"/>
        <v>-6.2994939624176087</v>
      </c>
      <c r="AP76" s="1">
        <f t="shared" si="42"/>
        <v>-6.2994881996131209</v>
      </c>
      <c r="AQ76" s="1">
        <f t="shared" si="42"/>
        <v>-6.2994676840893664</v>
      </c>
      <c r="AR76" s="1">
        <f t="shared" si="42"/>
        <v>-6.2993946490947605</v>
      </c>
      <c r="AS76" s="1">
        <f t="shared" si="42"/>
        <v>-6.2991346461741644</v>
      </c>
      <c r="AT76" s="1">
        <f t="shared" si="42"/>
        <v>-6.2982090503174408</v>
      </c>
      <c r="AU76" s="1">
        <f t="shared" si="27"/>
        <v>-6.2949140798129388</v>
      </c>
      <c r="AW76" s="1">
        <v>4800</v>
      </c>
      <c r="AX76" s="1">
        <f t="shared" si="34"/>
        <v>-1.8809681297297386E-2</v>
      </c>
      <c r="AY76" s="1">
        <f t="shared" si="35"/>
        <v>-2.6817046199977313E-2</v>
      </c>
      <c r="AZ76" s="1">
        <f t="shared" si="36"/>
        <v>8.0073649026799268E-3</v>
      </c>
      <c r="BA76" s="1">
        <f t="shared" si="37"/>
        <v>0.85136305382514343</v>
      </c>
      <c r="BB76" s="1">
        <f t="shared" si="38"/>
        <v>0.79290089007452114</v>
      </c>
      <c r="BC76" s="1">
        <f t="shared" si="39"/>
        <v>-2.1283073374290651</v>
      </c>
      <c r="BD76" s="1">
        <f t="shared" si="40"/>
        <v>-1.8019343756971993</v>
      </c>
      <c r="BE76" s="1">
        <f t="shared" si="44"/>
        <v>-1.8665496688650913</v>
      </c>
      <c r="BF76" s="1">
        <f t="shared" si="44"/>
        <v>-1.8665496198208802</v>
      </c>
      <c r="BG76" s="1">
        <f t="shared" si="44"/>
        <v>-1.8665502187820535</v>
      </c>
      <c r="BH76" s="1">
        <f t="shared" si="43"/>
        <v>-1.8665429037813199</v>
      </c>
      <c r="BI76" s="1">
        <f t="shared" si="43"/>
        <v>-1.8666322284952248</v>
      </c>
      <c r="BJ76" s="1">
        <f t="shared" si="43"/>
        <v>-1.8655396706241616</v>
      </c>
      <c r="BK76" s="1">
        <f t="shared" si="43"/>
        <v>-1.8786446495121472</v>
      </c>
      <c r="BL76" s="1">
        <f t="shared" si="41"/>
        <v>-1.5978101622860246</v>
      </c>
    </row>
    <row r="77" spans="1:64" x14ac:dyDescent="0.2">
      <c r="A77" s="1" t="s">
        <v>132</v>
      </c>
      <c r="C77" s="54">
        <v>42861.659</v>
      </c>
      <c r="D77" s="54" t="s">
        <v>52</v>
      </c>
      <c r="E77" s="1">
        <f t="shared" si="11"/>
        <v>-4297.0082050685178</v>
      </c>
      <c r="F77" s="1">
        <f t="shared" si="12"/>
        <v>-4297</v>
      </c>
      <c r="G77" s="1">
        <f t="shared" si="13"/>
        <v>-5.6399999957648106E-3</v>
      </c>
      <c r="I77" s="1">
        <f t="shared" si="45"/>
        <v>-5.6399999957648106E-3</v>
      </c>
      <c r="Q77" s="112">
        <f t="shared" si="14"/>
        <v>27843.159</v>
      </c>
      <c r="S77" s="2">
        <v>0.1</v>
      </c>
      <c r="Z77" s="1">
        <f t="shared" si="15"/>
        <v>-4297</v>
      </c>
      <c r="AA77" s="1">
        <f t="shared" si="16"/>
        <v>4.9121441399346821E-5</v>
      </c>
      <c r="AB77" s="1">
        <f t="shared" si="17"/>
        <v>6.9052198291064994E-3</v>
      </c>
      <c r="AC77" s="1">
        <f t="shared" si="18"/>
        <v>-5.6399999957648106E-3</v>
      </c>
      <c r="AE77" s="1">
        <f t="shared" si="19"/>
        <v>3.2366102726800769E-6</v>
      </c>
      <c r="AF77" s="1">
        <f t="shared" si="28"/>
        <v>-5.6399999957648106E-3</v>
      </c>
      <c r="AG77" s="2"/>
      <c r="AH77" s="1">
        <f t="shared" si="20"/>
        <v>-1.254521982487131E-2</v>
      </c>
      <c r="AI77" s="1">
        <f t="shared" si="21"/>
        <v>1.2808868392521704</v>
      </c>
      <c r="AJ77" s="1">
        <f t="shared" si="22"/>
        <v>-0.92979571219125989</v>
      </c>
      <c r="AK77" s="1">
        <f t="shared" si="23"/>
        <v>-5.3079637579418236E-3</v>
      </c>
      <c r="AL77" s="1">
        <f t="shared" si="24"/>
        <v>-1.8894911837252278E-2</v>
      </c>
      <c r="AM77" s="1">
        <f t="shared" si="25"/>
        <v>-9.4477370044047347E-3</v>
      </c>
      <c r="AN77" s="1">
        <f t="shared" si="42"/>
        <v>-6.2973422712335152</v>
      </c>
      <c r="AO77" s="1">
        <f t="shared" si="42"/>
        <v>-6.2973408659192254</v>
      </c>
      <c r="AP77" s="1">
        <f t="shared" si="42"/>
        <v>-6.2973358631779952</v>
      </c>
      <c r="AQ77" s="1">
        <f t="shared" si="42"/>
        <v>-6.2973180540544735</v>
      </c>
      <c r="AR77" s="1">
        <f t="shared" si="42"/>
        <v>-6.2972546558725222</v>
      </c>
      <c r="AS77" s="1">
        <f t="shared" si="42"/>
        <v>-6.2970289669818307</v>
      </c>
      <c r="AT77" s="1">
        <f t="shared" si="42"/>
        <v>-6.2962255509214309</v>
      </c>
      <c r="AU77" s="1">
        <f t="shared" si="27"/>
        <v>-6.2933655840159517</v>
      </c>
      <c r="AW77" s="1">
        <v>5000</v>
      </c>
      <c r="AX77" s="1">
        <f t="shared" si="34"/>
        <v>-2.069763345589859E-2</v>
      </c>
      <c r="AY77" s="1">
        <f t="shared" si="35"/>
        <v>-2.7631612493347522E-2</v>
      </c>
      <c r="AZ77" s="1">
        <f t="shared" si="36"/>
        <v>6.9339790374489327E-3</v>
      </c>
      <c r="BA77" s="1">
        <f t="shared" si="37"/>
        <v>0.87257375796269598</v>
      </c>
      <c r="BB77" s="1">
        <f t="shared" si="38"/>
        <v>0.73713287751152134</v>
      </c>
      <c r="BC77" s="1">
        <f t="shared" si="39"/>
        <v>-2.0415699441870307</v>
      </c>
      <c r="BD77" s="1">
        <f t="shared" si="40"/>
        <v>-1.6309998629664899</v>
      </c>
      <c r="BE77" s="1">
        <f t="shared" si="44"/>
        <v>-1.7699606094360545</v>
      </c>
      <c r="BF77" s="1">
        <f t="shared" si="44"/>
        <v>-1.7699606067532125</v>
      </c>
      <c r="BG77" s="1">
        <f t="shared" si="44"/>
        <v>-1.769960655020137</v>
      </c>
      <c r="BH77" s="1">
        <f t="shared" si="43"/>
        <v>-1.7699597866496763</v>
      </c>
      <c r="BI77" s="1">
        <f t="shared" si="43"/>
        <v>-1.7699754089356732</v>
      </c>
      <c r="BJ77" s="1">
        <f t="shared" si="43"/>
        <v>-1.769694173544401</v>
      </c>
      <c r="BK77" s="1">
        <f t="shared" si="43"/>
        <v>-1.7746984582956689</v>
      </c>
      <c r="BL77" s="1">
        <f t="shared" si="41"/>
        <v>-1.4945771091535649</v>
      </c>
    </row>
    <row r="78" spans="1:64" x14ac:dyDescent="0.2">
      <c r="A78" s="1" t="s">
        <v>138</v>
      </c>
      <c r="C78" s="54">
        <v>42862.356</v>
      </c>
      <c r="D78" s="54"/>
      <c r="E78" s="1">
        <f t="shared" si="11"/>
        <v>-4295.994209898452</v>
      </c>
      <c r="F78" s="1">
        <f t="shared" si="12"/>
        <v>-4296</v>
      </c>
      <c r="G78" s="1">
        <f t="shared" si="13"/>
        <v>3.9800000013201497E-3</v>
      </c>
      <c r="I78" s="1">
        <f t="shared" si="45"/>
        <v>3.9800000013201497E-3</v>
      </c>
      <c r="Q78" s="112">
        <f t="shared" si="14"/>
        <v>27843.856</v>
      </c>
      <c r="S78" s="2">
        <v>0.1</v>
      </c>
      <c r="Z78" s="1">
        <f t="shared" si="15"/>
        <v>-4296</v>
      </c>
      <c r="AA78" s="1">
        <f t="shared" si="16"/>
        <v>4.1160162710324535E-5</v>
      </c>
      <c r="AB78" s="1">
        <f t="shared" si="17"/>
        <v>1.6528594847211399E-2</v>
      </c>
      <c r="AC78" s="1">
        <f t="shared" si="18"/>
        <v>3.9800000013201497E-3</v>
      </c>
      <c r="AE78" s="1">
        <f t="shared" si="19"/>
        <v>1.5514459274219873E-6</v>
      </c>
      <c r="AF78" s="1">
        <f t="shared" si="28"/>
        <v>3.9800000013201497E-3</v>
      </c>
      <c r="AG78" s="2"/>
      <c r="AH78" s="1">
        <f t="shared" si="20"/>
        <v>-1.2548594845891251E-2</v>
      </c>
      <c r="AI78" s="1">
        <f t="shared" si="21"/>
        <v>1.2808917952488812</v>
      </c>
      <c r="AJ78" s="1">
        <f t="shared" si="22"/>
        <v>-0.93014789222031447</v>
      </c>
      <c r="AK78" s="1">
        <f t="shared" si="23"/>
        <v>-5.0388794578616483E-3</v>
      </c>
      <c r="AL78" s="1">
        <f t="shared" si="24"/>
        <v>-1.793693920185406E-2</v>
      </c>
      <c r="AM78" s="1">
        <f t="shared" si="25"/>
        <v>-8.9687100636382522E-3</v>
      </c>
      <c r="AN78" s="1">
        <f t="shared" si="42"/>
        <v>-6.2966244953692838</v>
      </c>
      <c r="AO78" s="1">
        <f t="shared" si="42"/>
        <v>-6.296623161232441</v>
      </c>
      <c r="AP78" s="1">
        <f t="shared" si="42"/>
        <v>-6.2966184119209423</v>
      </c>
      <c r="AQ78" s="1">
        <f t="shared" si="42"/>
        <v>-6.2966015051421769</v>
      </c>
      <c r="AR78" s="1">
        <f t="shared" si="42"/>
        <v>-6.2965413197825493</v>
      </c>
      <c r="AS78" s="1">
        <f t="shared" si="42"/>
        <v>-6.2963270701640681</v>
      </c>
      <c r="AT78" s="1">
        <f t="shared" si="42"/>
        <v>-6.2955643828806425</v>
      </c>
      <c r="AU78" s="1">
        <f t="shared" si="27"/>
        <v>-6.2928494187502899</v>
      </c>
      <c r="AW78" s="1">
        <v>5200</v>
      </c>
      <c r="AX78" s="1">
        <f t="shared" si="34"/>
        <v>-2.2678166482891806E-2</v>
      </c>
      <c r="AY78" s="1">
        <f t="shared" si="35"/>
        <v>-2.8443945649318812E-2</v>
      </c>
      <c r="AZ78" s="1">
        <f t="shared" si="36"/>
        <v>5.7657791664270062E-3</v>
      </c>
      <c r="BA78" s="1">
        <f t="shared" si="37"/>
        <v>0.89592666289936085</v>
      </c>
      <c r="BB78" s="1">
        <f t="shared" si="38"/>
        <v>0.67246798222683601</v>
      </c>
      <c r="BC78" s="1">
        <f t="shared" si="39"/>
        <v>-1.9502906512148506</v>
      </c>
      <c r="BD78" s="1">
        <f t="shared" si="40"/>
        <v>-1.4754241769568324</v>
      </c>
      <c r="BE78" s="1">
        <f t="shared" si="44"/>
        <v>-1.6708753125821327</v>
      </c>
      <c r="BF78" s="1">
        <f t="shared" si="44"/>
        <v>-1.6708753126369251</v>
      </c>
      <c r="BG78" s="1">
        <f t="shared" si="44"/>
        <v>-1.670875310684858</v>
      </c>
      <c r="BH78" s="1">
        <f t="shared" si="43"/>
        <v>-1.670875380230191</v>
      </c>
      <c r="BI78" s="1">
        <f t="shared" si="43"/>
        <v>-1.6708729025431515</v>
      </c>
      <c r="BJ78" s="1">
        <f t="shared" si="43"/>
        <v>-1.6709611372598607</v>
      </c>
      <c r="BK78" s="1">
        <f t="shared" si="43"/>
        <v>-1.6677696463846599</v>
      </c>
      <c r="BL78" s="1">
        <f t="shared" si="41"/>
        <v>-1.3913440560211052</v>
      </c>
    </row>
    <row r="79" spans="1:64" x14ac:dyDescent="0.2">
      <c r="A79" s="1" t="s">
        <v>138</v>
      </c>
      <c r="C79" s="54">
        <v>42864.42</v>
      </c>
      <c r="D79" s="54"/>
      <c r="E79" s="1">
        <f t="shared" si="11"/>
        <v>-4292.9915039716016</v>
      </c>
      <c r="F79" s="1">
        <f t="shared" si="12"/>
        <v>-4293</v>
      </c>
      <c r="G79" s="1">
        <f t="shared" si="13"/>
        <v>5.8399999979883432E-3</v>
      </c>
      <c r="I79" s="1">
        <f t="shared" si="45"/>
        <v>5.8399999979883432E-3</v>
      </c>
      <c r="Q79" s="112">
        <f t="shared" si="14"/>
        <v>27845.919999999998</v>
      </c>
      <c r="S79" s="2">
        <v>0.1</v>
      </c>
      <c r="Z79" s="1">
        <f t="shared" si="15"/>
        <v>-4293</v>
      </c>
      <c r="AA79" s="1">
        <f t="shared" si="16"/>
        <v>1.7315385974362232E-5</v>
      </c>
      <c r="AB79" s="1">
        <f t="shared" si="17"/>
        <v>1.8398681182578924E-2</v>
      </c>
      <c r="AC79" s="1">
        <f t="shared" si="18"/>
        <v>5.8399999979883432E-3</v>
      </c>
      <c r="AE79" s="1">
        <f t="shared" si="19"/>
        <v>3.3903656090984403E-6</v>
      </c>
      <c r="AF79" s="1">
        <f t="shared" si="28"/>
        <v>5.8399999979883432E-3</v>
      </c>
      <c r="AG79" s="2"/>
      <c r="AH79" s="1">
        <f t="shared" si="20"/>
        <v>-1.2558681184590583E-2</v>
      </c>
      <c r="AI79" s="1">
        <f t="shared" si="21"/>
        <v>1.2809051167328396</v>
      </c>
      <c r="AJ79" s="1">
        <f t="shared" si="22"/>
        <v>-0.93119932458822741</v>
      </c>
      <c r="AK79" s="1">
        <f t="shared" si="23"/>
        <v>-4.231588075411275E-3</v>
      </c>
      <c r="AL79" s="1">
        <f t="shared" si="24"/>
        <v>-1.5062979557109901E-2</v>
      </c>
      <c r="AM79" s="1">
        <f t="shared" si="25"/>
        <v>-7.5316321855335693E-3</v>
      </c>
      <c r="AN79" s="1">
        <f t="shared" si="42"/>
        <v>-6.2944711521556629</v>
      </c>
      <c r="AO79" s="1">
        <f t="shared" si="42"/>
        <v>-6.2944700316192996</v>
      </c>
      <c r="AP79" s="1">
        <f t="shared" si="42"/>
        <v>-6.2944660427971106</v>
      </c>
      <c r="AQ79" s="1">
        <f t="shared" si="42"/>
        <v>-6.2944518436141657</v>
      </c>
      <c r="AR79" s="1">
        <f t="shared" si="42"/>
        <v>-6.2944012981866404</v>
      </c>
      <c r="AS79" s="1">
        <f t="shared" si="42"/>
        <v>-6.2942213697383584</v>
      </c>
      <c r="AT79" s="1">
        <f t="shared" si="42"/>
        <v>-6.2935808745727755</v>
      </c>
      <c r="AU79" s="1">
        <f t="shared" si="27"/>
        <v>-6.2913009229533028</v>
      </c>
      <c r="AW79" s="1">
        <v>5400</v>
      </c>
      <c r="AX79" s="1">
        <f t="shared" si="34"/>
        <v>-2.474761654682664E-2</v>
      </c>
      <c r="AY79" s="1">
        <f t="shared" si="35"/>
        <v>-2.9254045667891179E-2</v>
      </c>
      <c r="AZ79" s="1">
        <f t="shared" si="36"/>
        <v>4.5064291210645388E-3</v>
      </c>
      <c r="BA79" s="1">
        <f t="shared" si="37"/>
        <v>0.92152714870672869</v>
      </c>
      <c r="BB79" s="1">
        <f t="shared" si="38"/>
        <v>0.59810583865149747</v>
      </c>
      <c r="BC79" s="1">
        <f t="shared" si="39"/>
        <v>-1.8538878547918813</v>
      </c>
      <c r="BD79" s="1">
        <f t="shared" si="40"/>
        <v>-1.332357982897163</v>
      </c>
      <c r="BE79" s="1">
        <f t="shared" si="44"/>
        <v>-1.5690475608082535</v>
      </c>
      <c r="BF79" s="1">
        <f t="shared" si="44"/>
        <v>-1.5690475608082535</v>
      </c>
      <c r="BG79" s="1">
        <f t="shared" si="44"/>
        <v>-1.5690475608082508</v>
      </c>
      <c r="BH79" s="1">
        <f t="shared" si="43"/>
        <v>-1.5690475608026797</v>
      </c>
      <c r="BI79" s="1">
        <f t="shared" si="43"/>
        <v>-1.5690475494635914</v>
      </c>
      <c r="BJ79" s="1">
        <f t="shared" si="43"/>
        <v>-1.5690246198346531</v>
      </c>
      <c r="BK79" s="1">
        <f t="shared" si="43"/>
        <v>-1.5578975647484363</v>
      </c>
      <c r="BL79" s="1">
        <f t="shared" si="41"/>
        <v>-1.2881110028886456</v>
      </c>
    </row>
    <row r="80" spans="1:64" x14ac:dyDescent="0.2">
      <c r="A80" s="1" t="s">
        <v>132</v>
      </c>
      <c r="C80" s="54">
        <v>42865.786</v>
      </c>
      <c r="D80" s="54" t="s">
        <v>52</v>
      </c>
      <c r="E80" s="1">
        <f t="shared" si="11"/>
        <v>-4291.0042480141956</v>
      </c>
      <c r="F80" s="1">
        <f t="shared" si="12"/>
        <v>-4291</v>
      </c>
      <c r="G80" s="1">
        <f t="shared" si="13"/>
        <v>-2.9199999989941716E-3</v>
      </c>
      <c r="I80" s="1">
        <f t="shared" si="45"/>
        <v>-2.9199999989941716E-3</v>
      </c>
      <c r="Q80" s="112">
        <f t="shared" si="14"/>
        <v>27847.286</v>
      </c>
      <c r="S80" s="2">
        <v>0.1</v>
      </c>
      <c r="Z80" s="1">
        <f t="shared" si="15"/>
        <v>-4291</v>
      </c>
      <c r="AA80" s="1">
        <f t="shared" si="16"/>
        <v>1.4514423172760915E-6</v>
      </c>
      <c r="AB80" s="1">
        <f t="shared" si="17"/>
        <v>9.6453731163712517E-3</v>
      </c>
      <c r="AC80" s="1">
        <f t="shared" si="18"/>
        <v>-2.9199999989941716E-3</v>
      </c>
      <c r="AE80" s="1">
        <f t="shared" si="19"/>
        <v>8.5348785239407355E-7</v>
      </c>
      <c r="AF80" s="1">
        <f t="shared" si="28"/>
        <v>-2.9199999989941716E-3</v>
      </c>
      <c r="AG80" s="2"/>
      <c r="AH80" s="1">
        <f t="shared" si="20"/>
        <v>-1.2565373115365423E-2</v>
      </c>
      <c r="AI80" s="1">
        <f t="shared" si="21"/>
        <v>1.2809127088564556</v>
      </c>
      <c r="AJ80" s="1">
        <f t="shared" si="22"/>
        <v>-0.93189601826979229</v>
      </c>
      <c r="AK80" s="1">
        <f t="shared" si="23"/>
        <v>-3.6933653026076678E-3</v>
      </c>
      <c r="AL80" s="1">
        <f t="shared" si="24"/>
        <v>-1.3146975530058853E-2</v>
      </c>
      <c r="AM80" s="1">
        <f t="shared" si="25"/>
        <v>-6.5735824484259263E-3</v>
      </c>
      <c r="AN80" s="1">
        <f t="shared" si="42"/>
        <v>-6.2930355784373671</v>
      </c>
      <c r="AO80" s="1">
        <f t="shared" si="42"/>
        <v>-6.2930346003518212</v>
      </c>
      <c r="AP80" s="1">
        <f t="shared" si="42"/>
        <v>-6.2930311186708172</v>
      </c>
      <c r="AQ80" s="1">
        <f t="shared" si="42"/>
        <v>-6.2930187249679204</v>
      </c>
      <c r="AR80" s="1">
        <f t="shared" si="42"/>
        <v>-6.2929746072475794</v>
      </c>
      <c r="AS80" s="1">
        <f t="shared" si="42"/>
        <v>-6.2928175620646236</v>
      </c>
      <c r="AT80" s="1">
        <f t="shared" si="42"/>
        <v>-6.2922585325992788</v>
      </c>
      <c r="AU80" s="1">
        <f t="shared" si="27"/>
        <v>-6.2902685924219792</v>
      </c>
      <c r="AW80" s="1">
        <v>5600</v>
      </c>
      <c r="AX80" s="1">
        <f t="shared" si="34"/>
        <v>-2.6900552754053283E-2</v>
      </c>
      <c r="AY80" s="1">
        <f t="shared" si="35"/>
        <v>-3.006191254906463E-2</v>
      </c>
      <c r="AZ80" s="1">
        <f t="shared" si="36"/>
        <v>3.1613597950113474E-3</v>
      </c>
      <c r="BA80" s="1">
        <f t="shared" si="37"/>
        <v>0.94944801177768656</v>
      </c>
      <c r="BB80" s="1">
        <f t="shared" si="38"/>
        <v>0.51325237038130289</v>
      </c>
      <c r="BC80" s="1">
        <f t="shared" si="39"/>
        <v>-1.7517224576658943</v>
      </c>
      <c r="BD80" s="1">
        <f t="shared" si="40"/>
        <v>-1.1995198682870447</v>
      </c>
      <c r="BE80" s="1">
        <f t="shared" si="44"/>
        <v>-1.4642209623763915</v>
      </c>
      <c r="BF80" s="1">
        <f t="shared" si="44"/>
        <v>-1.4642209618947839</v>
      </c>
      <c r="BG80" s="1">
        <f t="shared" si="44"/>
        <v>-1.4642209457790525</v>
      </c>
      <c r="BH80" s="1">
        <f t="shared" si="43"/>
        <v>-1.4642204065099151</v>
      </c>
      <c r="BI80" s="1">
        <f t="shared" si="43"/>
        <v>-1.4642023629015375</v>
      </c>
      <c r="BJ80" s="1">
        <f t="shared" si="43"/>
        <v>-1.4636003792992165</v>
      </c>
      <c r="BK80" s="1">
        <f t="shared" si="43"/>
        <v>-1.4451529031215278</v>
      </c>
      <c r="BL80" s="1">
        <f t="shared" si="41"/>
        <v>-1.1848779497561859</v>
      </c>
    </row>
    <row r="81" spans="1:64" x14ac:dyDescent="0.2">
      <c r="A81" s="1" t="s">
        <v>132</v>
      </c>
      <c r="C81" s="54">
        <v>42865.8</v>
      </c>
      <c r="D81" s="54" t="s">
        <v>52</v>
      </c>
      <c r="E81" s="1">
        <f t="shared" si="11"/>
        <v>-4290.9838808228269</v>
      </c>
      <c r="F81" s="1">
        <f t="shared" si="12"/>
        <v>-4291</v>
      </c>
      <c r="G81" s="1">
        <f t="shared" si="13"/>
        <v>1.1080000003858004E-2</v>
      </c>
      <c r="I81" s="1">
        <f t="shared" si="45"/>
        <v>1.1080000003858004E-2</v>
      </c>
      <c r="Q81" s="112">
        <f t="shared" si="14"/>
        <v>27847.300000000003</v>
      </c>
      <c r="S81" s="2">
        <v>0.1</v>
      </c>
      <c r="Z81" s="1">
        <f t="shared" si="15"/>
        <v>-4291</v>
      </c>
      <c r="AA81" s="1">
        <f t="shared" si="16"/>
        <v>1.4514423172760915E-6</v>
      </c>
      <c r="AB81" s="1">
        <f t="shared" si="17"/>
        <v>2.3645373119223427E-2</v>
      </c>
      <c r="AC81" s="1">
        <f t="shared" si="18"/>
        <v>1.1080000003858004E-2</v>
      </c>
      <c r="AE81" s="1">
        <f t="shared" si="19"/>
        <v>1.2273423823041613E-5</v>
      </c>
      <c r="AF81" s="1">
        <f t="shared" si="28"/>
        <v>1.1080000003858004E-2</v>
      </c>
      <c r="AG81" s="2"/>
      <c r="AH81" s="1">
        <f t="shared" si="20"/>
        <v>-1.2565373115365423E-2</v>
      </c>
      <c r="AI81" s="1">
        <f t="shared" si="21"/>
        <v>1.2809127088564556</v>
      </c>
      <c r="AJ81" s="1">
        <f t="shared" si="22"/>
        <v>-0.93189601826979229</v>
      </c>
      <c r="AK81" s="1">
        <f t="shared" si="23"/>
        <v>-3.6933653026076678E-3</v>
      </c>
      <c r="AL81" s="1">
        <f t="shared" si="24"/>
        <v>-1.3146975530058853E-2</v>
      </c>
      <c r="AM81" s="1">
        <f t="shared" si="25"/>
        <v>-6.5735824484259263E-3</v>
      </c>
      <c r="AN81" s="1">
        <f t="shared" si="42"/>
        <v>-6.2930355784373671</v>
      </c>
      <c r="AO81" s="1">
        <f t="shared" si="42"/>
        <v>-6.2930346003518212</v>
      </c>
      <c r="AP81" s="1">
        <f t="shared" si="42"/>
        <v>-6.2930311186708172</v>
      </c>
      <c r="AQ81" s="1">
        <f t="shared" si="42"/>
        <v>-6.2930187249679204</v>
      </c>
      <c r="AR81" s="1">
        <f t="shared" si="42"/>
        <v>-6.2929746072475794</v>
      </c>
      <c r="AS81" s="1">
        <f t="shared" si="42"/>
        <v>-6.2928175620646236</v>
      </c>
      <c r="AT81" s="1">
        <f t="shared" si="42"/>
        <v>-6.2922585325992788</v>
      </c>
      <c r="AU81" s="1">
        <f t="shared" si="27"/>
        <v>-6.2902685924219792</v>
      </c>
      <c r="AW81" s="1">
        <v>5800</v>
      </c>
      <c r="AX81" s="1">
        <f t="shared" si="34"/>
        <v>-2.9129271310681305E-2</v>
      </c>
      <c r="AY81" s="1">
        <f t="shared" si="35"/>
        <v>-3.0867546292839155E-2</v>
      </c>
      <c r="AZ81" s="1">
        <f t="shared" si="36"/>
        <v>1.7382749821578498E-3</v>
      </c>
      <c r="BA81" s="1">
        <f t="shared" si="37"/>
        <v>0.97970434723598365</v>
      </c>
      <c r="BB81" s="1">
        <f t="shared" si="38"/>
        <v>0.41718862863313316</v>
      </c>
      <c r="BC81" s="1">
        <f t="shared" si="39"/>
        <v>-1.6431020363688773</v>
      </c>
      <c r="BD81" s="1">
        <f t="shared" si="40"/>
        <v>-1.075051745548887</v>
      </c>
      <c r="BE81" s="1">
        <f t="shared" si="44"/>
        <v>-1.3561339191438346</v>
      </c>
      <c r="BF81" s="1">
        <f t="shared" si="44"/>
        <v>-1.356133898779633</v>
      </c>
      <c r="BG81" s="1">
        <f t="shared" si="44"/>
        <v>-1.3561335584947842</v>
      </c>
      <c r="BH81" s="1">
        <f t="shared" si="43"/>
        <v>-1.3561278724296573</v>
      </c>
      <c r="BI81" s="1">
        <f t="shared" si="43"/>
        <v>-1.3560328817953267</v>
      </c>
      <c r="BJ81" s="1">
        <f t="shared" si="43"/>
        <v>-1.354452054332244</v>
      </c>
      <c r="BK81" s="1">
        <f t="shared" si="43"/>
        <v>-1.3296369373275039</v>
      </c>
      <c r="BL81" s="1">
        <f t="shared" si="41"/>
        <v>-1.0816448966237262</v>
      </c>
    </row>
    <row r="82" spans="1:64" x14ac:dyDescent="0.2">
      <c r="A82" s="1" t="s">
        <v>124</v>
      </c>
      <c r="C82" s="54">
        <v>42866.478000000003</v>
      </c>
      <c r="D82" s="54"/>
      <c r="E82" s="1">
        <f t="shared" si="11"/>
        <v>-4289.9975268410408</v>
      </c>
      <c r="F82" s="1">
        <f t="shared" si="12"/>
        <v>-4290</v>
      </c>
      <c r="G82" s="1">
        <f t="shared" si="13"/>
        <v>1.7000000079860911E-3</v>
      </c>
      <c r="I82" s="1">
        <f t="shared" si="45"/>
        <v>1.7000000079860911E-3</v>
      </c>
      <c r="Q82" s="112">
        <f t="shared" si="14"/>
        <v>27847.978000000003</v>
      </c>
      <c r="S82" s="2">
        <v>0.1</v>
      </c>
      <c r="Z82" s="1">
        <f t="shared" si="15"/>
        <v>-4290</v>
      </c>
      <c r="AA82" s="1">
        <f t="shared" si="16"/>
        <v>-6.4707498883993797E-6</v>
      </c>
      <c r="AB82" s="1">
        <f t="shared" si="17"/>
        <v>1.4268709392858719E-2</v>
      </c>
      <c r="AC82" s="1">
        <f t="shared" si="18"/>
        <v>1.7000000079860911E-3</v>
      </c>
      <c r="AE82" s="1">
        <f t="shared" si="19"/>
        <v>2.9120424474807383E-7</v>
      </c>
      <c r="AF82" s="1">
        <f t="shared" si="28"/>
        <v>1.7000000079860911E-3</v>
      </c>
      <c r="AG82" s="2"/>
      <c r="AH82" s="1">
        <f t="shared" si="20"/>
        <v>-1.2568709384872628E-2</v>
      </c>
      <c r="AI82" s="1">
        <f t="shared" si="21"/>
        <v>1.2809161182288105</v>
      </c>
      <c r="AJ82" s="1">
        <f t="shared" si="22"/>
        <v>-0.93224308531339162</v>
      </c>
      <c r="AK82" s="1">
        <f t="shared" si="23"/>
        <v>-3.4242464261870294E-3</v>
      </c>
      <c r="AL82" s="1">
        <f t="shared" si="24"/>
        <v>-1.218896539293551E-2</v>
      </c>
      <c r="AM82" s="1">
        <f t="shared" si="25"/>
        <v>-6.0945581528089173E-3</v>
      </c>
      <c r="AN82" s="1">
        <f t="shared" si="42"/>
        <v>-6.2923177885379493</v>
      </c>
      <c r="AO82" s="1">
        <f t="shared" si="42"/>
        <v>-6.2923168816910753</v>
      </c>
      <c r="AP82" s="1">
        <f t="shared" si="42"/>
        <v>-6.2923136536196189</v>
      </c>
      <c r="AQ82" s="1">
        <f t="shared" si="42"/>
        <v>-6.2923021627660551</v>
      </c>
      <c r="AR82" s="1">
        <f t="shared" si="42"/>
        <v>-6.2922612591844862</v>
      </c>
      <c r="AS82" s="1">
        <f t="shared" si="42"/>
        <v>-6.2921156562869083</v>
      </c>
      <c r="AT82" s="1">
        <f t="shared" si="42"/>
        <v>-6.2915973607979527</v>
      </c>
      <c r="AU82" s="1">
        <f t="shared" si="27"/>
        <v>-6.2897524271563157</v>
      </c>
      <c r="AW82" s="1">
        <v>6000</v>
      </c>
      <c r="AX82" s="1">
        <f t="shared" si="34"/>
        <v>-3.1423185103407726E-2</v>
      </c>
      <c r="AY82" s="1">
        <f t="shared" si="35"/>
        <v>-3.1670946899214771E-2</v>
      </c>
      <c r="AZ82" s="1">
        <f t="shared" si="36"/>
        <v>2.4776179580704606E-4</v>
      </c>
      <c r="BA82" s="1">
        <f t="shared" si="37"/>
        <v>1.0122177881817527</v>
      </c>
      <c r="BB82" s="1">
        <f t="shared" si="38"/>
        <v>0.3093798609032975</v>
      </c>
      <c r="BC82" s="1">
        <f t="shared" si="39"/>
        <v>-1.5272931808262473</v>
      </c>
      <c r="BD82" s="1">
        <f t="shared" si="40"/>
        <v>-0.957416398267536</v>
      </c>
      <c r="BE82" s="1">
        <f t="shared" si="44"/>
        <v>-1.2445279743888613</v>
      </c>
      <c r="BF82" s="1">
        <f t="shared" si="44"/>
        <v>-1.2445277867850542</v>
      </c>
      <c r="BG82" s="1">
        <f t="shared" si="44"/>
        <v>-1.2445257033071027</v>
      </c>
      <c r="BH82" s="1">
        <f t="shared" si="43"/>
        <v>-1.244502565617823</v>
      </c>
      <c r="BI82" s="1">
        <f t="shared" si="43"/>
        <v>-1.2442457204328554</v>
      </c>
      <c r="BJ82" s="1">
        <f t="shared" si="43"/>
        <v>-1.24140752182946</v>
      </c>
      <c r="BK82" s="1">
        <f t="shared" si="43"/>
        <v>-1.2114804509342925</v>
      </c>
      <c r="BL82" s="1">
        <f t="shared" si="41"/>
        <v>-0.97841184349126653</v>
      </c>
    </row>
    <row r="83" spans="1:64" x14ac:dyDescent="0.2">
      <c r="A83" s="1" t="s">
        <v>138</v>
      </c>
      <c r="C83" s="54">
        <v>42866.491999999998</v>
      </c>
      <c r="D83" s="54"/>
      <c r="E83" s="1">
        <f t="shared" si="11"/>
        <v>-4289.977159649683</v>
      </c>
      <c r="F83" s="1">
        <f t="shared" si="12"/>
        <v>-4290</v>
      </c>
      <c r="G83" s="1">
        <f t="shared" si="13"/>
        <v>1.5700000003562309E-2</v>
      </c>
      <c r="I83" s="1">
        <f t="shared" si="45"/>
        <v>1.5700000003562309E-2</v>
      </c>
      <c r="Q83" s="112">
        <f t="shared" si="14"/>
        <v>27847.991999999998</v>
      </c>
      <c r="S83" s="2">
        <v>0.1</v>
      </c>
      <c r="Z83" s="1">
        <f t="shared" si="15"/>
        <v>-4290</v>
      </c>
      <c r="AA83" s="1">
        <f t="shared" si="16"/>
        <v>-6.4707498883993797E-6</v>
      </c>
      <c r="AB83" s="1">
        <f t="shared" si="17"/>
        <v>2.8268709388434936E-2</v>
      </c>
      <c r="AC83" s="1">
        <f t="shared" si="18"/>
        <v>1.5700000003562309E-2</v>
      </c>
      <c r="AE83" s="1">
        <f t="shared" si="19"/>
        <v>2.466932235290025E-5</v>
      </c>
      <c r="AF83" s="1">
        <f t="shared" si="28"/>
        <v>1.5700000003562309E-2</v>
      </c>
      <c r="AG83" s="2"/>
      <c r="AH83" s="1">
        <f t="shared" si="20"/>
        <v>-1.2568709384872628E-2</v>
      </c>
      <c r="AI83" s="1">
        <f t="shared" si="21"/>
        <v>1.2809161182288105</v>
      </c>
      <c r="AJ83" s="1">
        <f t="shared" si="22"/>
        <v>-0.93224308531339162</v>
      </c>
      <c r="AK83" s="1">
        <f t="shared" si="23"/>
        <v>-3.4242464261870294E-3</v>
      </c>
      <c r="AL83" s="1">
        <f t="shared" si="24"/>
        <v>-1.218896539293551E-2</v>
      </c>
      <c r="AM83" s="1">
        <f t="shared" si="25"/>
        <v>-6.0945581528089173E-3</v>
      </c>
      <c r="AN83" s="1">
        <f t="shared" si="42"/>
        <v>-6.2923177885379493</v>
      </c>
      <c r="AO83" s="1">
        <f t="shared" si="42"/>
        <v>-6.2923168816910753</v>
      </c>
      <c r="AP83" s="1">
        <f t="shared" si="42"/>
        <v>-6.2923136536196189</v>
      </c>
      <c r="AQ83" s="1">
        <f t="shared" si="42"/>
        <v>-6.2923021627660551</v>
      </c>
      <c r="AR83" s="1">
        <f t="shared" si="42"/>
        <v>-6.2922612591844862</v>
      </c>
      <c r="AS83" s="1">
        <f t="shared" si="42"/>
        <v>-6.2921156562869083</v>
      </c>
      <c r="AT83" s="1">
        <f t="shared" si="42"/>
        <v>-6.2915973607979527</v>
      </c>
      <c r="AU83" s="1">
        <f t="shared" si="27"/>
        <v>-6.2897524271563157</v>
      </c>
      <c r="AW83" s="1">
        <v>6200</v>
      </c>
      <c r="AX83" s="1">
        <f t="shared" si="34"/>
        <v>-3.3768117642062702E-2</v>
      </c>
      <c r="AY83" s="1">
        <f t="shared" si="35"/>
        <v>-3.247211436819146E-2</v>
      </c>
      <c r="AZ83" s="1">
        <f t="shared" si="36"/>
        <v>-1.2960032738712449E-3</v>
      </c>
      <c r="BA83" s="1">
        <f t="shared" si="37"/>
        <v>1.0467678818744299</v>
      </c>
      <c r="BB83" s="1">
        <f t="shared" si="38"/>
        <v>0.18963880263784616</v>
      </c>
      <c r="BC83" s="1">
        <f t="shared" si="39"/>
        <v>-1.4035466120002211</v>
      </c>
      <c r="BD83" s="1">
        <f t="shared" si="40"/>
        <v>-0.84532429563264055</v>
      </c>
      <c r="BE83" s="1">
        <f t="shared" si="44"/>
        <v>-1.1291608463540883</v>
      </c>
      <c r="BF83" s="1">
        <f t="shared" si="44"/>
        <v>-1.1291599656992963</v>
      </c>
      <c r="BG83" s="1">
        <f t="shared" si="44"/>
        <v>-1.1291526317282989</v>
      </c>
      <c r="BH83" s="1">
        <f t="shared" si="43"/>
        <v>-1.1290915598528515</v>
      </c>
      <c r="BI83" s="1">
        <f t="shared" si="43"/>
        <v>-1.128583304499768</v>
      </c>
      <c r="BJ83" s="1">
        <f t="shared" si="43"/>
        <v>-1.1243744413118797</v>
      </c>
      <c r="BK83" s="1">
        <f t="shared" si="43"/>
        <v>-1.0908423427227725</v>
      </c>
      <c r="BL83" s="1">
        <f t="shared" si="41"/>
        <v>-0.87517879035880686</v>
      </c>
    </row>
    <row r="84" spans="1:64" x14ac:dyDescent="0.2">
      <c r="A84" s="1" t="s">
        <v>138</v>
      </c>
      <c r="C84" s="54">
        <v>42886.41</v>
      </c>
      <c r="D84" s="54"/>
      <c r="E84" s="1">
        <f t="shared" si="11"/>
        <v>-4261.0004655357943</v>
      </c>
      <c r="F84" s="1">
        <f t="shared" si="12"/>
        <v>-4261</v>
      </c>
      <c r="G84" s="1">
        <f t="shared" si="13"/>
        <v>-3.1999999191612005E-4</v>
      </c>
      <c r="I84" s="1">
        <f t="shared" si="45"/>
        <v>-3.1999999191612005E-4</v>
      </c>
      <c r="Q84" s="112">
        <f t="shared" si="14"/>
        <v>27867.910000000003</v>
      </c>
      <c r="S84" s="2">
        <v>0.1</v>
      </c>
      <c r="Z84" s="1">
        <f t="shared" si="15"/>
        <v>-4261</v>
      </c>
      <c r="AA84" s="1">
        <f t="shared" si="16"/>
        <v>-2.333671756322344E-4</v>
      </c>
      <c r="AB84" s="1">
        <f t="shared" si="17"/>
        <v>1.2342638345813924E-2</v>
      </c>
      <c r="AC84" s="1">
        <f t="shared" si="18"/>
        <v>-3.1999999191612005E-4</v>
      </c>
      <c r="AE84" s="1">
        <f t="shared" si="19"/>
        <v>7.5052448572774837E-10</v>
      </c>
      <c r="AF84" s="1">
        <f t="shared" si="28"/>
        <v>-3.1999999191612005E-4</v>
      </c>
      <c r="AG84" s="2"/>
      <c r="AH84" s="1">
        <f t="shared" si="20"/>
        <v>-1.2662638337730044E-2</v>
      </c>
      <c r="AI84" s="1">
        <f t="shared" si="21"/>
        <v>1.2809028305204724</v>
      </c>
      <c r="AJ84" s="1">
        <f t="shared" si="22"/>
        <v>-0.94193476709237667</v>
      </c>
      <c r="AK84" s="1">
        <f t="shared" si="23"/>
        <v>4.3807248163979509E-3</v>
      </c>
      <c r="AL84" s="1">
        <f t="shared" si="24"/>
        <v>1.5593896708469801E-2</v>
      </c>
      <c r="AM84" s="1">
        <f t="shared" si="25"/>
        <v>7.7971063564875364E-3</v>
      </c>
      <c r="AN84" s="1">
        <f t="shared" si="42"/>
        <v>-6.2715016688354055</v>
      </c>
      <c r="AO84" s="1">
        <f t="shared" si="42"/>
        <v>-6.2715028288378507</v>
      </c>
      <c r="AP84" s="1">
        <f t="shared" si="42"/>
        <v>-6.2715069581680307</v>
      </c>
      <c r="AQ84" s="1">
        <f t="shared" si="42"/>
        <v>-6.2715216575903643</v>
      </c>
      <c r="AR84" s="1">
        <f t="shared" si="42"/>
        <v>-6.2715739839782207</v>
      </c>
      <c r="AS84" s="1">
        <f t="shared" si="42"/>
        <v>-6.271760253004687</v>
      </c>
      <c r="AT84" s="1">
        <f t="shared" si="42"/>
        <v>-6.2724233215946743</v>
      </c>
      <c r="AU84" s="1">
        <f t="shared" si="27"/>
        <v>-6.2747836344521097</v>
      </c>
      <c r="AW84" s="1">
        <v>6400</v>
      </c>
      <c r="AX84" s="1">
        <f t="shared" si="34"/>
        <v>-3.6145539712358482E-2</v>
      </c>
      <c r="AY84" s="1">
        <f t="shared" si="35"/>
        <v>-3.3271048699769233E-2</v>
      </c>
      <c r="AZ84" s="1">
        <f t="shared" si="36"/>
        <v>-2.8744910125892494E-3</v>
      </c>
      <c r="BA84" s="1">
        <f t="shared" si="37"/>
        <v>1.0829300221581368</v>
      </c>
      <c r="BB84" s="1">
        <f t="shared" si="38"/>
        <v>5.8355562691016383E-2</v>
      </c>
      <c r="BC84" s="1">
        <f t="shared" si="39"/>
        <v>-1.2711410853036176</v>
      </c>
      <c r="BD84" s="1">
        <f t="shared" si="40"/>
        <v>-0.73768150164959401</v>
      </c>
      <c r="BE84" s="1">
        <f t="shared" si="44"/>
        <v>-1.0098256578023517</v>
      </c>
      <c r="BF84" s="1">
        <f t="shared" si="44"/>
        <v>-1.0098228941741771</v>
      </c>
      <c r="BG84" s="1">
        <f t="shared" si="44"/>
        <v>-1.0098044038749385</v>
      </c>
      <c r="BH84" s="1">
        <f t="shared" si="43"/>
        <v>-1.0096807068848963</v>
      </c>
      <c r="BI84" s="1">
        <f t="shared" si="43"/>
        <v>-1.0088538201223289</v>
      </c>
      <c r="BJ84" s="1">
        <f t="shared" si="43"/>
        <v>-1.0033538893733718</v>
      </c>
      <c r="BK84" s="1">
        <f t="shared" si="43"/>
        <v>-0.96790793479576598</v>
      </c>
      <c r="BL84" s="1">
        <f t="shared" si="41"/>
        <v>-0.77194573722634718</v>
      </c>
    </row>
    <row r="85" spans="1:64" x14ac:dyDescent="0.2">
      <c r="A85" s="1" t="s">
        <v>138</v>
      </c>
      <c r="C85" s="54">
        <v>42886.423999999999</v>
      </c>
      <c r="D85" s="54"/>
      <c r="E85" s="1">
        <f t="shared" ref="E85:E148" si="46">(C85-C$7)/C$8</f>
        <v>-4260.9800983444366</v>
      </c>
      <c r="F85" s="1">
        <f t="shared" ref="F85:F148" si="47">ROUND(2*E85,0)/2</f>
        <v>-4261</v>
      </c>
      <c r="G85" s="1">
        <f t="shared" ref="G85:G148" si="48">C85-(C$7+C$8*F85)</f>
        <v>1.3680000003660098E-2</v>
      </c>
      <c r="I85" s="1">
        <f t="shared" si="45"/>
        <v>1.3680000003660098E-2</v>
      </c>
      <c r="Q85" s="112">
        <f t="shared" ref="Q85:Q148" si="49">C85-15018.5</f>
        <v>27867.923999999999</v>
      </c>
      <c r="S85" s="2">
        <v>0.1</v>
      </c>
      <c r="Z85" s="1">
        <f t="shared" ref="Z85:Z148" si="50">F85</f>
        <v>-4261</v>
      </c>
      <c r="AA85" s="1">
        <f t="shared" ref="AA85:AA148" si="51">AB$3+AB$4*Z85+AB$5*Z85^2+AH85</f>
        <v>-2.333671756322344E-4</v>
      </c>
      <c r="AB85" s="1">
        <f t="shared" ref="AB85:AB148" si="52">IF(S85&lt;&gt;0,G85-AH85,-9999)</f>
        <v>2.634263834139014E-2</v>
      </c>
      <c r="AC85" s="1">
        <f t="shared" ref="AC85:AC148" si="53">+G85-P85</f>
        <v>1.3680000003660098E-2</v>
      </c>
      <c r="AE85" s="1">
        <f t="shared" ref="AE85:AE148" si="54">+(G85-AA85)^2*S85</f>
        <v>1.9358178626580907E-5</v>
      </c>
      <c r="AF85" s="1">
        <f t="shared" si="28"/>
        <v>1.3680000003660098E-2</v>
      </c>
      <c r="AG85" s="2"/>
      <c r="AH85" s="1">
        <f t="shared" ref="AH85:AH148" si="55">$AB$6*($AB$11/AI85*AJ85+$AB$12)</f>
        <v>-1.2662638337730044E-2</v>
      </c>
      <c r="AI85" s="1">
        <f t="shared" ref="AI85:AI148" si="56">1+$AB$7*COS(AL85)</f>
        <v>1.2809028305204724</v>
      </c>
      <c r="AJ85" s="1">
        <f t="shared" ref="AJ85:AJ148" si="57">SIN(AL85+RADIANS($AB$9))</f>
        <v>-0.94193476709237667</v>
      </c>
      <c r="AK85" s="1">
        <f t="shared" ref="AK85:AK148" si="58">$AB$7*SIN(AL85)</f>
        <v>4.3807248163979509E-3</v>
      </c>
      <c r="AL85" s="1">
        <f t="shared" ref="AL85:AL148" si="59">2*ATAN(AM85)</f>
        <v>1.5593896708469801E-2</v>
      </c>
      <c r="AM85" s="1">
        <f t="shared" ref="AM85:AM148" si="60">SQRT((1+$AB$7)/(1-$AB$7))*TAN(AN85/2)</f>
        <v>7.7971063564875364E-3</v>
      </c>
      <c r="AN85" s="1">
        <f t="shared" ref="AN85:AT100" si="61">$AU85+$AB$7*SIN(AO85)</f>
        <v>-6.2715016688354055</v>
      </c>
      <c r="AO85" s="1">
        <f t="shared" si="61"/>
        <v>-6.2715028288378507</v>
      </c>
      <c r="AP85" s="1">
        <f t="shared" si="61"/>
        <v>-6.2715069581680307</v>
      </c>
      <c r="AQ85" s="1">
        <f t="shared" si="61"/>
        <v>-6.2715216575903643</v>
      </c>
      <c r="AR85" s="1">
        <f t="shared" si="61"/>
        <v>-6.2715739839782207</v>
      </c>
      <c r="AS85" s="1">
        <f t="shared" si="61"/>
        <v>-6.271760253004687</v>
      </c>
      <c r="AT85" s="1">
        <f t="shared" si="61"/>
        <v>-6.2724233215946743</v>
      </c>
      <c r="AU85" s="1">
        <f t="shared" ref="AU85:AU148" si="62">RADIANS($AB$9)+$AB$18*(F85-AB$15)</f>
        <v>-6.2747836344521097</v>
      </c>
      <c r="AW85" s="1">
        <v>6600</v>
      </c>
      <c r="AX85" s="1">
        <f t="shared" si="34"/>
        <v>-3.8531837140025955E-2</v>
      </c>
      <c r="AY85" s="1">
        <f t="shared" si="35"/>
        <v>-3.4067749893948091E-2</v>
      </c>
      <c r="AZ85" s="1">
        <f t="shared" si="36"/>
        <v>-4.4640872460778658E-3</v>
      </c>
      <c r="BA85" s="1">
        <f t="shared" si="37"/>
        <v>1.1200035132656996</v>
      </c>
      <c r="BB85" s="1">
        <f t="shared" si="38"/>
        <v>-8.3203157112698045E-2</v>
      </c>
      <c r="BC85" s="1">
        <f t="shared" si="39"/>
        <v>-1.1294528946238371</v>
      </c>
      <c r="BD85" s="1">
        <f t="shared" si="40"/>
        <v>-0.63355340483045675</v>
      </c>
      <c r="BE85" s="1">
        <f t="shared" si="44"/>
        <v>-0.88637779260753013</v>
      </c>
      <c r="BF85" s="1">
        <f t="shared" si="44"/>
        <v>-0.88637126551401657</v>
      </c>
      <c r="BG85" s="1">
        <f t="shared" si="44"/>
        <v>-0.88633451802740437</v>
      </c>
      <c r="BH85" s="1">
        <f t="shared" si="43"/>
        <v>-0.8861276608323202</v>
      </c>
      <c r="BI85" s="1">
        <f t="shared" si="43"/>
        <v>-0.88496420647007423</v>
      </c>
      <c r="BJ85" s="1">
        <f t="shared" si="43"/>
        <v>-0.87845096208958928</v>
      </c>
      <c r="BK85" s="1">
        <f t="shared" si="43"/>
        <v>-0.84288699934200606</v>
      </c>
      <c r="BL85" s="1">
        <f t="shared" si="41"/>
        <v>-0.66871268409388751</v>
      </c>
    </row>
    <row r="86" spans="1:64" x14ac:dyDescent="0.2">
      <c r="A86" s="1" t="s">
        <v>132</v>
      </c>
      <c r="C86" s="54">
        <v>42898.786</v>
      </c>
      <c r="D86" s="54" t="s">
        <v>52</v>
      </c>
      <c r="E86" s="1">
        <f t="shared" si="46"/>
        <v>-4242.9958683697487</v>
      </c>
      <c r="F86" s="1">
        <f t="shared" si="47"/>
        <v>-4243</v>
      </c>
      <c r="G86" s="1">
        <f t="shared" si="48"/>
        <v>2.8400000010151416E-3</v>
      </c>
      <c r="I86" s="1">
        <f t="shared" si="45"/>
        <v>2.8400000010151416E-3</v>
      </c>
      <c r="Q86" s="112">
        <f t="shared" si="49"/>
        <v>27880.286</v>
      </c>
      <c r="S86" s="2">
        <v>0.1</v>
      </c>
      <c r="Z86" s="1">
        <f t="shared" si="50"/>
        <v>-4243</v>
      </c>
      <c r="AA86" s="1">
        <f t="shared" si="51"/>
        <v>-3.7141543053650222E-4</v>
      </c>
      <c r="AB86" s="1">
        <f t="shared" si="52"/>
        <v>1.5558178674182428E-2</v>
      </c>
      <c r="AC86" s="1">
        <f t="shared" si="53"/>
        <v>2.8400000010151416E-3</v>
      </c>
      <c r="AE86" s="1">
        <f t="shared" si="54"/>
        <v>1.0313189074008031E-6</v>
      </c>
      <c r="AF86" s="1">
        <f t="shared" ref="AF86:AF149" si="63">IF(S86&lt;&gt;0,G86-P86,-9999)</f>
        <v>2.8400000010151416E-3</v>
      </c>
      <c r="AG86" s="2"/>
      <c r="AH86" s="1">
        <f t="shared" si="55"/>
        <v>-1.2718178673167286E-2</v>
      </c>
      <c r="AI86" s="1">
        <f t="shared" si="56"/>
        <v>1.2807855440931157</v>
      </c>
      <c r="AJ86" s="1">
        <f t="shared" si="57"/>
        <v>-0.94758441793452752</v>
      </c>
      <c r="AK86" s="1">
        <f t="shared" si="58"/>
        <v>9.2232951087556393E-3</v>
      </c>
      <c r="AL86" s="1">
        <f t="shared" si="59"/>
        <v>3.2836376826226331E-2</v>
      </c>
      <c r="AM86" s="1">
        <f t="shared" si="60"/>
        <v>1.6419663784241648E-2</v>
      </c>
      <c r="AN86" s="1">
        <f t="shared" si="61"/>
        <v>-6.258582087772405</v>
      </c>
      <c r="AO86" s="1">
        <f t="shared" si="61"/>
        <v>-6.2585845272928387</v>
      </c>
      <c r="AP86" s="1">
        <f t="shared" si="61"/>
        <v>-6.2585932134348026</v>
      </c>
      <c r="AQ86" s="1">
        <f t="shared" si="61"/>
        <v>-6.2586241412452113</v>
      </c>
      <c r="AR86" s="1">
        <f t="shared" si="61"/>
        <v>-6.2587342623789937</v>
      </c>
      <c r="AS86" s="1">
        <f t="shared" si="61"/>
        <v>-6.2591263557655381</v>
      </c>
      <c r="AT86" s="1">
        <f t="shared" si="61"/>
        <v>-6.2605223998940591</v>
      </c>
      <c r="AU86" s="1">
        <f t="shared" si="62"/>
        <v>-6.2654926596701888</v>
      </c>
      <c r="AW86" s="1">
        <v>6800</v>
      </c>
      <c r="AX86" s="1">
        <f t="shared" si="34"/>
        <v>-4.0897773565357634E-2</v>
      </c>
      <c r="AY86" s="1">
        <f t="shared" si="35"/>
        <v>-3.4862217950728032E-2</v>
      </c>
      <c r="AZ86" s="1">
        <f t="shared" si="36"/>
        <v>-6.0355556146296022E-3</v>
      </c>
      <c r="BA86" s="1">
        <f t="shared" si="37"/>
        <v>1.1569413691744335</v>
      </c>
      <c r="BB86" s="1">
        <f t="shared" si="38"/>
        <v>-0.23254708700044363</v>
      </c>
      <c r="BC86" s="1">
        <f t="shared" si="39"/>
        <v>-0.97805660161664831</v>
      </c>
      <c r="BD86" s="1">
        <f t="shared" si="40"/>
        <v>-0.53214064237290426</v>
      </c>
      <c r="BE86" s="1">
        <f t="shared" si="44"/>
        <v>-0.75877003114722952</v>
      </c>
      <c r="BF86" s="1">
        <f t="shared" si="44"/>
        <v>-0.75875773746493269</v>
      </c>
      <c r="BG86" s="1">
        <f t="shared" si="44"/>
        <v>-0.75869743865364025</v>
      </c>
      <c r="BH86" s="1">
        <f t="shared" si="43"/>
        <v>-0.75840173122007315</v>
      </c>
      <c r="BI86" s="1">
        <f t="shared" si="43"/>
        <v>-0.75695276904301068</v>
      </c>
      <c r="BJ86" s="1">
        <f t="shared" si="43"/>
        <v>-0.74988129716852325</v>
      </c>
      <c r="BK86" s="1">
        <f t="shared" si="43"/>
        <v>-0.71601152506531918</v>
      </c>
      <c r="BL86" s="1">
        <f t="shared" si="41"/>
        <v>-0.56547963096142784</v>
      </c>
    </row>
    <row r="87" spans="1:64" x14ac:dyDescent="0.2">
      <c r="A87" s="1" t="s">
        <v>132</v>
      </c>
      <c r="C87" s="54">
        <v>42909.78</v>
      </c>
      <c r="D87" s="54" t="s">
        <v>52</v>
      </c>
      <c r="E87" s="1">
        <f t="shared" si="46"/>
        <v>-4227.0018039512333</v>
      </c>
      <c r="F87" s="1">
        <f t="shared" si="47"/>
        <v>-4227</v>
      </c>
      <c r="G87" s="1">
        <f t="shared" si="48"/>
        <v>-1.2399999977787957E-3</v>
      </c>
      <c r="I87" s="1">
        <f t="shared" si="45"/>
        <v>-1.2399999977787957E-3</v>
      </c>
      <c r="Q87" s="112">
        <f t="shared" si="49"/>
        <v>27891.279999999999</v>
      </c>
      <c r="S87" s="2">
        <v>0.1</v>
      </c>
      <c r="Z87" s="1">
        <f t="shared" si="50"/>
        <v>-4227</v>
      </c>
      <c r="AA87" s="1">
        <f t="shared" si="51"/>
        <v>-4.923225907737163E-4</v>
      </c>
      <c r="AB87" s="1">
        <f t="shared" si="52"/>
        <v>1.1525760648100434E-2</v>
      </c>
      <c r="AC87" s="1">
        <f t="shared" si="53"/>
        <v>-1.2399999977787957E-3</v>
      </c>
      <c r="AE87" s="1">
        <f t="shared" si="54"/>
        <v>5.5902150494583909E-8</v>
      </c>
      <c r="AF87" s="1">
        <f t="shared" si="63"/>
        <v>-1.2399999977787957E-3</v>
      </c>
      <c r="AG87" s="2"/>
      <c r="AH87" s="1">
        <f t="shared" si="55"/>
        <v>-1.276576064587923E-2</v>
      </c>
      <c r="AI87" s="1">
        <f t="shared" si="56"/>
        <v>1.280611256551351</v>
      </c>
      <c r="AJ87" s="1">
        <f t="shared" si="57"/>
        <v>-0.9523688069573637</v>
      </c>
      <c r="AK87" s="1">
        <f t="shared" si="58"/>
        <v>1.3524556961398213E-2</v>
      </c>
      <c r="AL87" s="1">
        <f t="shared" si="59"/>
        <v>4.8159505446263101E-2</v>
      </c>
      <c r="AM87" s="1">
        <f t="shared" si="60"/>
        <v>2.4084407893215341E-2</v>
      </c>
      <c r="AN87" s="1">
        <f t="shared" si="61"/>
        <v>-6.2470993333676539</v>
      </c>
      <c r="AO87" s="1">
        <f t="shared" si="61"/>
        <v>-6.2471029045006343</v>
      </c>
      <c r="AP87" s="1">
        <f t="shared" si="61"/>
        <v>-6.2471156242857857</v>
      </c>
      <c r="AQ87" s="1">
        <f t="shared" si="61"/>
        <v>-6.2471609300097235</v>
      </c>
      <c r="AR87" s="1">
        <f t="shared" si="61"/>
        <v>-6.2473223007373573</v>
      </c>
      <c r="AS87" s="1">
        <f t="shared" si="61"/>
        <v>-6.2478970662838478</v>
      </c>
      <c r="AT87" s="1">
        <f t="shared" si="61"/>
        <v>-6.2499441560048741</v>
      </c>
      <c r="AU87" s="1">
        <f t="shared" si="62"/>
        <v>-6.2572340154195913</v>
      </c>
      <c r="AW87" s="1">
        <v>7000</v>
      </c>
      <c r="AX87" s="1">
        <f t="shared" si="34"/>
        <v>-4.3208407086217641E-2</v>
      </c>
      <c r="AY87" s="1">
        <f t="shared" si="35"/>
        <v>-3.5654452870109044E-2</v>
      </c>
      <c r="AZ87" s="1">
        <f t="shared" si="36"/>
        <v>-7.5539542161085953E-3</v>
      </c>
      <c r="BA87" s="1">
        <f t="shared" si="37"/>
        <v>1.1923057786906743</v>
      </c>
      <c r="BB87" s="1">
        <f t="shared" si="38"/>
        <v>-0.38563428238764907</v>
      </c>
      <c r="BC87" s="1">
        <f t="shared" si="39"/>
        <v>-0.81685717156665916</v>
      </c>
      <c r="BD87" s="1">
        <f t="shared" si="40"/>
        <v>-0.43276421709467067</v>
      </c>
      <c r="BE87" s="1">
        <f t="shared" si="44"/>
        <v>-0.62709457419266035</v>
      </c>
      <c r="BF87" s="1">
        <f t="shared" si="44"/>
        <v>-0.62707561116472743</v>
      </c>
      <c r="BG87" s="1">
        <f t="shared" si="44"/>
        <v>-0.62699225526704927</v>
      </c>
      <c r="BH87" s="1">
        <f t="shared" si="43"/>
        <v>-0.62662590691426734</v>
      </c>
      <c r="BI87" s="1">
        <f t="shared" si="43"/>
        <v>-0.62501695941600799</v>
      </c>
      <c r="BJ87" s="1">
        <f t="shared" si="43"/>
        <v>-0.61797264894319603</v>
      </c>
      <c r="BK87" s="1">
        <f t="shared" si="43"/>
        <v>-0.58753324706118981</v>
      </c>
      <c r="BL87" s="1">
        <f t="shared" si="41"/>
        <v>-0.46224657782896816</v>
      </c>
    </row>
    <row r="88" spans="1:64" x14ac:dyDescent="0.2">
      <c r="A88" s="1" t="s">
        <v>102</v>
      </c>
      <c r="C88" s="54">
        <v>42959.968000000001</v>
      </c>
      <c r="D88" s="54">
        <v>5.0000000000000001E-3</v>
      </c>
      <c r="E88" s="1">
        <f t="shared" si="46"/>
        <v>-4153.9883325089422</v>
      </c>
      <c r="F88" s="1">
        <f t="shared" si="47"/>
        <v>-4154</v>
      </c>
      <c r="G88" s="1">
        <f t="shared" si="48"/>
        <v>8.020000001124572E-3</v>
      </c>
      <c r="J88" s="1">
        <f>G88</f>
        <v>8.020000001124572E-3</v>
      </c>
      <c r="Q88" s="112">
        <f t="shared" si="49"/>
        <v>27941.468000000001</v>
      </c>
      <c r="S88" s="2">
        <v>1</v>
      </c>
      <c r="Z88" s="1">
        <f t="shared" si="50"/>
        <v>-4154</v>
      </c>
      <c r="AA88" s="1">
        <f t="shared" si="51"/>
        <v>-1.0222223414977569E-3</v>
      </c>
      <c r="AB88" s="1">
        <f t="shared" si="52"/>
        <v>2.0981295588314824E-2</v>
      </c>
      <c r="AC88" s="1">
        <f t="shared" si="53"/>
        <v>8.020000001124572E-3</v>
      </c>
      <c r="AE88" s="1">
        <f t="shared" si="54"/>
        <v>8.176178489341844E-5</v>
      </c>
      <c r="AF88" s="1">
        <f t="shared" si="63"/>
        <v>8.020000001124572E-3</v>
      </c>
      <c r="AG88" s="2"/>
      <c r="AH88" s="1">
        <f t="shared" si="55"/>
        <v>-1.2961295587190254E-2</v>
      </c>
      <c r="AI88" s="1">
        <f t="shared" si="56"/>
        <v>1.2789838742843065</v>
      </c>
      <c r="AJ88" s="1">
        <f t="shared" si="57"/>
        <v>-0.97132391431268628</v>
      </c>
      <c r="AK88" s="1">
        <f t="shared" si="58"/>
        <v>3.3069454692337491E-2</v>
      </c>
      <c r="AL88" s="1">
        <f t="shared" si="59"/>
        <v>0.11798483077906242</v>
      </c>
      <c r="AM88" s="1">
        <f t="shared" si="60"/>
        <v>5.9060944053924917E-2</v>
      </c>
      <c r="AN88" s="1">
        <f t="shared" si="61"/>
        <v>-6.1947416393084245</v>
      </c>
      <c r="AO88" s="1">
        <f t="shared" si="61"/>
        <v>-6.1947502337566407</v>
      </c>
      <c r="AP88" s="1">
        <f t="shared" si="61"/>
        <v>-6.1947809458176613</v>
      </c>
      <c r="AQ88" s="1">
        <f t="shared" si="61"/>
        <v>-6.1948906939711934</v>
      </c>
      <c r="AR88" s="1">
        <f t="shared" si="61"/>
        <v>-6.1952828653041054</v>
      </c>
      <c r="AS88" s="1">
        <f t="shared" si="61"/>
        <v>-6.1966841303118967</v>
      </c>
      <c r="AT88" s="1">
        <f t="shared" si="61"/>
        <v>-6.2016896105172634</v>
      </c>
      <c r="AU88" s="1">
        <f t="shared" si="62"/>
        <v>-6.2195539510262439</v>
      </c>
      <c r="AW88" s="1">
        <v>7200</v>
      </c>
      <c r="AX88" s="1">
        <f t="shared" si="34"/>
        <v>-4.5423801658159811E-2</v>
      </c>
      <c r="AY88" s="1">
        <f t="shared" si="35"/>
        <v>-3.6444454652091139E-2</v>
      </c>
      <c r="AZ88" s="1">
        <f t="shared" si="36"/>
        <v>-8.9793470060686737E-3</v>
      </c>
      <c r="BA88" s="1">
        <f t="shared" si="37"/>
        <v>1.2242867946077101</v>
      </c>
      <c r="BB88" s="1">
        <f t="shared" si="38"/>
        <v>-0.53669112402538721</v>
      </c>
      <c r="BC88" s="1">
        <f t="shared" si="39"/>
        <v>-0.6462416519892431</v>
      </c>
      <c r="BD88" s="1">
        <f t="shared" si="40"/>
        <v>-0.33485655402646158</v>
      </c>
      <c r="BE88" s="1">
        <f t="shared" si="44"/>
        <v>-0.49162688218860007</v>
      </c>
      <c r="BF88" s="1">
        <f t="shared" si="44"/>
        <v>-0.49160282531718874</v>
      </c>
      <c r="BG88" s="1">
        <f t="shared" si="44"/>
        <v>-0.49150569417683643</v>
      </c>
      <c r="BH88" s="1">
        <f t="shared" si="43"/>
        <v>-0.49111357239433406</v>
      </c>
      <c r="BI88" s="1">
        <f t="shared" si="43"/>
        <v>-0.48953139792846356</v>
      </c>
      <c r="BJ88" s="1">
        <f t="shared" si="43"/>
        <v>-0.48316093417521316</v>
      </c>
      <c r="BK88" s="1">
        <f t="shared" si="43"/>
        <v>-0.45772096644160365</v>
      </c>
      <c r="BL88" s="1">
        <f t="shared" si="41"/>
        <v>-0.35901352469650849</v>
      </c>
    </row>
    <row r="89" spans="1:64" x14ac:dyDescent="0.2">
      <c r="A89" s="1" t="s">
        <v>132</v>
      </c>
      <c r="C89" s="54">
        <v>43043.819000000003</v>
      </c>
      <c r="D89" s="54" t="s">
        <v>52</v>
      </c>
      <c r="E89" s="1">
        <f t="shared" si="46"/>
        <v>-4032.0019494311655</v>
      </c>
      <c r="F89" s="1">
        <f t="shared" si="47"/>
        <v>-4032</v>
      </c>
      <c r="G89" s="1">
        <f t="shared" si="48"/>
        <v>-1.3399999952525832E-3</v>
      </c>
      <c r="I89" s="1">
        <f>G89</f>
        <v>-1.3399999952525832E-3</v>
      </c>
      <c r="Q89" s="112">
        <f t="shared" si="49"/>
        <v>28025.319000000003</v>
      </c>
      <c r="S89" s="2">
        <v>0.1</v>
      </c>
      <c r="Z89" s="1">
        <f t="shared" si="50"/>
        <v>-4032</v>
      </c>
      <c r="AA89" s="1">
        <f t="shared" si="51"/>
        <v>-1.8270951024867265E-3</v>
      </c>
      <c r="AB89" s="1">
        <f t="shared" si="52"/>
        <v>1.1868030969853954E-2</v>
      </c>
      <c r="AC89" s="1">
        <f t="shared" si="53"/>
        <v>-1.3399999952525832E-3</v>
      </c>
      <c r="AE89" s="1">
        <f t="shared" si="54"/>
        <v>2.3726164349144158E-8</v>
      </c>
      <c r="AF89" s="1">
        <f t="shared" si="63"/>
        <v>-1.3399999952525832E-3</v>
      </c>
      <c r="AG89" s="2"/>
      <c r="AH89" s="1">
        <f t="shared" si="55"/>
        <v>-1.3208030965106537E-2</v>
      </c>
      <c r="AI89" s="1">
        <f t="shared" si="56"/>
        <v>1.2732774433826257</v>
      </c>
      <c r="AJ89" s="1">
        <f t="shared" si="57"/>
        <v>-0.99232226098592979</v>
      </c>
      <c r="AK89" s="1">
        <f t="shared" si="58"/>
        <v>6.5153893840552729E-2</v>
      </c>
      <c r="AL89" s="1">
        <f t="shared" si="59"/>
        <v>0.2340473320025368</v>
      </c>
      <c r="AM89" s="1">
        <f t="shared" si="60"/>
        <v>0.11756080356307395</v>
      </c>
      <c r="AN89" s="1">
        <f t="shared" si="61"/>
        <v>-6.107476808337692</v>
      </c>
      <c r="AO89" s="1">
        <f t="shared" si="61"/>
        <v>-6.1074928110923024</v>
      </c>
      <c r="AP89" s="1">
        <f t="shared" si="61"/>
        <v>-6.1075506634728436</v>
      </c>
      <c r="AQ89" s="1">
        <f t="shared" si="61"/>
        <v>-6.1077598036333747</v>
      </c>
      <c r="AR89" s="1">
        <f t="shared" si="61"/>
        <v>-6.1085157944713124</v>
      </c>
      <c r="AS89" s="1">
        <f t="shared" si="61"/>
        <v>-6.1112476799150501</v>
      </c>
      <c r="AT89" s="1">
        <f t="shared" si="61"/>
        <v>-6.1211091170029395</v>
      </c>
      <c r="AU89" s="1">
        <f t="shared" si="62"/>
        <v>-6.1565817886154424</v>
      </c>
      <c r="AW89" s="1">
        <v>7400</v>
      </c>
      <c r="AX89" s="1">
        <f t="shared" si="34"/>
        <v>-4.7500871798549331E-2</v>
      </c>
      <c r="AY89" s="1">
        <f t="shared" si="35"/>
        <v>-3.7232223296674319E-2</v>
      </c>
      <c r="AZ89" s="1">
        <f t="shared" si="36"/>
        <v>-1.0268648501875014E-2</v>
      </c>
      <c r="BA89" s="1">
        <f t="shared" si="37"/>
        <v>1.2508272626802328</v>
      </c>
      <c r="BB89" s="1">
        <f t="shared" si="38"/>
        <v>-0.67836313005456927</v>
      </c>
      <c r="BC89" s="1">
        <f t="shared" si="39"/>
        <v>-0.46721987663175946</v>
      </c>
      <c r="BD89" s="1">
        <f t="shared" si="40"/>
        <v>-0.23795444657520118</v>
      </c>
      <c r="BE89" s="1">
        <f t="shared" si="44"/>
        <v>-0.3528614249899712</v>
      </c>
      <c r="BF89" s="1">
        <f t="shared" si="44"/>
        <v>-0.35283687813889419</v>
      </c>
      <c r="BG89" s="1">
        <f t="shared" si="44"/>
        <v>-0.35274376881069541</v>
      </c>
      <c r="BH89" s="1">
        <f t="shared" si="43"/>
        <v>-0.35239062228846973</v>
      </c>
      <c r="BI89" s="1">
        <f t="shared" si="43"/>
        <v>-0.35105161887935998</v>
      </c>
      <c r="BJ89" s="1">
        <f t="shared" si="43"/>
        <v>-0.34598053747531288</v>
      </c>
      <c r="BK89" s="1">
        <f t="shared" si="43"/>
        <v>-0.32685768824773503</v>
      </c>
      <c r="BL89" s="1">
        <f t="shared" si="41"/>
        <v>-0.25578047156404882</v>
      </c>
    </row>
    <row r="90" spans="1:64" x14ac:dyDescent="0.2">
      <c r="A90" s="1" t="s">
        <v>139</v>
      </c>
      <c r="C90" s="54">
        <v>43143.476000000002</v>
      </c>
      <c r="D90" s="54"/>
      <c r="E90" s="1">
        <f t="shared" si="46"/>
        <v>-3887.0210073030862</v>
      </c>
      <c r="F90" s="1">
        <f t="shared" si="47"/>
        <v>-3887</v>
      </c>
      <c r="G90" s="1">
        <f t="shared" si="48"/>
        <v>-1.443999999173684E-2</v>
      </c>
      <c r="I90" s="1">
        <f>G90</f>
        <v>-1.443999999173684E-2</v>
      </c>
      <c r="Q90" s="112">
        <f t="shared" si="49"/>
        <v>28124.976000000002</v>
      </c>
      <c r="S90" s="2">
        <v>0.1</v>
      </c>
      <c r="Z90" s="1">
        <f t="shared" si="50"/>
        <v>-3887</v>
      </c>
      <c r="AA90" s="1">
        <f t="shared" si="51"/>
        <v>-2.651190552856687E-3</v>
      </c>
      <c r="AB90" s="1">
        <f t="shared" si="52"/>
        <v>-1.0701528818019886E-3</v>
      </c>
      <c r="AC90" s="1">
        <f t="shared" si="53"/>
        <v>-1.443999999173684E-2</v>
      </c>
      <c r="AE90" s="1">
        <f t="shared" si="54"/>
        <v>1.3897602798622981E-5</v>
      </c>
      <c r="AF90" s="1">
        <f t="shared" si="63"/>
        <v>-1.443999999173684E-2</v>
      </c>
      <c r="AG90" s="2"/>
      <c r="AH90" s="1">
        <f t="shared" si="55"/>
        <v>-1.3369847109934852E-2</v>
      </c>
      <c r="AI90" s="1">
        <f t="shared" si="56"/>
        <v>1.2619076641449392</v>
      </c>
      <c r="AJ90" s="1">
        <f t="shared" si="57"/>
        <v>-0.99992644517797979</v>
      </c>
      <c r="AK90" s="1">
        <f t="shared" si="58"/>
        <v>0.10163644231510659</v>
      </c>
      <c r="AL90" s="1">
        <f t="shared" si="59"/>
        <v>0.37017292623677861</v>
      </c>
      <c r="AM90" s="1">
        <f t="shared" si="60"/>
        <v>0.18722933348894669</v>
      </c>
      <c r="AN90" s="1">
        <f t="shared" si="61"/>
        <v>-6.0044456511004753</v>
      </c>
      <c r="AO90" s="1">
        <f t="shared" si="61"/>
        <v>-6.0044678654598256</v>
      </c>
      <c r="AP90" s="1">
        <f t="shared" si="61"/>
        <v>-6.0045501108447583</v>
      </c>
      <c r="AQ90" s="1">
        <f t="shared" si="61"/>
        <v>-6.0048545953975667</v>
      </c>
      <c r="AR90" s="1">
        <f t="shared" si="61"/>
        <v>-6.0059816118569946</v>
      </c>
      <c r="AS90" s="1">
        <f t="shared" si="61"/>
        <v>-6.0101500111435691</v>
      </c>
      <c r="AT90" s="1">
        <f t="shared" si="61"/>
        <v>-6.0255257750969173</v>
      </c>
      <c r="AU90" s="1">
        <f t="shared" si="62"/>
        <v>-6.0817378250944092</v>
      </c>
      <c r="AW90" s="1">
        <v>7600</v>
      </c>
      <c r="AX90" s="1">
        <f t="shared" si="34"/>
        <v>-4.9396518258870106E-2</v>
      </c>
      <c r="AY90" s="1">
        <f t="shared" si="35"/>
        <v>-3.8017758803858583E-2</v>
      </c>
      <c r="AZ90" s="1">
        <f t="shared" si="36"/>
        <v>-1.1378759455011524E-2</v>
      </c>
      <c r="BA90" s="1">
        <f t="shared" si="37"/>
        <v>1.2698789029148911</v>
      </c>
      <c r="BB90" s="1">
        <f t="shared" si="38"/>
        <v>-0.80236529349390351</v>
      </c>
      <c r="BC90" s="1">
        <f t="shared" si="39"/>
        <v>-0.28150455198896424</v>
      </c>
      <c r="BD90" s="1">
        <f t="shared" si="40"/>
        <v>-0.14168919191495016</v>
      </c>
      <c r="BE90" s="1">
        <f t="shared" si="44"/>
        <v>-0.21152551757836185</v>
      </c>
      <c r="BF90" s="1">
        <f t="shared" si="44"/>
        <v>-0.21150699484446928</v>
      </c>
      <c r="BG90" s="1">
        <f t="shared" si="44"/>
        <v>-0.21143956060670721</v>
      </c>
      <c r="BH90" s="1">
        <f t="shared" si="43"/>
        <v>-0.21119406640629054</v>
      </c>
      <c r="BI90" s="1">
        <f t="shared" si="43"/>
        <v>-0.21030045429649691</v>
      </c>
      <c r="BJ90" s="1">
        <f t="shared" si="43"/>
        <v>-0.20704909129210644</v>
      </c>
      <c r="BK90" s="1">
        <f t="shared" si="43"/>
        <v>-0.19523760812484645</v>
      </c>
      <c r="BL90" s="1">
        <f t="shared" si="41"/>
        <v>-0.15254741843158914</v>
      </c>
    </row>
    <row r="91" spans="1:64" x14ac:dyDescent="0.2">
      <c r="A91" s="1" t="s">
        <v>132</v>
      </c>
      <c r="C91" s="54">
        <v>43149.671999999999</v>
      </c>
      <c r="D91" s="54" t="s">
        <v>52</v>
      </c>
      <c r="E91" s="1">
        <f t="shared" si="46"/>
        <v>-3878.0070703250008</v>
      </c>
      <c r="F91" s="1">
        <f t="shared" si="47"/>
        <v>-3878</v>
      </c>
      <c r="G91" s="1">
        <f t="shared" si="48"/>
        <v>-4.8600000009173527E-3</v>
      </c>
      <c r="I91" s="1">
        <f>G91</f>
        <v>-4.8600000009173527E-3</v>
      </c>
      <c r="Q91" s="112">
        <f t="shared" si="49"/>
        <v>28131.171999999999</v>
      </c>
      <c r="S91" s="2">
        <v>0.1</v>
      </c>
      <c r="Z91" s="1">
        <f t="shared" si="50"/>
        <v>-3878</v>
      </c>
      <c r="AA91" s="1">
        <f t="shared" si="51"/>
        <v>-2.6976122787778084E-3</v>
      </c>
      <c r="AB91" s="1">
        <f t="shared" si="52"/>
        <v>8.5152005326656101E-3</v>
      </c>
      <c r="AC91" s="1">
        <f t="shared" si="53"/>
        <v>-4.8600000009173527E-3</v>
      </c>
      <c r="AE91" s="1">
        <f t="shared" si="54"/>
        <v>4.6759206608598475E-7</v>
      </c>
      <c r="AF91" s="1">
        <f t="shared" si="63"/>
        <v>-4.8600000009173527E-3</v>
      </c>
      <c r="AG91" s="2"/>
      <c r="AH91" s="1">
        <f t="shared" si="55"/>
        <v>-1.3375200533582963E-2</v>
      </c>
      <c r="AI91" s="1">
        <f t="shared" si="56"/>
        <v>1.2610485662605067</v>
      </c>
      <c r="AJ91" s="1">
        <f t="shared" si="57"/>
        <v>-0.9997900545470223</v>
      </c>
      <c r="AK91" s="1">
        <f t="shared" si="58"/>
        <v>0.10382310435381986</v>
      </c>
      <c r="AL91" s="1">
        <f t="shared" si="59"/>
        <v>0.37853557369400243</v>
      </c>
      <c r="AM91" s="1">
        <f t="shared" si="60"/>
        <v>0.19156064886578469</v>
      </c>
      <c r="AN91" s="1">
        <f t="shared" si="61"/>
        <v>-5.9980833983467781</v>
      </c>
      <c r="AO91" s="1">
        <f t="shared" si="61"/>
        <v>-5.9981058862870231</v>
      </c>
      <c r="AP91" s="1">
        <f t="shared" si="61"/>
        <v>-5.9981892980721137</v>
      </c>
      <c r="AQ91" s="1">
        <f t="shared" si="61"/>
        <v>-5.9984986694783577</v>
      </c>
      <c r="AR91" s="1">
        <f t="shared" si="61"/>
        <v>-5.9996458729780668</v>
      </c>
      <c r="AS91" s="1">
        <f t="shared" si="61"/>
        <v>-6.003896573360489</v>
      </c>
      <c r="AT91" s="1">
        <f t="shared" si="61"/>
        <v>-6.0196022011538846</v>
      </c>
      <c r="AU91" s="1">
        <f t="shared" si="62"/>
        <v>-6.0770923377034496</v>
      </c>
      <c r="AW91" s="1">
        <v>7800</v>
      </c>
      <c r="AX91" s="1">
        <f t="shared" si="34"/>
        <v>-5.1071807591067865E-2</v>
      </c>
      <c r="AY91" s="1">
        <f t="shared" si="35"/>
        <v>-3.8801061173643923E-2</v>
      </c>
      <c r="AZ91" s="1">
        <f t="shared" si="36"/>
        <v>-1.227074641742394E-2</v>
      </c>
      <c r="BA91" s="1">
        <f t="shared" si="37"/>
        <v>1.2797624002187553</v>
      </c>
      <c r="BB91" s="1">
        <f t="shared" si="38"/>
        <v>-0.9006560262993315</v>
      </c>
      <c r="BC91" s="1">
        <f t="shared" si="39"/>
        <v>-9.1475462512194405E-2</v>
      </c>
      <c r="BD91" s="1">
        <f t="shared" si="40"/>
        <v>-4.5769651497218747E-2</v>
      </c>
      <c r="BE91" s="1">
        <f t="shared" si="44"/>
        <v>-6.8557826623977608E-2</v>
      </c>
      <c r="BF91" s="1">
        <f t="shared" si="44"/>
        <v>-6.8551106125388492E-2</v>
      </c>
      <c r="BG91" s="1">
        <f t="shared" si="44"/>
        <v>-6.8527128098330212E-2</v>
      </c>
      <c r="BH91" s="1">
        <f t="shared" si="43"/>
        <v>-6.84415773592639E-2</v>
      </c>
      <c r="BI91" s="1">
        <f t="shared" si="43"/>
        <v>-6.8136346615521245E-2</v>
      </c>
      <c r="BJ91" s="1">
        <f t="shared" si="43"/>
        <v>-6.7047385923144923E-2</v>
      </c>
      <c r="BK91" s="1">
        <f t="shared" si="43"/>
        <v>-6.3162979844088071E-2</v>
      </c>
      <c r="BL91" s="1">
        <f t="shared" si="41"/>
        <v>-4.931436529912947E-2</v>
      </c>
    </row>
    <row r="92" spans="1:64" x14ac:dyDescent="0.2">
      <c r="A92" s="1" t="s">
        <v>132</v>
      </c>
      <c r="C92" s="54">
        <v>43184.732000000004</v>
      </c>
      <c r="D92" s="54" t="s">
        <v>52</v>
      </c>
      <c r="E92" s="1">
        <f t="shared" si="46"/>
        <v>-3827.0018039512265</v>
      </c>
      <c r="F92" s="1">
        <f t="shared" si="47"/>
        <v>-3827</v>
      </c>
      <c r="G92" s="1">
        <f t="shared" si="48"/>
        <v>-1.2399999977787957E-3</v>
      </c>
      <c r="I92" s="1">
        <f>G92</f>
        <v>-1.2399999977787957E-3</v>
      </c>
      <c r="Q92" s="112">
        <f t="shared" si="49"/>
        <v>28166.232000000004</v>
      </c>
      <c r="S92" s="2">
        <v>0.1</v>
      </c>
      <c r="Z92" s="1">
        <f t="shared" si="50"/>
        <v>-3827</v>
      </c>
      <c r="AA92" s="1">
        <f t="shared" si="51"/>
        <v>-2.9503247311245956E-3</v>
      </c>
      <c r="AB92" s="1">
        <f t="shared" si="52"/>
        <v>1.2155278026109403E-2</v>
      </c>
      <c r="AC92" s="1">
        <f t="shared" si="53"/>
        <v>-1.2399999977787957E-3</v>
      </c>
      <c r="AE92" s="1">
        <f t="shared" si="54"/>
        <v>2.9252106934943819E-7</v>
      </c>
      <c r="AF92" s="1">
        <f t="shared" si="63"/>
        <v>-1.2399999977787957E-3</v>
      </c>
      <c r="AG92" s="2"/>
      <c r="AH92" s="1">
        <f t="shared" si="55"/>
        <v>-1.3395278023888199E-2</v>
      </c>
      <c r="AI92" s="1">
        <f t="shared" si="56"/>
        <v>1.2558632658879274</v>
      </c>
      <c r="AJ92" s="1">
        <f t="shared" si="57"/>
        <v>-0.99771216719146683</v>
      </c>
      <c r="AK92" s="1">
        <f t="shared" si="58"/>
        <v>0.1160154304973867</v>
      </c>
      <c r="AL92" s="1">
        <f t="shared" si="59"/>
        <v>0.42570054502602384</v>
      </c>
      <c r="AM92" s="1">
        <f t="shared" si="60"/>
        <v>0.21612402335068404</v>
      </c>
      <c r="AN92" s="1">
        <f t="shared" si="61"/>
        <v>-5.9621156705477665</v>
      </c>
      <c r="AO92" s="1">
        <f t="shared" si="61"/>
        <v>-5.9621394471296165</v>
      </c>
      <c r="AP92" s="1">
        <f t="shared" si="61"/>
        <v>-5.9622286360504555</v>
      </c>
      <c r="AQ92" s="1">
        <f t="shared" si="61"/>
        <v>-5.9625631712474014</v>
      </c>
      <c r="AR92" s="1">
        <f t="shared" si="61"/>
        <v>-5.9638176354038883</v>
      </c>
      <c r="AS92" s="1">
        <f t="shared" si="61"/>
        <v>-5.9685171041153264</v>
      </c>
      <c r="AT92" s="1">
        <f t="shared" si="61"/>
        <v>-5.9860595258538405</v>
      </c>
      <c r="AU92" s="1">
        <f t="shared" si="62"/>
        <v>-6.050767909154672</v>
      </c>
      <c r="AW92" s="1">
        <v>8000</v>
      </c>
      <c r="AX92" s="1">
        <f t="shared" si="34"/>
        <v>-5.2496426207410338E-2</v>
      </c>
      <c r="AY92" s="1">
        <f t="shared" si="35"/>
        <v>-3.9582130406030348E-2</v>
      </c>
      <c r="AZ92" s="1">
        <f t="shared" si="36"/>
        <v>-1.2914295801379991E-2</v>
      </c>
      <c r="BA92" s="1">
        <f t="shared" si="37"/>
        <v>1.2795333521682455</v>
      </c>
      <c r="BB92" s="1">
        <f t="shared" si="38"/>
        <v>-0.96689208198933041</v>
      </c>
      <c r="BC92" s="1">
        <f t="shared" si="39"/>
        <v>0.10000429887547953</v>
      </c>
      <c r="BD92" s="1">
        <f t="shared" si="40"/>
        <v>5.0043863196073374E-2</v>
      </c>
      <c r="BE92" s="1">
        <f t="shared" si="44"/>
        <v>7.4954380846393706E-2</v>
      </c>
      <c r="BF92" s="1">
        <f t="shared" si="44"/>
        <v>7.4947052151374607E-2</v>
      </c>
      <c r="BG92" s="1">
        <f t="shared" si="44"/>
        <v>7.4920892125196953E-2</v>
      </c>
      <c r="BH92" s="1">
        <f t="shared" si="43"/>
        <v>7.4827513440652721E-2</v>
      </c>
      <c r="BI92" s="1">
        <f t="shared" si="43"/>
        <v>7.4494201869860333E-2</v>
      </c>
      <c r="BJ92" s="1">
        <f t="shared" si="43"/>
        <v>7.3304526577791018E-2</v>
      </c>
      <c r="BK92" s="1">
        <f t="shared" si="43"/>
        <v>6.9059102975422421E-2</v>
      </c>
      <c r="BL92" s="1">
        <f t="shared" si="41"/>
        <v>5.3918687833330203E-2</v>
      </c>
    </row>
    <row r="93" spans="1:64" x14ac:dyDescent="0.2">
      <c r="A93" s="1" t="s">
        <v>130</v>
      </c>
      <c r="C93" s="54">
        <v>43198.48</v>
      </c>
      <c r="D93" s="54"/>
      <c r="E93" s="1">
        <f t="shared" si="46"/>
        <v>-3807.0012220314738</v>
      </c>
      <c r="F93" s="1">
        <f t="shared" si="47"/>
        <v>-3807</v>
      </c>
      <c r="G93" s="1">
        <f t="shared" si="48"/>
        <v>-8.3999999333173037E-4</v>
      </c>
      <c r="J93" s="1">
        <f>G93</f>
        <v>-8.3999999333173037E-4</v>
      </c>
      <c r="Q93" s="112">
        <f t="shared" si="49"/>
        <v>28179.980000000003</v>
      </c>
      <c r="S93" s="2">
        <v>1</v>
      </c>
      <c r="T93" s="1" t="s">
        <v>67</v>
      </c>
      <c r="Z93" s="1">
        <f t="shared" si="50"/>
        <v>-3807</v>
      </c>
      <c r="AA93" s="1">
        <f t="shared" si="51"/>
        <v>-3.0446534856436863E-3</v>
      </c>
      <c r="AB93" s="1">
        <f t="shared" si="52"/>
        <v>1.2558417026385349E-2</v>
      </c>
      <c r="AC93" s="1">
        <f t="shared" si="53"/>
        <v>-8.3999999333173037E-4</v>
      </c>
      <c r="AE93" s="1">
        <f t="shared" si="54"/>
        <v>4.8604970211633033E-6</v>
      </c>
      <c r="AF93" s="1">
        <f t="shared" si="63"/>
        <v>-8.3999999333173037E-4</v>
      </c>
      <c r="AG93" s="2"/>
      <c r="AH93" s="1">
        <f t="shared" si="55"/>
        <v>-1.339841701971708E-2</v>
      </c>
      <c r="AI93" s="1">
        <f t="shared" si="56"/>
        <v>1.2536869640555353</v>
      </c>
      <c r="AJ93" s="1">
        <f t="shared" si="57"/>
        <v>-0.99630053804999807</v>
      </c>
      <c r="AK93" s="1">
        <f t="shared" si="58"/>
        <v>0.12070010444326795</v>
      </c>
      <c r="AL93" s="1">
        <f t="shared" si="59"/>
        <v>0.44408751332369772</v>
      </c>
      <c r="AM93" s="1">
        <f t="shared" si="60"/>
        <v>0.22576636174376516</v>
      </c>
      <c r="AN93" s="1">
        <f t="shared" si="61"/>
        <v>-5.948052306709231</v>
      </c>
      <c r="AO93" s="1">
        <f t="shared" si="61"/>
        <v>-5.948076466775718</v>
      </c>
      <c r="AP93" s="1">
        <f t="shared" si="61"/>
        <v>-5.9481675289587095</v>
      </c>
      <c r="AQ93" s="1">
        <f t="shared" si="61"/>
        <v>-5.9485107272910289</v>
      </c>
      <c r="AR93" s="1">
        <f t="shared" si="61"/>
        <v>-5.9498038175494079</v>
      </c>
      <c r="AS93" s="1">
        <f t="shared" si="61"/>
        <v>-5.9546707018126499</v>
      </c>
      <c r="AT93" s="1">
        <f t="shared" si="61"/>
        <v>-5.972917499609272</v>
      </c>
      <c r="AU93" s="1">
        <f t="shared" si="62"/>
        <v>-6.0404446038414257</v>
      </c>
      <c r="AW93" s="1">
        <v>8200</v>
      </c>
      <c r="AX93" s="1">
        <f t="shared" si="34"/>
        <v>-5.3652281808003695E-2</v>
      </c>
      <c r="AY93" s="1">
        <f t="shared" si="35"/>
        <v>-4.036096650101785E-2</v>
      </c>
      <c r="AZ93" s="1">
        <f t="shared" si="36"/>
        <v>-1.3291315306985844E-2</v>
      </c>
      <c r="BA93" s="1">
        <f t="shared" si="37"/>
        <v>1.2692142291438715</v>
      </c>
      <c r="BB93" s="1">
        <f t="shared" si="38"/>
        <v>-0.99767905577535587</v>
      </c>
      <c r="BC93" s="1">
        <f t="shared" si="39"/>
        <v>0.28989938536904852</v>
      </c>
      <c r="BD93" s="1">
        <f t="shared" si="40"/>
        <v>0.14597344834696876</v>
      </c>
      <c r="BE93" s="1">
        <f t="shared" si="44"/>
        <v>0.21787166668765018</v>
      </c>
      <c r="BF93" s="1">
        <f t="shared" si="44"/>
        <v>0.21785273539090613</v>
      </c>
      <c r="BG93" s="1">
        <f t="shared" si="44"/>
        <v>0.2177837183305458</v>
      </c>
      <c r="BH93" s="1">
        <f t="shared" si="43"/>
        <v>0.21753211455753091</v>
      </c>
      <c r="BI93" s="1">
        <f t="shared" si="43"/>
        <v>0.2166150037608689</v>
      </c>
      <c r="BJ93" s="1">
        <f t="shared" si="43"/>
        <v>0.2132736401628372</v>
      </c>
      <c r="BK93" s="1">
        <f t="shared" si="43"/>
        <v>0.20111997667729556</v>
      </c>
      <c r="BL93" s="1">
        <f t="shared" si="41"/>
        <v>0.15715174096578988</v>
      </c>
    </row>
    <row r="94" spans="1:64" x14ac:dyDescent="0.2">
      <c r="A94" s="1" t="s">
        <v>132</v>
      </c>
      <c r="C94" s="54">
        <v>43228.726000000002</v>
      </c>
      <c r="D94" s="54" t="s">
        <v>52</v>
      </c>
      <c r="E94" s="1">
        <f t="shared" si="46"/>
        <v>-3762.9993598882647</v>
      </c>
      <c r="F94" s="1">
        <f t="shared" si="47"/>
        <v>-3763</v>
      </c>
      <c r="G94" s="1">
        <f t="shared" si="48"/>
        <v>4.400000034365803E-4</v>
      </c>
      <c r="I94" s="1">
        <f>G94</f>
        <v>4.400000034365803E-4</v>
      </c>
      <c r="Q94" s="112">
        <f t="shared" si="49"/>
        <v>28210.226000000002</v>
      </c>
      <c r="S94" s="2">
        <v>0.1</v>
      </c>
      <c r="Z94" s="1">
        <f t="shared" si="50"/>
        <v>-3763</v>
      </c>
      <c r="AA94" s="1">
        <f t="shared" si="51"/>
        <v>-3.2427957135070361E-3</v>
      </c>
      <c r="AB94" s="1">
        <f t="shared" si="52"/>
        <v>1.3836020388334992E-2</v>
      </c>
      <c r="AC94" s="1">
        <f t="shared" si="53"/>
        <v>4.400000034365803E-4</v>
      </c>
      <c r="AE94" s="1">
        <f t="shared" si="54"/>
        <v>1.3562984292738247E-6</v>
      </c>
      <c r="AF94" s="1">
        <f t="shared" si="63"/>
        <v>4.400000034365803E-4</v>
      </c>
      <c r="AG94" s="2"/>
      <c r="AH94" s="1">
        <f t="shared" si="55"/>
        <v>-1.3396020384898412E-2</v>
      </c>
      <c r="AI94" s="1">
        <f t="shared" si="56"/>
        <v>1.2486285355329991</v>
      </c>
      <c r="AJ94" s="1">
        <f t="shared" si="57"/>
        <v>-0.99203932613070678</v>
      </c>
      <c r="AK94" s="1">
        <f t="shared" si="58"/>
        <v>0.13080306671881389</v>
      </c>
      <c r="AL94" s="1">
        <f t="shared" si="59"/>
        <v>0.48430765511679003</v>
      </c>
      <c r="AM94" s="1">
        <f t="shared" si="60"/>
        <v>0.24700072234727097</v>
      </c>
      <c r="AN94" s="1">
        <f t="shared" si="61"/>
        <v>-5.9172014149068159</v>
      </c>
      <c r="AO94" s="1">
        <f t="shared" si="61"/>
        <v>-5.9172261789905942</v>
      </c>
      <c r="AP94" s="1">
        <f t="shared" si="61"/>
        <v>-5.9173205764854808</v>
      </c>
      <c r="AQ94" s="1">
        <f t="shared" si="61"/>
        <v>-5.917680376269133</v>
      </c>
      <c r="AR94" s="1">
        <f t="shared" si="61"/>
        <v>-5.9190513137141156</v>
      </c>
      <c r="AS94" s="1">
        <f t="shared" si="61"/>
        <v>-5.9242684379120734</v>
      </c>
      <c r="AT94" s="1">
        <f t="shared" si="61"/>
        <v>-5.9440307948098514</v>
      </c>
      <c r="AU94" s="1">
        <f t="shared" si="62"/>
        <v>-6.0177333321522841</v>
      </c>
      <c r="AW94" s="1">
        <v>8400</v>
      </c>
      <c r="AX94" s="1">
        <f t="shared" si="34"/>
        <v>-5.4535227662352151E-2</v>
      </c>
      <c r="AY94" s="1">
        <f t="shared" si="35"/>
        <v>-4.1137569458606429E-2</v>
      </c>
      <c r="AZ94" s="1">
        <f t="shared" si="36"/>
        <v>-1.339765820374572E-2</v>
      </c>
      <c r="BA94" s="1">
        <f t="shared" si="37"/>
        <v>1.2497886438249479</v>
      </c>
      <c r="BB94" s="1">
        <f t="shared" si="38"/>
        <v>-0.99312608718396822</v>
      </c>
      <c r="BC94" s="1">
        <f t="shared" si="39"/>
        <v>0.47536236612049659</v>
      </c>
      <c r="BD94" s="1">
        <f t="shared" si="40"/>
        <v>0.24226040991879919</v>
      </c>
      <c r="BE94" s="1">
        <f t="shared" si="44"/>
        <v>0.35911152714167327</v>
      </c>
      <c r="BF94" s="1">
        <f t="shared" si="44"/>
        <v>0.35908686952923202</v>
      </c>
      <c r="BG94" s="1">
        <f t="shared" si="44"/>
        <v>0.35899312251929633</v>
      </c>
      <c r="BH94" s="1">
        <f t="shared" si="43"/>
        <v>0.35863673116730183</v>
      </c>
      <c r="BI94" s="1">
        <f t="shared" si="43"/>
        <v>0.35728229740821105</v>
      </c>
      <c r="BJ94" s="1">
        <f t="shared" si="43"/>
        <v>0.35214110566590073</v>
      </c>
      <c r="BK94" s="1">
        <f t="shared" si="43"/>
        <v>0.33271269409569804</v>
      </c>
      <c r="BL94" s="1">
        <f t="shared" si="41"/>
        <v>0.26038479409824955</v>
      </c>
    </row>
    <row r="95" spans="1:64" x14ac:dyDescent="0.2">
      <c r="A95" s="1" t="s">
        <v>102</v>
      </c>
      <c r="C95" s="54">
        <v>43324.9401</v>
      </c>
      <c r="D95" s="54">
        <v>5.0000000000000001E-3</v>
      </c>
      <c r="E95" s="1">
        <f t="shared" si="46"/>
        <v>-3623.0271465564865</v>
      </c>
      <c r="F95" s="1">
        <f t="shared" si="47"/>
        <v>-3623</v>
      </c>
      <c r="G95" s="1">
        <f t="shared" si="48"/>
        <v>-1.8659999994270038E-2</v>
      </c>
      <c r="J95" s="1">
        <f>G95</f>
        <v>-1.8659999994270038E-2</v>
      </c>
      <c r="Q95" s="112">
        <f t="shared" si="49"/>
        <v>28306.4401</v>
      </c>
      <c r="S95" s="2">
        <v>1</v>
      </c>
      <c r="Z95" s="1">
        <f t="shared" si="50"/>
        <v>-3623</v>
      </c>
      <c r="AA95" s="1">
        <f t="shared" si="51"/>
        <v>-3.7892272163593445E-3</v>
      </c>
      <c r="AB95" s="1">
        <f t="shared" si="52"/>
        <v>-5.3549072357196477E-3</v>
      </c>
      <c r="AC95" s="1">
        <f t="shared" si="53"/>
        <v>-1.8659999994270038E-2</v>
      </c>
      <c r="AE95" s="1">
        <f t="shared" si="54"/>
        <v>2.2113988301224972E-4</v>
      </c>
      <c r="AF95" s="1">
        <f t="shared" si="63"/>
        <v>-1.8659999994270038E-2</v>
      </c>
      <c r="AG95" s="2"/>
      <c r="AH95" s="1">
        <f t="shared" si="55"/>
        <v>-1.330509275855039E-2</v>
      </c>
      <c r="AI95" s="1">
        <f t="shared" si="56"/>
        <v>1.2302775867544744</v>
      </c>
      <c r="AJ95" s="1">
        <f t="shared" si="57"/>
        <v>-0.96843925129842079</v>
      </c>
      <c r="AK95" s="1">
        <f t="shared" si="58"/>
        <v>0.16092800869601823</v>
      </c>
      <c r="AL95" s="1">
        <f t="shared" si="59"/>
        <v>0.60994940894495497</v>
      </c>
      <c r="AM95" s="1">
        <f t="shared" si="60"/>
        <v>0.31479542407687355</v>
      </c>
      <c r="AN95" s="1">
        <f t="shared" si="61"/>
        <v>-5.8199381883681234</v>
      </c>
      <c r="AO95" s="1">
        <f t="shared" si="61"/>
        <v>-5.8199628149115998</v>
      </c>
      <c r="AP95" s="1">
        <f t="shared" si="61"/>
        <v>-5.8200607969916733</v>
      </c>
      <c r="AQ95" s="1">
        <f t="shared" si="61"/>
        <v>-5.8204505926270516</v>
      </c>
      <c r="AR95" s="1">
        <f t="shared" si="61"/>
        <v>-5.8220005414460907</v>
      </c>
      <c r="AS95" s="1">
        <f t="shared" si="61"/>
        <v>-5.8281518819196592</v>
      </c>
      <c r="AT95" s="1">
        <f t="shared" si="61"/>
        <v>-5.8523867431249803</v>
      </c>
      <c r="AU95" s="1">
        <f t="shared" si="62"/>
        <v>-5.9454701949595634</v>
      </c>
      <c r="AW95" s="1">
        <v>8600</v>
      </c>
      <c r="AX95" s="1">
        <f t="shared" si="34"/>
        <v>-5.5154488078695309E-2</v>
      </c>
      <c r="AY95" s="1">
        <f t="shared" si="35"/>
        <v>-4.1911939278796093E-2</v>
      </c>
      <c r="AZ95" s="1">
        <f t="shared" si="36"/>
        <v>-1.3242548799899216E-2</v>
      </c>
      <c r="BA95" s="1">
        <f t="shared" si="37"/>
        <v>1.2229606130107673</v>
      </c>
      <c r="BB95" s="1">
        <f t="shared" si="38"/>
        <v>-0.95651196408294992</v>
      </c>
      <c r="BC95" s="1">
        <f t="shared" si="39"/>
        <v>0.65404041018748871</v>
      </c>
      <c r="BD95" s="1">
        <f t="shared" si="40"/>
        <v>0.33919885815733108</v>
      </c>
      <c r="BE95" s="1">
        <f t="shared" si="44"/>
        <v>0.49774368629188642</v>
      </c>
      <c r="BF95" s="1">
        <f t="shared" si="44"/>
        <v>0.49771977972948961</v>
      </c>
      <c r="BG95" s="1">
        <f t="shared" si="44"/>
        <v>0.49762293649880684</v>
      </c>
      <c r="BH95" s="1">
        <f t="shared" si="43"/>
        <v>0.49723068579998431</v>
      </c>
      <c r="BI95" s="1">
        <f t="shared" si="43"/>
        <v>0.49564277890818453</v>
      </c>
      <c r="BJ95" s="1">
        <f t="shared" si="43"/>
        <v>0.48922846417336407</v>
      </c>
      <c r="BK95" s="1">
        <f t="shared" si="43"/>
        <v>0.46353529280667249</v>
      </c>
      <c r="BL95" s="1">
        <f t="shared" si="41"/>
        <v>0.36361784723070922</v>
      </c>
    </row>
    <row r="96" spans="1:64" x14ac:dyDescent="0.2">
      <c r="A96" s="1" t="s">
        <v>132</v>
      </c>
      <c r="C96" s="54">
        <v>43569.66</v>
      </c>
      <c r="D96" s="54" t="s">
        <v>52</v>
      </c>
      <c r="E96" s="1">
        <f t="shared" si="46"/>
        <v>-3267.0087869882659</v>
      </c>
      <c r="F96" s="1">
        <f t="shared" si="47"/>
        <v>-3267</v>
      </c>
      <c r="G96" s="1">
        <f t="shared" si="48"/>
        <v>-6.0399999929359183E-3</v>
      </c>
      <c r="I96" s="1">
        <f t="shared" ref="I96:I103" si="64">G96</f>
        <v>-6.0399999929359183E-3</v>
      </c>
      <c r="Q96" s="112">
        <f t="shared" si="49"/>
        <v>28551.160000000003</v>
      </c>
      <c r="S96" s="2">
        <v>0.1</v>
      </c>
      <c r="Z96" s="1">
        <f t="shared" si="50"/>
        <v>-3267</v>
      </c>
      <c r="AA96" s="1">
        <f t="shared" si="51"/>
        <v>-4.6477571285204033E-3</v>
      </c>
      <c r="AB96" s="1">
        <f t="shared" si="52"/>
        <v>6.5078384443901481E-3</v>
      </c>
      <c r="AC96" s="1">
        <f t="shared" si="53"/>
        <v>-6.0399999929359183E-3</v>
      </c>
      <c r="AE96" s="1">
        <f t="shared" si="54"/>
        <v>1.9383401935159184E-7</v>
      </c>
      <c r="AF96" s="1">
        <f t="shared" si="63"/>
        <v>-6.0399999929359183E-3</v>
      </c>
      <c r="AG96" s="2"/>
      <c r="AH96" s="1">
        <f t="shared" si="55"/>
        <v>-1.2547838437326066E-2</v>
      </c>
      <c r="AI96" s="1">
        <f t="shared" si="56"/>
        <v>1.172307621101353</v>
      </c>
      <c r="AJ96" s="1">
        <f t="shared" si="57"/>
        <v>-0.85122559240984752</v>
      </c>
      <c r="AK96" s="1">
        <f t="shared" si="58"/>
        <v>0.22189113243823613</v>
      </c>
      <c r="AL96" s="1">
        <f t="shared" si="59"/>
        <v>0.9105240611237404</v>
      </c>
      <c r="AM96" s="1">
        <f t="shared" si="60"/>
        <v>0.48956154850698524</v>
      </c>
      <c r="AN96" s="1">
        <f t="shared" si="61"/>
        <v>-5.5800642915513006</v>
      </c>
      <c r="AO96" s="1">
        <f t="shared" si="61"/>
        <v>-5.5800794345693037</v>
      </c>
      <c r="AP96" s="1">
        <f t="shared" si="61"/>
        <v>-5.5801500920904648</v>
      </c>
      <c r="AQ96" s="1">
        <f t="shared" si="61"/>
        <v>-5.5804797251047642</v>
      </c>
      <c r="AR96" s="1">
        <f t="shared" si="61"/>
        <v>-5.5820163223274202</v>
      </c>
      <c r="AS96" s="1">
        <f t="shared" si="61"/>
        <v>-5.5891531404896195</v>
      </c>
      <c r="AT96" s="1">
        <f t="shared" si="61"/>
        <v>-5.6217651255382348</v>
      </c>
      <c r="AU96" s="1">
        <f t="shared" si="62"/>
        <v>-5.7617153603837856</v>
      </c>
      <c r="AW96" s="1">
        <v>8800</v>
      </c>
      <c r="AX96" s="1">
        <f t="shared" si="34"/>
        <v>-5.5530152677020377E-2</v>
      </c>
      <c r="AY96" s="1">
        <f t="shared" si="35"/>
        <v>-4.268407596158684E-2</v>
      </c>
      <c r="AZ96" s="1">
        <f t="shared" si="36"/>
        <v>-1.2846076715433537E-2</v>
      </c>
      <c r="BA96" s="1">
        <f t="shared" si="37"/>
        <v>1.190785965619205</v>
      </c>
      <c r="BB96" s="1">
        <f t="shared" si="38"/>
        <v>-0.89327901311521829</v>
      </c>
      <c r="BC96" s="1">
        <f t="shared" si="39"/>
        <v>0.8242524330945814</v>
      </c>
      <c r="BD96" s="1">
        <f t="shared" si="40"/>
        <v>0.43716141459236474</v>
      </c>
      <c r="BE96" s="1">
        <f t="shared" si="44"/>
        <v>0.63305105668180817</v>
      </c>
      <c r="BF96" s="1">
        <f t="shared" si="44"/>
        <v>0.63303237995526807</v>
      </c>
      <c r="BG96" s="1">
        <f t="shared" si="44"/>
        <v>0.63294992517800375</v>
      </c>
      <c r="BH96" s="1">
        <f t="shared" si="43"/>
        <v>0.63258596004604495</v>
      </c>
      <c r="BI96" s="1">
        <f t="shared" si="43"/>
        <v>0.63098053333698967</v>
      </c>
      <c r="BJ96" s="1">
        <f t="shared" si="43"/>
        <v>0.62392140099021287</v>
      </c>
      <c r="BK96" s="1">
        <f t="shared" si="43"/>
        <v>0.59329401030390794</v>
      </c>
      <c r="BL96" s="1">
        <f t="shared" si="41"/>
        <v>0.4668509003631689</v>
      </c>
    </row>
    <row r="97" spans="1:64" x14ac:dyDescent="0.2">
      <c r="A97" s="1" t="s">
        <v>132</v>
      </c>
      <c r="C97" s="54">
        <v>43578.589</v>
      </c>
      <c r="D97" s="54" t="s">
        <v>52</v>
      </c>
      <c r="E97" s="1">
        <f t="shared" si="46"/>
        <v>-3254.0188832959902</v>
      </c>
      <c r="F97" s="1">
        <f t="shared" si="47"/>
        <v>-3254</v>
      </c>
      <c r="G97" s="1">
        <f t="shared" si="48"/>
        <v>-1.2979999999515712E-2</v>
      </c>
      <c r="I97" s="1">
        <f t="shared" si="64"/>
        <v>-1.2979999999515712E-2</v>
      </c>
      <c r="Q97" s="112">
        <f t="shared" si="49"/>
        <v>28560.089</v>
      </c>
      <c r="S97" s="2">
        <v>0.1</v>
      </c>
      <c r="Z97" s="1">
        <f t="shared" si="50"/>
        <v>-3254</v>
      </c>
      <c r="AA97" s="1">
        <f t="shared" si="51"/>
        <v>-4.6660730367645356E-3</v>
      </c>
      <c r="AB97" s="1">
        <f t="shared" si="52"/>
        <v>-4.7271510628133645E-4</v>
      </c>
      <c r="AC97" s="1">
        <f t="shared" si="53"/>
        <v>-1.2979999999515712E-2</v>
      </c>
      <c r="AE97" s="1">
        <f t="shared" si="54"/>
        <v>6.9121381541961012E-6</v>
      </c>
      <c r="AF97" s="1">
        <f t="shared" si="63"/>
        <v>-1.2979999999515712E-2</v>
      </c>
      <c r="AG97" s="2"/>
      <c r="AH97" s="1">
        <f t="shared" si="55"/>
        <v>-1.2507284893234376E-2</v>
      </c>
      <c r="AI97" s="1">
        <f t="shared" si="56"/>
        <v>1.1699880587932046</v>
      </c>
      <c r="AJ97" s="1">
        <f t="shared" si="57"/>
        <v>-0.84571549192042972</v>
      </c>
      <c r="AK97" s="1">
        <f t="shared" si="58"/>
        <v>0.22367308915479378</v>
      </c>
      <c r="AL97" s="1">
        <f t="shared" si="59"/>
        <v>0.92093576494388429</v>
      </c>
      <c r="AM97" s="1">
        <f t="shared" si="60"/>
        <v>0.49603163761822644</v>
      </c>
      <c r="AN97" s="1">
        <f t="shared" si="61"/>
        <v>-5.5715321704645016</v>
      </c>
      <c r="AO97" s="1">
        <f t="shared" si="61"/>
        <v>-5.5715468733728049</v>
      </c>
      <c r="AP97" s="1">
        <f t="shared" si="61"/>
        <v>-5.5716159796531892</v>
      </c>
      <c r="AQ97" s="1">
        <f t="shared" si="61"/>
        <v>-5.5719407363029143</v>
      </c>
      <c r="AR97" s="1">
        <f t="shared" si="61"/>
        <v>-5.5734656762163501</v>
      </c>
      <c r="AS97" s="1">
        <f t="shared" si="61"/>
        <v>-5.5805997504383829</v>
      </c>
      <c r="AT97" s="1">
        <f t="shared" si="61"/>
        <v>-5.6134235676777031</v>
      </c>
      <c r="AU97" s="1">
        <f t="shared" si="62"/>
        <v>-5.7550052119301753</v>
      </c>
      <c r="AW97" s="1">
        <v>9000</v>
      </c>
      <c r="AX97" s="1">
        <f t="shared" si="34"/>
        <v>-5.5689645287615372E-2</v>
      </c>
      <c r="AY97" s="1">
        <f t="shared" si="35"/>
        <v>-4.3453979506978671E-2</v>
      </c>
      <c r="AZ97" s="1">
        <f t="shared" si="36"/>
        <v>-1.2235665780636701E-2</v>
      </c>
      <c r="BA97" s="1">
        <f t="shared" si="37"/>
        <v>1.1553153100756881</v>
      </c>
      <c r="BB97" s="1">
        <f t="shared" si="38"/>
        <v>-0.80980610765670269</v>
      </c>
      <c r="BC97" s="1">
        <f t="shared" si="39"/>
        <v>0.98501874338302808</v>
      </c>
      <c r="BD97" s="1">
        <f t="shared" si="40"/>
        <v>0.5366157687369254</v>
      </c>
      <c r="BE97" s="1">
        <f t="shared" si="44"/>
        <v>0.76454944784182388</v>
      </c>
      <c r="BF97" s="1">
        <f t="shared" si="44"/>
        <v>0.76453744414677305</v>
      </c>
      <c r="BG97" s="1">
        <f t="shared" si="44"/>
        <v>0.76447824227707117</v>
      </c>
      <c r="BH97" s="1">
        <f t="shared" si="43"/>
        <v>0.76418630955349198</v>
      </c>
      <c r="BI97" s="1">
        <f t="shared" si="43"/>
        <v>0.7627479407386063</v>
      </c>
      <c r="BJ97" s="1">
        <f t="shared" si="43"/>
        <v>0.75568963827652924</v>
      </c>
      <c r="BK97" s="1">
        <f t="shared" si="43"/>
        <v>0.72170641186504958</v>
      </c>
      <c r="BL97" s="1">
        <f t="shared" si="41"/>
        <v>0.57008395349562857</v>
      </c>
    </row>
    <row r="98" spans="1:64" x14ac:dyDescent="0.2">
      <c r="A98" s="1" t="s">
        <v>132</v>
      </c>
      <c r="C98" s="54">
        <v>43600.588000000003</v>
      </c>
      <c r="D98" s="54" t="s">
        <v>52</v>
      </c>
      <c r="E98" s="1">
        <f t="shared" si="46"/>
        <v>-3222.0147516657371</v>
      </c>
      <c r="F98" s="1">
        <f t="shared" si="47"/>
        <v>-3222</v>
      </c>
      <c r="G98" s="1">
        <f t="shared" si="48"/>
        <v>-1.0139999991224613E-2</v>
      </c>
      <c r="I98" s="1">
        <f t="shared" si="64"/>
        <v>-1.0139999991224613E-2</v>
      </c>
      <c r="Q98" s="112">
        <f t="shared" si="49"/>
        <v>28582.088000000003</v>
      </c>
      <c r="S98" s="2">
        <v>0.1</v>
      </c>
      <c r="Z98" s="1">
        <f t="shared" si="50"/>
        <v>-3222</v>
      </c>
      <c r="AA98" s="1">
        <f t="shared" si="51"/>
        <v>-4.7076117083604896E-3</v>
      </c>
      <c r="AB98" s="1">
        <f t="shared" si="52"/>
        <v>2.2639543489445611E-3</v>
      </c>
      <c r="AC98" s="1">
        <f t="shared" si="53"/>
        <v>-1.0139999991224613E-2</v>
      </c>
      <c r="AE98" s="1">
        <f t="shared" si="54"/>
        <v>2.9510842455799422E-6</v>
      </c>
      <c r="AF98" s="1">
        <f t="shared" si="63"/>
        <v>-1.0139999991224613E-2</v>
      </c>
      <c r="AG98" s="2"/>
      <c r="AH98" s="1">
        <f t="shared" si="55"/>
        <v>-1.2403954340169174E-2</v>
      </c>
      <c r="AI98" s="1">
        <f t="shared" si="56"/>
        <v>1.1642405152833226</v>
      </c>
      <c r="AJ98" s="1">
        <f t="shared" si="57"/>
        <v>-0.83186056595336832</v>
      </c>
      <c r="AK98" s="1">
        <f t="shared" si="58"/>
        <v>0.22792683932305768</v>
      </c>
      <c r="AL98" s="1">
        <f t="shared" si="59"/>
        <v>0.94638852900279602</v>
      </c>
      <c r="AM98" s="1">
        <f t="shared" si="60"/>
        <v>0.51199092024901571</v>
      </c>
      <c r="AN98" s="1">
        <f t="shared" si="61"/>
        <v>-5.5506023046173603</v>
      </c>
      <c r="AO98" s="1">
        <f t="shared" si="61"/>
        <v>-5.5506159301783971</v>
      </c>
      <c r="AP98" s="1">
        <f t="shared" si="61"/>
        <v>-5.550681164476849</v>
      </c>
      <c r="AQ98" s="1">
        <f t="shared" si="61"/>
        <v>-5.5509934298872512</v>
      </c>
      <c r="AR98" s="1">
        <f t="shared" si="61"/>
        <v>-5.5524869791064511</v>
      </c>
      <c r="AS98" s="1">
        <f t="shared" si="61"/>
        <v>-5.559603133065389</v>
      </c>
      <c r="AT98" s="1">
        <f t="shared" si="61"/>
        <v>-5.5929178130710211</v>
      </c>
      <c r="AU98" s="1">
        <f t="shared" si="62"/>
        <v>-5.7384879234289823</v>
      </c>
      <c r="AW98" s="1">
        <v>9200</v>
      </c>
      <c r="AX98" s="1">
        <f t="shared" si="34"/>
        <v>-5.5664139569362295E-2</v>
      </c>
      <c r="AY98" s="1">
        <f t="shared" si="35"/>
        <v>-4.4221649914971579E-2</v>
      </c>
      <c r="AZ98" s="1">
        <f t="shared" si="36"/>
        <v>-1.1442489654390715E-2</v>
      </c>
      <c r="BA98" s="1">
        <f t="shared" si="37"/>
        <v>1.1183437282948963</v>
      </c>
      <c r="BB98" s="1">
        <f t="shared" si="38"/>
        <v>-0.71236565835543009</v>
      </c>
      <c r="BC98" s="1">
        <f t="shared" si="39"/>
        <v>1.1359770302900369</v>
      </c>
      <c r="BD98" s="1">
        <f t="shared" si="40"/>
        <v>0.63813431739357518</v>
      </c>
      <c r="BE98" s="1">
        <f t="shared" si="44"/>
        <v>0.89197244092652594</v>
      </c>
      <c r="BF98" s="1">
        <f t="shared" si="44"/>
        <v>0.89196612708251277</v>
      </c>
      <c r="BG98" s="1">
        <f t="shared" si="44"/>
        <v>0.89193033420817414</v>
      </c>
      <c r="BH98" s="1">
        <f t="shared" si="43"/>
        <v>0.89172745615392079</v>
      </c>
      <c r="BI98" s="1">
        <f t="shared" si="43"/>
        <v>0.89057848251450955</v>
      </c>
      <c r="BJ98" s="1">
        <f t="shared" si="43"/>
        <v>0.88410191936061056</v>
      </c>
      <c r="BK98" s="1">
        <f t="shared" si="43"/>
        <v>0.84850439780427167</v>
      </c>
      <c r="BL98" s="1">
        <f t="shared" si="41"/>
        <v>0.67331700662808824</v>
      </c>
    </row>
    <row r="99" spans="1:64" x14ac:dyDescent="0.2">
      <c r="A99" s="1" t="s">
        <v>132</v>
      </c>
      <c r="C99" s="54">
        <v>43613.659</v>
      </c>
      <c r="D99" s="54" t="s">
        <v>52</v>
      </c>
      <c r="E99" s="1">
        <f t="shared" si="46"/>
        <v>-3202.9990689283918</v>
      </c>
      <c r="F99" s="1">
        <f t="shared" si="47"/>
        <v>-3203</v>
      </c>
      <c r="G99" s="1">
        <f t="shared" si="48"/>
        <v>6.3999999838415533E-4</v>
      </c>
      <c r="I99" s="1">
        <f t="shared" si="64"/>
        <v>6.3999999838415533E-4</v>
      </c>
      <c r="Q99" s="112">
        <f t="shared" si="49"/>
        <v>28595.159</v>
      </c>
      <c r="S99" s="2">
        <v>0.1</v>
      </c>
      <c r="Z99" s="1">
        <f t="shared" si="50"/>
        <v>-3203</v>
      </c>
      <c r="AA99" s="1">
        <f t="shared" si="51"/>
        <v>-4.729929866912814E-3</v>
      </c>
      <c r="AB99" s="1">
        <f t="shared" si="52"/>
        <v>1.2980283443839839E-2</v>
      </c>
      <c r="AC99" s="1">
        <f t="shared" si="53"/>
        <v>6.3999999838415533E-4</v>
      </c>
      <c r="AE99" s="1">
        <f t="shared" si="54"/>
        <v>2.8836146758208331E-6</v>
      </c>
      <c r="AF99" s="1">
        <f t="shared" si="63"/>
        <v>6.3999999838415533E-4</v>
      </c>
      <c r="AG99" s="2"/>
      <c r="AH99" s="1">
        <f t="shared" si="55"/>
        <v>-1.2340283445455683E-2</v>
      </c>
      <c r="AI99" s="1">
        <f t="shared" si="56"/>
        <v>1.1608046930243163</v>
      </c>
      <c r="AJ99" s="1">
        <f t="shared" si="57"/>
        <v>-0.82344604460172255</v>
      </c>
      <c r="AK99" s="1">
        <f t="shared" si="58"/>
        <v>0.2303637159920929</v>
      </c>
      <c r="AL99" s="1">
        <f t="shared" si="59"/>
        <v>0.96138232649880018</v>
      </c>
      <c r="AM99" s="1">
        <f t="shared" si="60"/>
        <v>0.52148965368136124</v>
      </c>
      <c r="AN99" s="1">
        <f t="shared" si="61"/>
        <v>-5.5382241252486093</v>
      </c>
      <c r="AO99" s="1">
        <f t="shared" si="61"/>
        <v>-5.5382371181052381</v>
      </c>
      <c r="AP99" s="1">
        <f t="shared" si="61"/>
        <v>-5.5383000285999255</v>
      </c>
      <c r="AQ99" s="1">
        <f t="shared" si="61"/>
        <v>-5.538604585180102</v>
      </c>
      <c r="AR99" s="1">
        <f t="shared" si="61"/>
        <v>-5.5400777704998143</v>
      </c>
      <c r="AS99" s="1">
        <f t="shared" si="61"/>
        <v>-5.5471758745031012</v>
      </c>
      <c r="AT99" s="1">
        <f t="shared" si="61"/>
        <v>-5.5807612423010138</v>
      </c>
      <c r="AU99" s="1">
        <f t="shared" si="62"/>
        <v>-5.7286807833813977</v>
      </c>
      <c r="AW99" s="1">
        <v>9400</v>
      </c>
      <c r="AX99" s="1">
        <f t="shared" si="34"/>
        <v>-5.5485593451588919E-2</v>
      </c>
      <c r="AY99" s="1">
        <f t="shared" si="35"/>
        <v>-4.4987087185565565E-2</v>
      </c>
      <c r="AZ99" s="1">
        <f t="shared" si="36"/>
        <v>-1.0498506266023356E-2</v>
      </c>
      <c r="BA99" s="1">
        <f t="shared" si="37"/>
        <v>1.0812913695618851</v>
      </c>
      <c r="BB99" s="1">
        <f t="shared" si="38"/>
        <v>-0.60645942123399443</v>
      </c>
      <c r="BC99" s="1">
        <f t="shared" si="39"/>
        <v>1.2772402310440536</v>
      </c>
      <c r="BD99" s="1">
        <f t="shared" si="40"/>
        <v>0.74240120491950135</v>
      </c>
      <c r="BE99" s="1">
        <f t="shared" si="44"/>
        <v>1.0152350025435097</v>
      </c>
      <c r="BF99" s="1">
        <f t="shared" si="44"/>
        <v>1.0152323588295804</v>
      </c>
      <c r="BG99" s="1">
        <f t="shared" si="44"/>
        <v>1.0152145169494584</v>
      </c>
      <c r="BH99" s="1">
        <f t="shared" si="43"/>
        <v>1.0150941191846026</v>
      </c>
      <c r="BI99" s="1">
        <f t="shared" si="43"/>
        <v>1.0142822793087516</v>
      </c>
      <c r="BJ99" s="1">
        <f t="shared" si="43"/>
        <v>1.0088354485898736</v>
      </c>
      <c r="BK99" s="1">
        <f t="shared" si="43"/>
        <v>0.97343705809108205</v>
      </c>
      <c r="BL99" s="1">
        <f t="shared" si="41"/>
        <v>0.77655005976054792</v>
      </c>
    </row>
    <row r="100" spans="1:64" x14ac:dyDescent="0.2">
      <c r="A100" s="1" t="s">
        <v>140</v>
      </c>
      <c r="C100" s="54">
        <v>43614.34</v>
      </c>
      <c r="D100" s="54"/>
      <c r="E100" s="1">
        <f t="shared" si="46"/>
        <v>-3202.0083505484608</v>
      </c>
      <c r="F100" s="1">
        <f t="shared" si="47"/>
        <v>-3202</v>
      </c>
      <c r="G100" s="1">
        <f t="shared" si="48"/>
        <v>-5.7400000005145557E-3</v>
      </c>
      <c r="I100" s="1">
        <f t="shared" si="64"/>
        <v>-5.7400000005145557E-3</v>
      </c>
      <c r="Q100" s="112">
        <f t="shared" si="49"/>
        <v>28595.839999999997</v>
      </c>
      <c r="S100" s="2">
        <v>0.1</v>
      </c>
      <c r="Z100" s="1">
        <f t="shared" si="50"/>
        <v>-3202</v>
      </c>
      <c r="AA100" s="1">
        <f t="shared" si="51"/>
        <v>-4.7310567903936568E-3</v>
      </c>
      <c r="AB100" s="1">
        <f t="shared" si="52"/>
        <v>6.5968851870607508E-3</v>
      </c>
      <c r="AC100" s="1">
        <f t="shared" si="53"/>
        <v>-5.7400000005145557E-3</v>
      </c>
      <c r="AE100" s="1">
        <f t="shared" si="54"/>
        <v>1.0179664012490646E-7</v>
      </c>
      <c r="AF100" s="1">
        <f t="shared" si="63"/>
        <v>-5.7400000005145557E-3</v>
      </c>
      <c r="AG100" s="2"/>
      <c r="AH100" s="1">
        <f t="shared" si="55"/>
        <v>-1.2336885187575307E-2</v>
      </c>
      <c r="AI100" s="1">
        <f t="shared" si="56"/>
        <v>1.1606234181730459</v>
      </c>
      <c r="AJ100" s="1">
        <f t="shared" si="57"/>
        <v>-0.82299942550953886</v>
      </c>
      <c r="AK100" s="1">
        <f t="shared" si="58"/>
        <v>0.23049014833336604</v>
      </c>
      <c r="AL100" s="1">
        <f t="shared" si="59"/>
        <v>0.96216901770811369</v>
      </c>
      <c r="AM100" s="1">
        <f t="shared" si="60"/>
        <v>0.52199007287168175</v>
      </c>
      <c r="AN100" s="1">
        <f t="shared" si="61"/>
        <v>-5.5375736565395233</v>
      </c>
      <c r="AO100" s="1">
        <f t="shared" si="61"/>
        <v>-5.5375866162863918</v>
      </c>
      <c r="AP100" s="1">
        <f t="shared" si="61"/>
        <v>-5.5376494041465785</v>
      </c>
      <c r="AQ100" s="1">
        <f t="shared" si="61"/>
        <v>-5.5379535495729089</v>
      </c>
      <c r="AR100" s="1">
        <f t="shared" si="61"/>
        <v>-5.5394256290044837</v>
      </c>
      <c r="AS100" s="1">
        <f t="shared" si="61"/>
        <v>-5.5465226319479415</v>
      </c>
      <c r="AT100" s="1">
        <f t="shared" si="61"/>
        <v>-5.5801218149100551</v>
      </c>
      <c r="AU100" s="1">
        <f t="shared" si="62"/>
        <v>-5.728164618115736</v>
      </c>
      <c r="AW100" s="1">
        <v>9600</v>
      </c>
      <c r="AX100" s="1">
        <f t="shared" si="34"/>
        <v>-5.5184670720975958E-2</v>
      </c>
      <c r="AY100" s="1">
        <f t="shared" si="35"/>
        <v>-4.5750291318760634E-2</v>
      </c>
      <c r="AZ100" s="1">
        <f t="shared" si="36"/>
        <v>-9.4343794022153232E-3</v>
      </c>
      <c r="BA100" s="1">
        <f t="shared" si="37"/>
        <v>1.0451885179200564</v>
      </c>
      <c r="BB100" s="1">
        <f t="shared" si="38"/>
        <v>-0.49652869396936217</v>
      </c>
      <c r="BC100" s="1">
        <f t="shared" si="39"/>
        <v>1.4092452289219666</v>
      </c>
      <c r="BD100" s="1">
        <f t="shared" si="40"/>
        <v>0.85022145195058574</v>
      </c>
      <c r="BE100" s="1">
        <f t="shared" si="44"/>
        <v>1.1343895523079401</v>
      </c>
      <c r="BF100" s="1">
        <f t="shared" si="44"/>
        <v>1.1343887222363462</v>
      </c>
      <c r="BG100" s="1">
        <f t="shared" si="44"/>
        <v>1.1343817321103919</v>
      </c>
      <c r="BH100" s="1">
        <f t="shared" si="43"/>
        <v>1.1343228716312077</v>
      </c>
      <c r="BI100" s="1">
        <f t="shared" si="43"/>
        <v>1.1338275301698926</v>
      </c>
      <c r="BJ100" s="1">
        <f t="shared" si="43"/>
        <v>1.1296795914129456</v>
      </c>
      <c r="BK100" s="1">
        <f t="shared" si="43"/>
        <v>1.0962733439405168</v>
      </c>
      <c r="BL100" s="1">
        <f t="shared" si="41"/>
        <v>0.87978311289300759</v>
      </c>
    </row>
    <row r="101" spans="1:64" x14ac:dyDescent="0.2">
      <c r="A101" s="1" t="s">
        <v>141</v>
      </c>
      <c r="C101" s="54">
        <v>43625.332999999999</v>
      </c>
      <c r="D101" s="54"/>
      <c r="E101" s="1">
        <f t="shared" si="46"/>
        <v>-3186.0157409293242</v>
      </c>
      <c r="F101" s="1">
        <f t="shared" si="47"/>
        <v>-3186</v>
      </c>
      <c r="G101" s="1">
        <f t="shared" si="48"/>
        <v>-1.0819999995874241E-2</v>
      </c>
      <c r="I101" s="1">
        <f t="shared" si="64"/>
        <v>-1.0819999995874241E-2</v>
      </c>
      <c r="Q101" s="112">
        <f t="shared" si="49"/>
        <v>28606.832999999999</v>
      </c>
      <c r="S101" s="2">
        <v>0.1</v>
      </c>
      <c r="Z101" s="1">
        <f t="shared" si="50"/>
        <v>-3186</v>
      </c>
      <c r="AA101" s="1">
        <f t="shared" si="51"/>
        <v>-4.7484451656145989E-3</v>
      </c>
      <c r="AB101" s="1">
        <f t="shared" si="52"/>
        <v>1.4618782578096519E-3</v>
      </c>
      <c r="AC101" s="1">
        <f t="shared" si="53"/>
        <v>-1.0819999995874241E-2</v>
      </c>
      <c r="AE101" s="1">
        <f t="shared" si="54"/>
        <v>3.6863778056849191E-6</v>
      </c>
      <c r="AF101" s="1">
        <f t="shared" si="63"/>
        <v>-1.0819999995874241E-2</v>
      </c>
      <c r="AG101" s="2"/>
      <c r="AH101" s="1">
        <f t="shared" si="55"/>
        <v>-1.2281878253683893E-2</v>
      </c>
      <c r="AI101" s="1">
        <f t="shared" si="56"/>
        <v>1.1577173509083245</v>
      </c>
      <c r="AJ101" s="1">
        <f t="shared" si="57"/>
        <v>-0.81580377531986248</v>
      </c>
      <c r="AK101" s="1">
        <f t="shared" si="58"/>
        <v>0.23248833985125084</v>
      </c>
      <c r="AL101" s="1">
        <f t="shared" si="59"/>
        <v>0.97472264244018936</v>
      </c>
      <c r="AM101" s="1">
        <f t="shared" si="60"/>
        <v>0.53000351186772421</v>
      </c>
      <c r="AN101" s="1">
        <f t="shared" ref="AN101:AT116" si="65">$AU101+$AB$7*SIN(AO101)</f>
        <v>-5.5271799926731715</v>
      </c>
      <c r="AO101" s="1">
        <f t="shared" si="65"/>
        <v>-5.5271924256668807</v>
      </c>
      <c r="AP101" s="1">
        <f t="shared" si="65"/>
        <v>-5.5272532485716175</v>
      </c>
      <c r="AQ101" s="1">
        <f t="shared" si="65"/>
        <v>-5.5275507473983057</v>
      </c>
      <c r="AR101" s="1">
        <f t="shared" si="65"/>
        <v>-5.5290046833436248</v>
      </c>
      <c r="AS101" s="1">
        <f t="shared" si="65"/>
        <v>-5.5360820338090173</v>
      </c>
      <c r="AT101" s="1">
        <f t="shared" si="65"/>
        <v>-5.569896363138926</v>
      </c>
      <c r="AU101" s="1">
        <f t="shared" si="62"/>
        <v>-5.7199059738651385</v>
      </c>
      <c r="AW101" s="1">
        <v>9800</v>
      </c>
      <c r="AX101" s="1">
        <f t="shared" si="34"/>
        <v>-5.4789511921299119E-2</v>
      </c>
      <c r="AY101" s="1">
        <f t="shared" si="35"/>
        <v>-4.6511262314556788E-2</v>
      </c>
      <c r="AZ101" s="1">
        <f t="shared" si="36"/>
        <v>-8.2782496067423331E-3</v>
      </c>
      <c r="BA101" s="1">
        <f t="shared" si="37"/>
        <v>1.0107219808485639</v>
      </c>
      <c r="BB101" s="1">
        <f t="shared" si="38"/>
        <v>-0.38593240840014065</v>
      </c>
      <c r="BC101" s="1">
        <f t="shared" si="39"/>
        <v>1.5326219819259901</v>
      </c>
      <c r="BD101" s="1">
        <f t="shared" si="40"/>
        <v>0.96253618373397132</v>
      </c>
      <c r="BE101" s="1">
        <f t="shared" si="44"/>
        <v>1.2495841713025426</v>
      </c>
      <c r="BF101" s="1">
        <f t="shared" si="44"/>
        <v>1.2495839984055235</v>
      </c>
      <c r="BG101" s="1">
        <f t="shared" si="44"/>
        <v>1.2495820491032559</v>
      </c>
      <c r="BH101" s="1">
        <f t="shared" si="43"/>
        <v>1.2495600727687783</v>
      </c>
      <c r="BI101" s="1">
        <f t="shared" si="43"/>
        <v>1.2493124130330089</v>
      </c>
      <c r="BJ101" s="1">
        <f t="shared" si="43"/>
        <v>1.2465340638755225</v>
      </c>
      <c r="BK101" s="1">
        <f t="shared" si="43"/>
        <v>1.2168045279286919</v>
      </c>
      <c r="BL101" s="1">
        <f t="shared" si="41"/>
        <v>0.98301616602546726</v>
      </c>
    </row>
    <row r="102" spans="1:64" x14ac:dyDescent="0.2">
      <c r="A102" s="1" t="s">
        <v>132</v>
      </c>
      <c r="C102" s="54">
        <v>43626.716999999997</v>
      </c>
      <c r="D102" s="54" t="s">
        <v>52</v>
      </c>
      <c r="E102" s="1">
        <f t="shared" si="46"/>
        <v>-3184.0022985830265</v>
      </c>
      <c r="F102" s="1">
        <f t="shared" si="47"/>
        <v>-3184</v>
      </c>
      <c r="G102" s="1">
        <f t="shared" si="48"/>
        <v>-1.5800000037415884E-3</v>
      </c>
      <c r="I102" s="1">
        <f t="shared" si="64"/>
        <v>-1.5800000037415884E-3</v>
      </c>
      <c r="Q102" s="112">
        <f t="shared" si="49"/>
        <v>28608.216999999997</v>
      </c>
      <c r="S102" s="2">
        <v>0.1</v>
      </c>
      <c r="Z102" s="1">
        <f t="shared" si="50"/>
        <v>-3184</v>
      </c>
      <c r="AA102" s="1">
        <f t="shared" si="51"/>
        <v>-4.750534146643285E-3</v>
      </c>
      <c r="AB102" s="1">
        <f t="shared" si="52"/>
        <v>1.0694918822243774E-2</v>
      </c>
      <c r="AC102" s="1">
        <f t="shared" si="53"/>
        <v>-1.5800000037415884E-3</v>
      </c>
      <c r="AE102" s="1">
        <f t="shared" si="54"/>
        <v>1.0052286751305395E-6</v>
      </c>
      <c r="AF102" s="1">
        <f t="shared" si="63"/>
        <v>-1.5800000037415884E-3</v>
      </c>
      <c r="AG102" s="2"/>
      <c r="AH102" s="1">
        <f t="shared" si="55"/>
        <v>-1.2274918825985363E-2</v>
      </c>
      <c r="AI102" s="1">
        <f t="shared" si="56"/>
        <v>1.1573533658001343</v>
      </c>
      <c r="AJ102" s="1">
        <f t="shared" si="57"/>
        <v>-0.81489782191929205</v>
      </c>
      <c r="AK102" s="1">
        <f t="shared" si="58"/>
        <v>0.23273484744597098</v>
      </c>
      <c r="AL102" s="1">
        <f t="shared" si="59"/>
        <v>0.97628741841808475</v>
      </c>
      <c r="AM102" s="1">
        <f t="shared" si="60"/>
        <v>0.53100609149792155</v>
      </c>
      <c r="AN102" s="1">
        <f t="shared" si="65"/>
        <v>-5.5258826184828465</v>
      </c>
      <c r="AO102" s="1">
        <f t="shared" si="65"/>
        <v>-5.5258949860576481</v>
      </c>
      <c r="AP102" s="1">
        <f t="shared" si="65"/>
        <v>-5.5259555630864892</v>
      </c>
      <c r="AQ102" s="1">
        <f t="shared" si="65"/>
        <v>-5.5262522224631994</v>
      </c>
      <c r="AR102" s="1">
        <f t="shared" si="65"/>
        <v>-5.5277038320354155</v>
      </c>
      <c r="AS102" s="1">
        <f t="shared" si="65"/>
        <v>-5.53477845790463</v>
      </c>
      <c r="AT102" s="1">
        <f t="shared" si="65"/>
        <v>-5.5686188983178369</v>
      </c>
      <c r="AU102" s="1">
        <f t="shared" si="62"/>
        <v>-5.718873643333815</v>
      </c>
      <c r="AW102" s="1">
        <v>10000</v>
      </c>
      <c r="AX102" s="1">
        <f t="shared" si="34"/>
        <v>-5.4325168088168105E-2</v>
      </c>
      <c r="AY102" s="1">
        <f t="shared" si="35"/>
        <v>-4.7270000172954019E-2</v>
      </c>
      <c r="AZ102" s="1">
        <f t="shared" si="36"/>
        <v>-7.055167915214087E-3</v>
      </c>
      <c r="BA102" s="1">
        <f t="shared" si="37"/>
        <v>0.97830577268476471</v>
      </c>
      <c r="BB102" s="1">
        <f t="shared" si="38"/>
        <v>-0.27707256769841615</v>
      </c>
      <c r="BC102" s="1">
        <f t="shared" si="39"/>
        <v>1.648094251503462</v>
      </c>
      <c r="BD102" s="1">
        <f t="shared" si="40"/>
        <v>1.0804471846982382</v>
      </c>
      <c r="BE102" s="1">
        <f t="shared" si="44"/>
        <v>1.361027827217568</v>
      </c>
      <c r="BF102" s="1">
        <f t="shared" si="44"/>
        <v>1.3610278092191168</v>
      </c>
      <c r="BG102" s="1">
        <f t="shared" si="44"/>
        <v>1.3610275015560918</v>
      </c>
      <c r="BH102" s="1">
        <f t="shared" si="43"/>
        <v>1.361022242475816</v>
      </c>
      <c r="BI102" s="1">
        <f t="shared" si="43"/>
        <v>1.3609323657436476</v>
      </c>
      <c r="BJ102" s="1">
        <f t="shared" si="43"/>
        <v>1.3594022082787465</v>
      </c>
      <c r="BK102" s="1">
        <f t="shared" si="43"/>
        <v>1.3348464264393818</v>
      </c>
      <c r="BL102" s="1">
        <f t="shared" si="41"/>
        <v>1.0862492191579269</v>
      </c>
    </row>
    <row r="103" spans="1:64" x14ac:dyDescent="0.2">
      <c r="A103" s="1" t="s">
        <v>132</v>
      </c>
      <c r="C103" s="54">
        <v>43635.658000000003</v>
      </c>
      <c r="D103" s="54" t="s">
        <v>52</v>
      </c>
      <c r="E103" s="1">
        <f t="shared" si="46"/>
        <v>-3170.9949372981387</v>
      </c>
      <c r="F103" s="1">
        <f t="shared" si="47"/>
        <v>-3171</v>
      </c>
      <c r="G103" s="1">
        <f t="shared" si="48"/>
        <v>3.4800000066752546E-3</v>
      </c>
      <c r="I103" s="1">
        <f t="shared" si="64"/>
        <v>3.4800000066752546E-3</v>
      </c>
      <c r="Q103" s="112">
        <f t="shared" si="49"/>
        <v>28617.158000000003</v>
      </c>
      <c r="S103" s="2">
        <v>0.1</v>
      </c>
      <c r="Z103" s="1">
        <f t="shared" si="50"/>
        <v>-3171</v>
      </c>
      <c r="AA103" s="1">
        <f t="shared" si="51"/>
        <v>-4.763658507590327E-3</v>
      </c>
      <c r="AB103" s="1">
        <f t="shared" si="52"/>
        <v>1.570923398015317E-2</v>
      </c>
      <c r="AC103" s="1">
        <f t="shared" si="53"/>
        <v>3.4800000066752546E-3</v>
      </c>
      <c r="AE103" s="1">
        <f t="shared" si="54"/>
        <v>6.7957905699823441E-6</v>
      </c>
      <c r="AF103" s="1">
        <f t="shared" si="63"/>
        <v>3.4800000066752546E-3</v>
      </c>
      <c r="AG103" s="2"/>
      <c r="AH103" s="1">
        <f t="shared" si="55"/>
        <v>-1.2229233973477917E-2</v>
      </c>
      <c r="AI103" s="1">
        <f t="shared" si="56"/>
        <v>1.1549837337509978</v>
      </c>
      <c r="AJ103" s="1">
        <f t="shared" si="57"/>
        <v>-0.80897469454371973</v>
      </c>
      <c r="AK103" s="1">
        <f t="shared" si="58"/>
        <v>0.23431951096084613</v>
      </c>
      <c r="AL103" s="1">
        <f t="shared" si="59"/>
        <v>0.98643446736214269</v>
      </c>
      <c r="AM103" s="1">
        <f t="shared" si="60"/>
        <v>0.53752781076703804</v>
      </c>
      <c r="AN103" s="1">
        <f t="shared" si="65"/>
        <v>-5.5174596415668233</v>
      </c>
      <c r="AO103" s="1">
        <f t="shared" si="65"/>
        <v>-5.5174715864598118</v>
      </c>
      <c r="AP103" s="1">
        <f t="shared" si="65"/>
        <v>-5.5175305649019251</v>
      </c>
      <c r="AQ103" s="1">
        <f t="shared" si="65"/>
        <v>-5.5178217245950485</v>
      </c>
      <c r="AR103" s="1">
        <f t="shared" si="65"/>
        <v>-5.5192579053419006</v>
      </c>
      <c r="AS103" s="1">
        <f t="shared" si="65"/>
        <v>-5.5263133819447727</v>
      </c>
      <c r="AT103" s="1">
        <f t="shared" si="65"/>
        <v>-5.5603192917445474</v>
      </c>
      <c r="AU103" s="1">
        <f t="shared" si="62"/>
        <v>-5.7121634948802047</v>
      </c>
      <c r="AW103" s="1">
        <v>10200</v>
      </c>
      <c r="AX103" s="1">
        <f t="shared" si="34"/>
        <v>-5.3813483352000507E-2</v>
      </c>
      <c r="AY103" s="1">
        <f t="shared" si="35"/>
        <v>-4.8026504893952333E-2</v>
      </c>
      <c r="AZ103" s="1">
        <f t="shared" si="36"/>
        <v>-5.7869784580481722E-3</v>
      </c>
      <c r="BA103" s="1">
        <f t="shared" si="37"/>
        <v>0.94815278190977992</v>
      </c>
      <c r="BB103" s="1">
        <f t="shared" si="38"/>
        <v>-0.17157575584699528</v>
      </c>
      <c r="BC103" s="1">
        <f t="shared" si="39"/>
        <v>1.7564113805667123</v>
      </c>
      <c r="BD103" s="1">
        <f t="shared" si="40"/>
        <v>1.2052537888036465</v>
      </c>
      <c r="BE103" s="1">
        <f t="shared" si="44"/>
        <v>1.4689638813190204</v>
      </c>
      <c r="BF103" s="1">
        <f t="shared" si="44"/>
        <v>1.4689638809407346</v>
      </c>
      <c r="BG103" s="1">
        <f t="shared" si="44"/>
        <v>1.4689638676950041</v>
      </c>
      <c r="BH103" s="1">
        <f t="shared" si="43"/>
        <v>1.468963403895128</v>
      </c>
      <c r="BI103" s="1">
        <f t="shared" si="43"/>
        <v>1.4689471652476846</v>
      </c>
      <c r="BJ103" s="1">
        <f t="shared" si="43"/>
        <v>1.4683802322707054</v>
      </c>
      <c r="BK103" s="1">
        <f t="shared" si="43"/>
        <v>1.4502413607778979</v>
      </c>
      <c r="BL103" s="1">
        <f t="shared" si="41"/>
        <v>1.1894822722903866</v>
      </c>
    </row>
    <row r="104" spans="1:64" x14ac:dyDescent="0.2">
      <c r="A104" s="1" t="s">
        <v>102</v>
      </c>
      <c r="C104" s="54">
        <v>43689.9447</v>
      </c>
      <c r="D104" s="54">
        <v>5.0000000000000001E-3</v>
      </c>
      <c r="E104" s="1">
        <f t="shared" si="46"/>
        <v>-3092.0186796240764</v>
      </c>
      <c r="F104" s="1">
        <f t="shared" si="47"/>
        <v>-3092</v>
      </c>
      <c r="G104" s="1">
        <f t="shared" si="48"/>
        <v>-1.2839999995776452E-2</v>
      </c>
      <c r="J104" s="1">
        <f>G104</f>
        <v>-1.2839999995776452E-2</v>
      </c>
      <c r="Q104" s="112">
        <f t="shared" si="49"/>
        <v>28671.4447</v>
      </c>
      <c r="S104" s="2">
        <v>1</v>
      </c>
      <c r="Z104" s="1">
        <f t="shared" si="50"/>
        <v>-3092</v>
      </c>
      <c r="AA104" s="1">
        <f t="shared" si="51"/>
        <v>-4.8269510024962102E-3</v>
      </c>
      <c r="AB104" s="1">
        <f t="shared" si="52"/>
        <v>-9.0464971323723359E-4</v>
      </c>
      <c r="AC104" s="1">
        <f t="shared" si="53"/>
        <v>-1.2839999995776452E-2</v>
      </c>
      <c r="AE104" s="1">
        <f t="shared" si="54"/>
        <v>6.420895416870949E-5</v>
      </c>
      <c r="AF104" s="1">
        <f t="shared" si="63"/>
        <v>-1.2839999995776452E-2</v>
      </c>
      <c r="AG104" s="2"/>
      <c r="AH104" s="1">
        <f t="shared" si="55"/>
        <v>-1.1935350282539219E-2</v>
      </c>
      <c r="AI104" s="1">
        <f t="shared" si="56"/>
        <v>1.1404673554974829</v>
      </c>
      <c r="AJ104" s="1">
        <f t="shared" si="57"/>
        <v>-0.7717815442263517</v>
      </c>
      <c r="AK104" s="1">
        <f t="shared" si="58"/>
        <v>0.24329922520195998</v>
      </c>
      <c r="AL104" s="1">
        <f t="shared" si="59"/>
        <v>1.0472022296042072</v>
      </c>
      <c r="AM104" s="1">
        <f t="shared" si="60"/>
        <v>0.57735338813224435</v>
      </c>
      <c r="AN104" s="1">
        <f t="shared" si="65"/>
        <v>-5.4666470744081526</v>
      </c>
      <c r="AO104" s="1">
        <f t="shared" si="65"/>
        <v>-5.4666565691951963</v>
      </c>
      <c r="AP104" s="1">
        <f t="shared" si="65"/>
        <v>-5.4667059240219595</v>
      </c>
      <c r="AQ104" s="1">
        <f t="shared" si="65"/>
        <v>-5.4669624334684785</v>
      </c>
      <c r="AR104" s="1">
        <f t="shared" si="65"/>
        <v>-5.4682944525003112</v>
      </c>
      <c r="AS104" s="1">
        <f t="shared" si="65"/>
        <v>-5.4751814564773023</v>
      </c>
      <c r="AT104" s="1">
        <f t="shared" si="65"/>
        <v>-5.5100328166326751</v>
      </c>
      <c r="AU104" s="1">
        <f t="shared" si="62"/>
        <v>-5.671386438892883</v>
      </c>
      <c r="AW104" s="1">
        <v>10400</v>
      </c>
      <c r="AX104" s="1">
        <f t="shared" si="34"/>
        <v>-5.3273245843588349E-2</v>
      </c>
      <c r="AY104" s="1">
        <f t="shared" si="35"/>
        <v>-4.8780776477551732E-2</v>
      </c>
      <c r="AZ104" s="1">
        <f t="shared" si="36"/>
        <v>-4.4924693660366131E-3</v>
      </c>
      <c r="BA104" s="1">
        <f t="shared" si="37"/>
        <v>0.92033627228642034</v>
      </c>
      <c r="BB104" s="1">
        <f t="shared" si="38"/>
        <v>-7.0476457835846232E-2</v>
      </c>
      <c r="BC104" s="1">
        <f t="shared" si="39"/>
        <v>1.858305371655798</v>
      </c>
      <c r="BD104" s="1">
        <f t="shared" si="40"/>
        <v>1.3385057823429276</v>
      </c>
      <c r="BE104" s="1">
        <f t="shared" si="44"/>
        <v>1.5736511680864964</v>
      </c>
      <c r="BF104" s="1">
        <f t="shared" si="44"/>
        <v>1.5736511680864964</v>
      </c>
      <c r="BG104" s="1">
        <f t="shared" si="44"/>
        <v>1.5736511680865004</v>
      </c>
      <c r="BH104" s="1">
        <f t="shared" si="43"/>
        <v>1.5736511680815481</v>
      </c>
      <c r="BI104" s="1">
        <f t="shared" si="43"/>
        <v>1.5736511742561405</v>
      </c>
      <c r="BJ104" s="1">
        <f t="shared" si="43"/>
        <v>1.573643465153741</v>
      </c>
      <c r="BK104" s="1">
        <f t="shared" si="43"/>
        <v>1.5628598360711046</v>
      </c>
      <c r="BL104" s="1">
        <f t="shared" si="41"/>
        <v>1.2927153254228463</v>
      </c>
    </row>
    <row r="105" spans="1:64" x14ac:dyDescent="0.2">
      <c r="A105" s="1" t="s">
        <v>142</v>
      </c>
      <c r="C105" s="54">
        <v>43926.417000000001</v>
      </c>
      <c r="D105" s="54"/>
      <c r="E105" s="1">
        <f t="shared" si="46"/>
        <v>-2747.998923448451</v>
      </c>
      <c r="F105" s="1">
        <f t="shared" si="47"/>
        <v>-2748</v>
      </c>
      <c r="G105" s="1">
        <f t="shared" si="48"/>
        <v>7.4000000313390046E-4</v>
      </c>
      <c r="I105" s="1">
        <f t="shared" ref="I105:I110" si="66">G105</f>
        <v>7.4000000313390046E-4</v>
      </c>
      <c r="Q105" s="112">
        <f t="shared" si="49"/>
        <v>28907.917000000001</v>
      </c>
      <c r="S105" s="2">
        <v>0.1</v>
      </c>
      <c r="Z105" s="1">
        <f t="shared" si="50"/>
        <v>-2748</v>
      </c>
      <c r="AA105" s="1">
        <f t="shared" si="51"/>
        <v>-4.8152304906016177E-3</v>
      </c>
      <c r="AB105" s="1">
        <f t="shared" si="52"/>
        <v>1.111239279282967E-2</v>
      </c>
      <c r="AC105" s="1">
        <f t="shared" si="53"/>
        <v>7.4000000313390046E-4</v>
      </c>
      <c r="AE105" s="1">
        <f t="shared" si="54"/>
        <v>3.0860585838528967E-6</v>
      </c>
      <c r="AF105" s="1">
        <f t="shared" si="63"/>
        <v>7.4000000313390046E-4</v>
      </c>
      <c r="AG105" s="2"/>
      <c r="AH105" s="1">
        <f t="shared" si="55"/>
        <v>-1.037239278969577E-2</v>
      </c>
      <c r="AI105" s="1">
        <f t="shared" si="56"/>
        <v>1.0767429526517087</v>
      </c>
      <c r="AJ105" s="1">
        <f t="shared" si="57"/>
        <v>-0.59295897367045025</v>
      </c>
      <c r="AK105" s="1">
        <f t="shared" si="58"/>
        <v>0.27025193831428457</v>
      </c>
      <c r="AL105" s="1">
        <f t="shared" si="59"/>
        <v>1.294111730029059</v>
      </c>
      <c r="AM105" s="1">
        <f t="shared" si="60"/>
        <v>0.75556917785585676</v>
      </c>
      <c r="AN105" s="1">
        <f t="shared" si="65"/>
        <v>-5.2529440412453132</v>
      </c>
      <c r="AO105" s="1">
        <f t="shared" si="65"/>
        <v>-5.252946371052766</v>
      </c>
      <c r="AP105" s="1">
        <f t="shared" si="65"/>
        <v>-5.2529624858071244</v>
      </c>
      <c r="AQ105" s="1">
        <f t="shared" si="65"/>
        <v>-5.2530739360966248</v>
      </c>
      <c r="AR105" s="1">
        <f t="shared" si="65"/>
        <v>-5.2538441652326773</v>
      </c>
      <c r="AS105" s="1">
        <f t="shared" si="65"/>
        <v>-5.2591404870273895</v>
      </c>
      <c r="AT105" s="1">
        <f t="shared" si="65"/>
        <v>-5.294387726578206</v>
      </c>
      <c r="AU105" s="1">
        <f t="shared" si="62"/>
        <v>-5.4938255875050519</v>
      </c>
      <c r="AW105" s="1">
        <v>10600</v>
      </c>
      <c r="AX105" s="1">
        <f t="shared" si="34"/>
        <v>-5.2720476541413763E-2</v>
      </c>
      <c r="AY105" s="1">
        <f t="shared" si="35"/>
        <v>-4.9532814923752201E-2</v>
      </c>
      <c r="AZ105" s="1">
        <f t="shared" si="36"/>
        <v>-3.1876616176615604E-3</v>
      </c>
      <c r="BA105" s="1">
        <f t="shared" si="37"/>
        <v>0.89483790135278118</v>
      </c>
      <c r="BB105" s="1">
        <f t="shared" si="38"/>
        <v>2.5623350628829682E-2</v>
      </c>
      <c r="BC105" s="1">
        <f t="shared" si="39"/>
        <v>1.9544664575502404</v>
      </c>
      <c r="BD105" s="1">
        <f t="shared" si="40"/>
        <v>1.4820776935797548</v>
      </c>
      <c r="BE105" s="1">
        <f t="shared" si="44"/>
        <v>1.6753512018932104</v>
      </c>
      <c r="BF105" s="1">
        <f t="shared" si="44"/>
        <v>1.675351201953746</v>
      </c>
      <c r="BG105" s="1">
        <f t="shared" si="44"/>
        <v>1.6753511998890844</v>
      </c>
      <c r="BH105" s="1">
        <f t="shared" si="43"/>
        <v>1.6753512703076385</v>
      </c>
      <c r="BI105" s="1">
        <f t="shared" si="43"/>
        <v>1.6753488685447215</v>
      </c>
      <c r="BJ105" s="1">
        <f t="shared" si="43"/>
        <v>1.6754307543679738</v>
      </c>
      <c r="BK105" s="1">
        <f t="shared" si="43"/>
        <v>1.6726019200773172</v>
      </c>
      <c r="BL105" s="1">
        <f t="shared" si="41"/>
        <v>1.395948378555306</v>
      </c>
    </row>
    <row r="106" spans="1:64" x14ac:dyDescent="0.2">
      <c r="A106" s="1" t="s">
        <v>142</v>
      </c>
      <c r="C106" s="54">
        <v>43957.349000000002</v>
      </c>
      <c r="D106" s="54"/>
      <c r="E106" s="1">
        <f t="shared" si="46"/>
        <v>-2702.9990689283886</v>
      </c>
      <c r="F106" s="1">
        <f t="shared" si="47"/>
        <v>-2703</v>
      </c>
      <c r="G106" s="1">
        <f t="shared" si="48"/>
        <v>6.4000000566011295E-4</v>
      </c>
      <c r="I106" s="1">
        <f t="shared" si="66"/>
        <v>6.4000000566011295E-4</v>
      </c>
      <c r="Q106" s="112">
        <f t="shared" si="49"/>
        <v>28938.849000000002</v>
      </c>
      <c r="S106" s="2">
        <v>0.1</v>
      </c>
      <c r="Z106" s="1">
        <f t="shared" si="50"/>
        <v>-2703</v>
      </c>
      <c r="AA106" s="1">
        <f t="shared" si="51"/>
        <v>-4.7844589804467577E-3</v>
      </c>
      <c r="AB106" s="1">
        <f t="shared" si="52"/>
        <v>1.0779186481302839E-2</v>
      </c>
      <c r="AC106" s="1">
        <f t="shared" si="53"/>
        <v>6.4000000566011295E-4</v>
      </c>
      <c r="AE106" s="1">
        <f t="shared" si="54"/>
        <v>2.9424755291955582E-6</v>
      </c>
      <c r="AF106" s="1">
        <f t="shared" si="63"/>
        <v>6.4000000566011295E-4</v>
      </c>
      <c r="AG106" s="2"/>
      <c r="AH106" s="1">
        <f t="shared" si="55"/>
        <v>-1.0139186475642726E-2</v>
      </c>
      <c r="AI106" s="1">
        <f t="shared" si="56"/>
        <v>1.0685388585145017</v>
      </c>
      <c r="AJ106" s="1">
        <f t="shared" si="57"/>
        <v>-0.56834789091761162</v>
      </c>
      <c r="AK106" s="1">
        <f t="shared" si="58"/>
        <v>0.27244818923578734</v>
      </c>
      <c r="AL106" s="1">
        <f t="shared" si="59"/>
        <v>1.3243437821273703</v>
      </c>
      <c r="AM106" s="1">
        <f t="shared" si="60"/>
        <v>0.77959089975622842</v>
      </c>
      <c r="AN106" s="1">
        <f t="shared" si="65"/>
        <v>-5.2258944624152823</v>
      </c>
      <c r="AO106" s="1">
        <f t="shared" si="65"/>
        <v>-5.2258962935587396</v>
      </c>
      <c r="AP106" s="1">
        <f t="shared" si="65"/>
        <v>-5.2259095619673497</v>
      </c>
      <c r="AQ106" s="1">
        <f t="shared" si="65"/>
        <v>-5.2260056951201292</v>
      </c>
      <c r="AR106" s="1">
        <f t="shared" si="65"/>
        <v>-5.2267017167283205</v>
      </c>
      <c r="AS106" s="1">
        <f t="shared" si="65"/>
        <v>-5.231715710796637</v>
      </c>
      <c r="AT106" s="1">
        <f t="shared" si="65"/>
        <v>-5.2666186284794891</v>
      </c>
      <c r="AU106" s="1">
        <f t="shared" si="62"/>
        <v>-5.4705981505502486</v>
      </c>
      <c r="AW106" s="1">
        <v>10800</v>
      </c>
      <c r="AX106" s="1">
        <f t="shared" si="34"/>
        <v>-5.2168771299352497E-2</v>
      </c>
      <c r="AY106" s="1">
        <f t="shared" si="35"/>
        <v>-5.0282620232553754E-2</v>
      </c>
      <c r="AZ106" s="1">
        <f t="shared" si="36"/>
        <v>-1.8861510667987423E-3</v>
      </c>
      <c r="BA106" s="1">
        <f t="shared" si="37"/>
        <v>0.87158295351979553</v>
      </c>
      <c r="BB106" s="1">
        <f t="shared" si="38"/>
        <v>0.11642626604763964</v>
      </c>
      <c r="BC106" s="1">
        <f t="shared" si="39"/>
        <v>2.0455312135607056</v>
      </c>
      <c r="BD106" s="1">
        <f t="shared" si="40"/>
        <v>1.6382728080577404</v>
      </c>
      <c r="BE106" s="1">
        <f t="shared" si="44"/>
        <v>1.774320005788925</v>
      </c>
      <c r="BF106" s="1">
        <f t="shared" si="44"/>
        <v>1.7743200025839108</v>
      </c>
      <c r="BG106" s="1">
        <f t="shared" si="44"/>
        <v>1.7743200590266941</v>
      </c>
      <c r="BH106" s="1">
        <f t="shared" si="43"/>
        <v>1.7743190650233265</v>
      </c>
      <c r="BI106" s="1">
        <f t="shared" si="43"/>
        <v>1.7743365695317572</v>
      </c>
      <c r="BJ106" s="1">
        <f t="shared" si="43"/>
        <v>1.7740280957676469</v>
      </c>
      <c r="BK106" s="1">
        <f t="shared" si="43"/>
        <v>1.7793983072250583</v>
      </c>
      <c r="BL106" s="1">
        <f t="shared" si="41"/>
        <v>1.4991814316877656</v>
      </c>
    </row>
    <row r="107" spans="1:64" x14ac:dyDescent="0.2">
      <c r="A107" s="1" t="s">
        <v>132</v>
      </c>
      <c r="C107" s="54">
        <v>43967.656000000003</v>
      </c>
      <c r="D107" s="54" t="s">
        <v>52</v>
      </c>
      <c r="E107" s="1">
        <f t="shared" si="46"/>
        <v>-2688.0044516861053</v>
      </c>
      <c r="F107" s="1">
        <f t="shared" si="47"/>
        <v>-2688</v>
      </c>
      <c r="G107" s="1">
        <f t="shared" si="48"/>
        <v>-3.0599999954574741E-3</v>
      </c>
      <c r="I107" s="1">
        <f t="shared" si="66"/>
        <v>-3.0599999954574741E-3</v>
      </c>
      <c r="Q107" s="112">
        <f t="shared" si="49"/>
        <v>28949.156000000003</v>
      </c>
      <c r="S107" s="2">
        <v>0.1</v>
      </c>
      <c r="Z107" s="1">
        <f t="shared" si="50"/>
        <v>-2688</v>
      </c>
      <c r="AA107" s="1">
        <f t="shared" si="51"/>
        <v>-4.7729257342671288E-3</v>
      </c>
      <c r="AB107" s="1">
        <f t="shared" si="52"/>
        <v>7.0002000888352983E-3</v>
      </c>
      <c r="AC107" s="1">
        <f t="shared" si="53"/>
        <v>-3.0599999954574741E-3</v>
      </c>
      <c r="AE107" s="1">
        <f t="shared" si="54"/>
        <v>2.9341145866766014E-7</v>
      </c>
      <c r="AF107" s="1">
        <f t="shared" si="63"/>
        <v>-3.0599999954574741E-3</v>
      </c>
      <c r="AG107" s="2"/>
      <c r="AH107" s="1">
        <f t="shared" si="55"/>
        <v>-1.0060200084292772E-2</v>
      </c>
      <c r="AI107" s="1">
        <f t="shared" si="56"/>
        <v>1.0658178221189942</v>
      </c>
      <c r="AJ107" s="1">
        <f t="shared" si="57"/>
        <v>-0.56011243498789376</v>
      </c>
      <c r="AK107" s="1">
        <f t="shared" si="58"/>
        <v>0.27311829897654738</v>
      </c>
      <c r="AL107" s="1">
        <f t="shared" si="59"/>
        <v>1.3343187856958687</v>
      </c>
      <c r="AM107" s="1">
        <f t="shared" si="60"/>
        <v>0.78764098262512428</v>
      </c>
      <c r="AN107" s="1">
        <f t="shared" si="65"/>
        <v>-5.2169238225005818</v>
      </c>
      <c r="AO107" s="1">
        <f t="shared" si="65"/>
        <v>-5.2169255065037783</v>
      </c>
      <c r="AP107" s="1">
        <f t="shared" si="65"/>
        <v>-5.2169379064807897</v>
      </c>
      <c r="AQ107" s="1">
        <f t="shared" si="65"/>
        <v>-5.2170292038102817</v>
      </c>
      <c r="AR107" s="1">
        <f t="shared" si="65"/>
        <v>-5.2177009348295389</v>
      </c>
      <c r="AS107" s="1">
        <f t="shared" si="65"/>
        <v>-5.2226184395247</v>
      </c>
      <c r="AT107" s="1">
        <f t="shared" si="65"/>
        <v>-5.2573865975533192</v>
      </c>
      <c r="AU107" s="1">
        <f t="shared" si="62"/>
        <v>-5.4628556715653147</v>
      </c>
      <c r="AW107" s="1">
        <v>11000</v>
      </c>
      <c r="AX107" s="1">
        <f t="shared" si="34"/>
        <v>-5.162964581123855E-2</v>
      </c>
      <c r="AY107" s="1">
        <f t="shared" si="35"/>
        <v>-5.1030192403956391E-2</v>
      </c>
      <c r="AZ107" s="1">
        <f t="shared" si="36"/>
        <v>-5.9945340728215907E-4</v>
      </c>
      <c r="BA107" s="1">
        <f t="shared" si="37"/>
        <v>0.8504650424896627</v>
      </c>
      <c r="BB107" s="1">
        <f t="shared" si="38"/>
        <v>0.20184209922119692</v>
      </c>
      <c r="BC107" s="1">
        <f t="shared" si="39"/>
        <v>2.1320786696743723</v>
      </c>
      <c r="BD107" s="1">
        <f t="shared" si="40"/>
        <v>1.8099700519447772</v>
      </c>
      <c r="BE107" s="1">
        <f t="shared" si="44"/>
        <v>1.8708032682964835</v>
      </c>
      <c r="BF107" s="1">
        <f t="shared" si="44"/>
        <v>1.8708032143090478</v>
      </c>
      <c r="BG107" s="1">
        <f t="shared" si="44"/>
        <v>1.8708038645681957</v>
      </c>
      <c r="BH107" s="1">
        <f t="shared" si="43"/>
        <v>1.8707960323408903</v>
      </c>
      <c r="BI107" s="1">
        <f t="shared" si="43"/>
        <v>1.8708903565962804</v>
      </c>
      <c r="BJ107" s="1">
        <f t="shared" si="43"/>
        <v>1.869752481435873</v>
      </c>
      <c r="BK107" s="1">
        <f t="shared" si="43"/>
        <v>1.8832110565512128</v>
      </c>
      <c r="BL107" s="1">
        <f t="shared" si="41"/>
        <v>1.6024144848202253</v>
      </c>
    </row>
    <row r="108" spans="1:64" x14ac:dyDescent="0.2">
      <c r="A108" s="1" t="s">
        <v>132</v>
      </c>
      <c r="C108" s="54">
        <v>43980.709000000003</v>
      </c>
      <c r="D108" s="54" t="s">
        <v>52</v>
      </c>
      <c r="E108" s="1">
        <f t="shared" si="46"/>
        <v>-2669.0149553376518</v>
      </c>
      <c r="F108" s="1">
        <f t="shared" si="47"/>
        <v>-2669</v>
      </c>
      <c r="G108" s="1">
        <f t="shared" si="48"/>
        <v>-1.0279999994963873E-2</v>
      </c>
      <c r="I108" s="1">
        <f t="shared" si="66"/>
        <v>-1.0279999994963873E-2</v>
      </c>
      <c r="Q108" s="112">
        <f t="shared" si="49"/>
        <v>28962.209000000003</v>
      </c>
      <c r="S108" s="2">
        <v>0.1</v>
      </c>
      <c r="Z108" s="1">
        <f t="shared" si="50"/>
        <v>-2669</v>
      </c>
      <c r="AA108" s="1">
        <f t="shared" si="51"/>
        <v>-4.7574314593963277E-3</v>
      </c>
      <c r="AB108" s="1">
        <f t="shared" si="52"/>
        <v>-3.2071680350648224E-4</v>
      </c>
      <c r="AC108" s="1">
        <f t="shared" si="53"/>
        <v>-1.0279999994963873E-2</v>
      </c>
      <c r="AE108" s="1">
        <f t="shared" si="54"/>
        <v>3.0498763230040666E-6</v>
      </c>
      <c r="AF108" s="1">
        <f t="shared" si="63"/>
        <v>-1.0279999994963873E-2</v>
      </c>
      <c r="AG108" s="2"/>
      <c r="AH108" s="1">
        <f t="shared" si="55"/>
        <v>-9.9592831914573909E-3</v>
      </c>
      <c r="AI108" s="1">
        <f t="shared" si="56"/>
        <v>1.0623817516348144</v>
      </c>
      <c r="AJ108" s="1">
        <f t="shared" si="57"/>
        <v>-0.54966177656250792</v>
      </c>
      <c r="AK108" s="1">
        <f t="shared" si="58"/>
        <v>0.27392354409086961</v>
      </c>
      <c r="AL108" s="1">
        <f t="shared" si="59"/>
        <v>1.3468809885354442</v>
      </c>
      <c r="AM108" s="1">
        <f t="shared" si="60"/>
        <v>0.79786948065503949</v>
      </c>
      <c r="AN108" s="1">
        <f t="shared" si="65"/>
        <v>-5.2055937983190876</v>
      </c>
      <c r="AO108" s="1">
        <f t="shared" si="65"/>
        <v>-5.2055953088469202</v>
      </c>
      <c r="AP108" s="1">
        <f t="shared" si="65"/>
        <v>-5.2056066651976485</v>
      </c>
      <c r="AQ108" s="1">
        <f t="shared" si="65"/>
        <v>-5.2056920360835761</v>
      </c>
      <c r="AR108" s="1">
        <f t="shared" si="65"/>
        <v>-5.2063333746750011</v>
      </c>
      <c r="AS108" s="1">
        <f t="shared" si="65"/>
        <v>-5.2111271643393424</v>
      </c>
      <c r="AT108" s="1">
        <f t="shared" si="65"/>
        <v>-5.2457103847450623</v>
      </c>
      <c r="AU108" s="1">
        <f t="shared" si="62"/>
        <v>-5.4530485315177302</v>
      </c>
      <c r="AW108" s="1">
        <v>11200</v>
      </c>
      <c r="AX108" s="1">
        <f t="shared" si="34"/>
        <v>-5.1112856908621558E-2</v>
      </c>
      <c r="AY108" s="1">
        <f t="shared" si="35"/>
        <v>-5.1775531437960112E-2</v>
      </c>
      <c r="AZ108" s="1">
        <f t="shared" si="36"/>
        <v>6.6267452933855295E-4</v>
      </c>
      <c r="BA108" s="1">
        <f t="shared" si="37"/>
        <v>0.83136280005370267</v>
      </c>
      <c r="BB108" s="1">
        <f t="shared" si="38"/>
        <v>0.28191637215772414</v>
      </c>
      <c r="BC108" s="1">
        <f t="shared" si="39"/>
        <v>2.2146312152345882</v>
      </c>
      <c r="BD108" s="1">
        <f t="shared" si="40"/>
        <v>2.0008347277388974</v>
      </c>
      <c r="BE108" s="1">
        <f t="shared" si="44"/>
        <v>1.9650338046123226</v>
      </c>
      <c r="BF108" s="1">
        <f t="shared" si="44"/>
        <v>1.9650334903131701</v>
      </c>
      <c r="BG108" s="1">
        <f t="shared" si="44"/>
        <v>1.9650364029340586</v>
      </c>
      <c r="BH108" s="1">
        <f t="shared" si="43"/>
        <v>1.9650094107965077</v>
      </c>
      <c r="BI108" s="1">
        <f t="shared" si="43"/>
        <v>1.9652594880377416</v>
      </c>
      <c r="BJ108" s="1">
        <f t="shared" si="43"/>
        <v>1.9629367818476569</v>
      </c>
      <c r="BK108" s="1">
        <f t="shared" si="43"/>
        <v>1.9840339956813109</v>
      </c>
      <c r="BL108" s="1">
        <f t="shared" si="41"/>
        <v>1.705647537952685</v>
      </c>
    </row>
    <row r="109" spans="1:64" x14ac:dyDescent="0.2">
      <c r="A109" s="1" t="s">
        <v>143</v>
      </c>
      <c r="C109" s="54">
        <v>43981.406000000003</v>
      </c>
      <c r="D109" s="54"/>
      <c r="E109" s="1">
        <f t="shared" si="46"/>
        <v>-2668.0009601675856</v>
      </c>
      <c r="F109" s="1">
        <f t="shared" si="47"/>
        <v>-2668</v>
      </c>
      <c r="G109" s="1">
        <f t="shared" si="48"/>
        <v>-6.5999999787891284E-4</v>
      </c>
      <c r="I109" s="1">
        <f t="shared" si="66"/>
        <v>-6.5999999787891284E-4</v>
      </c>
      <c r="Q109" s="112">
        <f t="shared" si="49"/>
        <v>28962.906000000003</v>
      </c>
      <c r="S109" s="2">
        <v>0.1</v>
      </c>
      <c r="Z109" s="1">
        <f t="shared" si="50"/>
        <v>-2668</v>
      </c>
      <c r="AA109" s="1">
        <f t="shared" si="51"/>
        <v>-4.7565889698236077E-3</v>
      </c>
      <c r="AB109" s="1">
        <f t="shared" si="52"/>
        <v>9.2939453350288134E-3</v>
      </c>
      <c r="AC109" s="1">
        <f t="shared" si="53"/>
        <v>-6.5999999787891284E-4</v>
      </c>
      <c r="AE109" s="1">
        <f t="shared" si="54"/>
        <v>1.6782041205058894E-6</v>
      </c>
      <c r="AF109" s="1">
        <f t="shared" si="63"/>
        <v>-6.5999999787891284E-4</v>
      </c>
      <c r="AG109" s="2"/>
      <c r="AH109" s="1">
        <f t="shared" si="55"/>
        <v>-9.9539453329077262E-3</v>
      </c>
      <c r="AI109" s="1">
        <f t="shared" si="56"/>
        <v>1.0622012433288419</v>
      </c>
      <c r="AJ109" s="1">
        <f t="shared" si="57"/>
        <v>-0.54911120060205842</v>
      </c>
      <c r="AK109" s="1">
        <f t="shared" si="58"/>
        <v>0.27396458945030916</v>
      </c>
      <c r="AL109" s="1">
        <f t="shared" si="59"/>
        <v>1.3475399124594747</v>
      </c>
      <c r="AM109" s="1">
        <f t="shared" si="60"/>
        <v>0.79840881848205425</v>
      </c>
      <c r="AN109" s="1">
        <f t="shared" si="65"/>
        <v>-5.204998494143438</v>
      </c>
      <c r="AO109" s="1">
        <f t="shared" si="65"/>
        <v>-5.2049999959292172</v>
      </c>
      <c r="AP109" s="1">
        <f t="shared" si="65"/>
        <v>-5.2050112990769932</v>
      </c>
      <c r="AQ109" s="1">
        <f t="shared" si="65"/>
        <v>-5.2050963642597443</v>
      </c>
      <c r="AR109" s="1">
        <f t="shared" si="65"/>
        <v>-5.2057361156121758</v>
      </c>
      <c r="AS109" s="1">
        <f t="shared" si="65"/>
        <v>-5.2105233506074162</v>
      </c>
      <c r="AT109" s="1">
        <f t="shared" si="65"/>
        <v>-5.2450963980644012</v>
      </c>
      <c r="AU109" s="1">
        <f t="shared" si="62"/>
        <v>-5.4525323662520684</v>
      </c>
      <c r="AW109" s="1">
        <v>11400</v>
      </c>
      <c r="AX109" s="1">
        <f t="shared" si="34"/>
        <v>-5.0626688560114999E-2</v>
      </c>
      <c r="AY109" s="1">
        <f t="shared" si="35"/>
        <v>-5.251863733456491E-2</v>
      </c>
      <c r="AZ109" s="1">
        <f t="shared" si="36"/>
        <v>1.8919487744499099E-3</v>
      </c>
      <c r="BA109" s="1">
        <f t="shared" si="37"/>
        <v>0.81415077050409368</v>
      </c>
      <c r="BB109" s="1">
        <f t="shared" si="38"/>
        <v>0.35677913482550572</v>
      </c>
      <c r="BC109" s="1">
        <f t="shared" si="39"/>
        <v>2.2936581489262751</v>
      </c>
      <c r="BD109" s="1">
        <f t="shared" si="40"/>
        <v>2.215627302359648</v>
      </c>
      <c r="BE109" s="1">
        <f t="shared" si="44"/>
        <v>2.0572305492023277</v>
      </c>
      <c r="BF109" s="1">
        <f t="shared" si="44"/>
        <v>2.0572294368823436</v>
      </c>
      <c r="BG109" s="1">
        <f t="shared" si="44"/>
        <v>2.0572379063923343</v>
      </c>
      <c r="BH109" s="1">
        <f t="shared" si="43"/>
        <v>2.0571734137999016</v>
      </c>
      <c r="BI109" s="1">
        <f t="shared" si="43"/>
        <v>2.0576643062263815</v>
      </c>
      <c r="BJ109" s="1">
        <f t="shared" si="43"/>
        <v>2.0539162803485915</v>
      </c>
      <c r="BK109" s="1">
        <f t="shared" si="43"/>
        <v>2.0818927865505161</v>
      </c>
      <c r="BL109" s="1">
        <f t="shared" si="41"/>
        <v>1.8088805910851447</v>
      </c>
    </row>
    <row r="110" spans="1:64" x14ac:dyDescent="0.2">
      <c r="A110" s="1" t="s">
        <v>140</v>
      </c>
      <c r="C110" s="54">
        <v>44014.392999999996</v>
      </c>
      <c r="D110" s="54"/>
      <c r="E110" s="1">
        <f t="shared" si="46"/>
        <v>-2620.0114929151287</v>
      </c>
      <c r="F110" s="1">
        <f t="shared" si="47"/>
        <v>-2620</v>
      </c>
      <c r="G110" s="1">
        <f t="shared" si="48"/>
        <v>-7.900000004156027E-3</v>
      </c>
      <c r="I110" s="1">
        <f t="shared" si="66"/>
        <v>-7.900000004156027E-3</v>
      </c>
      <c r="Q110" s="112">
        <f t="shared" si="49"/>
        <v>28995.892999999996</v>
      </c>
      <c r="S110" s="2">
        <v>0.1</v>
      </c>
      <c r="Z110" s="1">
        <f t="shared" si="50"/>
        <v>-2620</v>
      </c>
      <c r="AA110" s="1">
        <f t="shared" si="51"/>
        <v>-4.7130675117419288E-3</v>
      </c>
      <c r="AB110" s="1">
        <f t="shared" si="52"/>
        <v>1.7947118140162373E-3</v>
      </c>
      <c r="AC110" s="1">
        <f t="shared" si="53"/>
        <v>-7.900000004156027E-3</v>
      </c>
      <c r="AE110" s="1">
        <f t="shared" si="54"/>
        <v>1.0156538711204736E-6</v>
      </c>
      <c r="AF110" s="1">
        <f t="shared" si="63"/>
        <v>-7.900000004156027E-3</v>
      </c>
      <c r="AG110" s="2"/>
      <c r="AH110" s="1">
        <f t="shared" si="55"/>
        <v>-9.6947118181722643E-3</v>
      </c>
      <c r="AI110" s="1">
        <f t="shared" si="56"/>
        <v>1.053578734167113</v>
      </c>
      <c r="AJ110" s="1">
        <f t="shared" si="57"/>
        <v>-0.52263083062547033</v>
      </c>
      <c r="AK110" s="1">
        <f t="shared" si="58"/>
        <v>0.27578054715548761</v>
      </c>
      <c r="AL110" s="1">
        <f t="shared" si="59"/>
        <v>1.3789064553568027</v>
      </c>
      <c r="AM110" s="1">
        <f t="shared" si="60"/>
        <v>0.82441729728850233</v>
      </c>
      <c r="AN110" s="1">
        <f t="shared" si="65"/>
        <v>-5.1765424869766576</v>
      </c>
      <c r="AO110" s="1">
        <f t="shared" si="65"/>
        <v>-5.176543612184676</v>
      </c>
      <c r="AP110" s="1">
        <f t="shared" si="65"/>
        <v>-5.1765525589264607</v>
      </c>
      <c r="AQ110" s="1">
        <f t="shared" si="65"/>
        <v>-5.1766236904739236</v>
      </c>
      <c r="AR110" s="1">
        <f t="shared" si="65"/>
        <v>-5.1771888665391614</v>
      </c>
      <c r="AS110" s="1">
        <f t="shared" si="65"/>
        <v>-5.1816570524509658</v>
      </c>
      <c r="AT110" s="1">
        <f t="shared" si="65"/>
        <v>-5.2156905075080502</v>
      </c>
      <c r="AU110" s="1">
        <f t="shared" si="62"/>
        <v>-5.4277564335002779</v>
      </c>
      <c r="AW110" s="1">
        <v>11600</v>
      </c>
      <c r="AX110" s="1">
        <f t="shared" si="34"/>
        <v>-5.0178199636175459E-2</v>
      </c>
      <c r="AY110" s="1">
        <f t="shared" si="35"/>
        <v>-5.3259510093770786E-2</v>
      </c>
      <c r="AZ110" s="1">
        <f t="shared" si="36"/>
        <v>3.0813104575953248E-3</v>
      </c>
      <c r="BA110" s="1">
        <f t="shared" si="37"/>
        <v>0.79870626409442869</v>
      </c>
      <c r="BB110" s="1">
        <f t="shared" si="38"/>
        <v>0.42660904473972505</v>
      </c>
      <c r="BC110" s="1">
        <f t="shared" si="39"/>
        <v>2.3695805013901299</v>
      </c>
      <c r="BD110" s="1">
        <f t="shared" si="40"/>
        <v>2.460667576998929</v>
      </c>
      <c r="BE110" s="1">
        <f t="shared" si="44"/>
        <v>2.147598518609847</v>
      </c>
      <c r="BF110" s="1">
        <f t="shared" si="44"/>
        <v>2.1475956169351642</v>
      </c>
      <c r="BG110" s="1">
        <f t="shared" si="44"/>
        <v>2.1476145561970941</v>
      </c>
      <c r="BH110" s="1">
        <f t="shared" si="43"/>
        <v>2.1474909294840119</v>
      </c>
      <c r="BI110" s="1">
        <f t="shared" si="43"/>
        <v>2.148297484012927</v>
      </c>
      <c r="BJ110" s="1">
        <f t="shared" si="43"/>
        <v>2.1430172707590085</v>
      </c>
      <c r="BK110" s="1">
        <f t="shared" si="43"/>
        <v>2.1768446521655482</v>
      </c>
      <c r="BL110" s="1">
        <f t="shared" si="41"/>
        <v>1.9121136442176043</v>
      </c>
    </row>
    <row r="111" spans="1:64" x14ac:dyDescent="0.2">
      <c r="A111" s="1" t="s">
        <v>130</v>
      </c>
      <c r="C111" s="54">
        <v>44014.397299999997</v>
      </c>
      <c r="D111" s="54"/>
      <c r="E111" s="1">
        <f t="shared" si="46"/>
        <v>-2620.0052372777805</v>
      </c>
      <c r="F111" s="1">
        <f t="shared" si="47"/>
        <v>-2620</v>
      </c>
      <c r="G111" s="1">
        <f t="shared" si="48"/>
        <v>-3.6000000036437996E-3</v>
      </c>
      <c r="J111" s="1">
        <f>G111</f>
        <v>-3.6000000036437996E-3</v>
      </c>
      <c r="Q111" s="112">
        <f t="shared" si="49"/>
        <v>28995.897299999997</v>
      </c>
      <c r="S111" s="2">
        <v>1</v>
      </c>
      <c r="T111" s="1" t="s">
        <v>67</v>
      </c>
      <c r="Z111" s="1">
        <f t="shared" si="50"/>
        <v>-2620</v>
      </c>
      <c r="AA111" s="1">
        <f t="shared" si="51"/>
        <v>-4.7130675117419288E-3</v>
      </c>
      <c r="AB111" s="1">
        <f t="shared" si="52"/>
        <v>6.0947118145284647E-3</v>
      </c>
      <c r="AC111" s="1">
        <f t="shared" si="53"/>
        <v>-3.6000000036437996E-3</v>
      </c>
      <c r="AE111" s="1">
        <f t="shared" si="54"/>
        <v>1.238919277583779E-6</v>
      </c>
      <c r="AF111" s="1">
        <f t="shared" si="63"/>
        <v>-3.6000000036437996E-3</v>
      </c>
      <c r="AG111" s="2"/>
      <c r="AH111" s="1">
        <f t="shared" si="55"/>
        <v>-9.6947118181722643E-3</v>
      </c>
      <c r="AI111" s="1">
        <f t="shared" si="56"/>
        <v>1.053578734167113</v>
      </c>
      <c r="AJ111" s="1">
        <f t="shared" si="57"/>
        <v>-0.52263083062547033</v>
      </c>
      <c r="AK111" s="1">
        <f t="shared" si="58"/>
        <v>0.27578054715548761</v>
      </c>
      <c r="AL111" s="1">
        <f t="shared" si="59"/>
        <v>1.3789064553568027</v>
      </c>
      <c r="AM111" s="1">
        <f t="shared" si="60"/>
        <v>0.82441729728850233</v>
      </c>
      <c r="AN111" s="1">
        <f t="shared" si="65"/>
        <v>-5.1765424869766576</v>
      </c>
      <c r="AO111" s="1">
        <f t="shared" si="65"/>
        <v>-5.176543612184676</v>
      </c>
      <c r="AP111" s="1">
        <f t="shared" si="65"/>
        <v>-5.1765525589264607</v>
      </c>
      <c r="AQ111" s="1">
        <f t="shared" si="65"/>
        <v>-5.1766236904739236</v>
      </c>
      <c r="AR111" s="1">
        <f t="shared" si="65"/>
        <v>-5.1771888665391614</v>
      </c>
      <c r="AS111" s="1">
        <f t="shared" si="65"/>
        <v>-5.1816570524509658</v>
      </c>
      <c r="AT111" s="1">
        <f t="shared" si="65"/>
        <v>-5.2156905075080502</v>
      </c>
      <c r="AU111" s="1">
        <f t="shared" si="62"/>
        <v>-5.4277564335002779</v>
      </c>
      <c r="AW111" s="1">
        <v>11800</v>
      </c>
      <c r="AX111" s="1">
        <f t="shared" si="34"/>
        <v>-4.9773434989545666E-2</v>
      </c>
      <c r="AY111" s="1">
        <f t="shared" si="35"/>
        <v>-5.3998149715577752E-2</v>
      </c>
      <c r="AZ111" s="1">
        <f t="shared" si="36"/>
        <v>4.224714726032087E-3</v>
      </c>
      <c r="BA111" s="1">
        <f t="shared" si="37"/>
        <v>0.78491346943308415</v>
      </c>
      <c r="BB111" s="1">
        <f t="shared" si="38"/>
        <v>0.49160857405469677</v>
      </c>
      <c r="BC111" s="1">
        <f t="shared" si="39"/>
        <v>2.4427762966031454</v>
      </c>
      <c r="BD111" s="1">
        <f t="shared" si="40"/>
        <v>2.7445537322203126</v>
      </c>
      <c r="BE111" s="1">
        <f t="shared" si="44"/>
        <v>2.236329356064461</v>
      </c>
      <c r="BF111" s="1">
        <f t="shared" si="44"/>
        <v>2.2363232326650224</v>
      </c>
      <c r="BG111" s="1">
        <f t="shared" si="44"/>
        <v>2.2363585311004219</v>
      </c>
      <c r="BH111" s="1">
        <f t="shared" si="43"/>
        <v>2.2361550308946807</v>
      </c>
      <c r="BI111" s="1">
        <f t="shared" si="43"/>
        <v>2.2373275132880122</v>
      </c>
      <c r="BJ111" s="1">
        <f t="shared" si="43"/>
        <v>2.2305479330837077</v>
      </c>
      <c r="BK111" s="1">
        <f t="shared" si="43"/>
        <v>2.2689777673168701</v>
      </c>
      <c r="BL111" s="1">
        <f t="shared" si="41"/>
        <v>2.015346697350064</v>
      </c>
    </row>
    <row r="112" spans="1:64" x14ac:dyDescent="0.2">
      <c r="A112" s="1" t="s">
        <v>140</v>
      </c>
      <c r="C112" s="54">
        <v>44016.451999999997</v>
      </c>
      <c r="D112" s="54"/>
      <c r="E112" s="1">
        <f t="shared" si="46"/>
        <v>-2617.0160609851905</v>
      </c>
      <c r="F112" s="1">
        <f t="shared" si="47"/>
        <v>-2617</v>
      </c>
      <c r="G112" s="1">
        <f t="shared" si="48"/>
        <v>-1.1039999997592531E-2</v>
      </c>
      <c r="I112" s="1">
        <f t="shared" ref="I112:I143" si="67">G112</f>
        <v>-1.1039999997592531E-2</v>
      </c>
      <c r="Q112" s="112">
        <f t="shared" si="49"/>
        <v>28997.951999999997</v>
      </c>
      <c r="S112" s="2">
        <v>0.1</v>
      </c>
      <c r="Z112" s="1">
        <f t="shared" si="50"/>
        <v>-2617</v>
      </c>
      <c r="AA112" s="1">
        <f t="shared" si="51"/>
        <v>-4.7101515382867842E-3</v>
      </c>
      <c r="AB112" s="1">
        <f t="shared" si="52"/>
        <v>-1.3616818855409964E-3</v>
      </c>
      <c r="AC112" s="1">
        <f t="shared" si="53"/>
        <v>-1.1039999997592531E-2</v>
      </c>
      <c r="AE112" s="1">
        <f t="shared" si="54"/>
        <v>4.0066981517775338E-6</v>
      </c>
      <c r="AF112" s="1">
        <f t="shared" si="63"/>
        <v>-1.1039999997592531E-2</v>
      </c>
      <c r="AG112" s="2"/>
      <c r="AH112" s="1">
        <f t="shared" si="55"/>
        <v>-9.6783181120515347E-3</v>
      </c>
      <c r="AI112" s="1">
        <f t="shared" si="56"/>
        <v>1.053042657205685</v>
      </c>
      <c r="AJ112" s="1">
        <f t="shared" si="57"/>
        <v>-0.52097290649135142</v>
      </c>
      <c r="AK112" s="1">
        <f t="shared" si="58"/>
        <v>0.27588415587142812</v>
      </c>
      <c r="AL112" s="1">
        <f t="shared" si="59"/>
        <v>1.3808499430940093</v>
      </c>
      <c r="AM112" s="1">
        <f t="shared" si="60"/>
        <v>0.82605080952277032</v>
      </c>
      <c r="AN112" s="1">
        <f t="shared" si="65"/>
        <v>-5.1747716741011907</v>
      </c>
      <c r="AO112" s="1">
        <f t="shared" si="65"/>
        <v>-5.1747727784414739</v>
      </c>
      <c r="AP112" s="1">
        <f t="shared" si="65"/>
        <v>-5.1747815904442485</v>
      </c>
      <c r="AQ112" s="1">
        <f t="shared" si="65"/>
        <v>-5.1748518995975452</v>
      </c>
      <c r="AR112" s="1">
        <f t="shared" si="65"/>
        <v>-5.175412527068838</v>
      </c>
      <c r="AS112" s="1">
        <f t="shared" si="65"/>
        <v>-5.1798605180998081</v>
      </c>
      <c r="AT112" s="1">
        <f t="shared" si="65"/>
        <v>-5.2138569323131705</v>
      </c>
      <c r="AU112" s="1">
        <f t="shared" si="62"/>
        <v>-5.4262079377032908</v>
      </c>
      <c r="AW112" s="1">
        <v>12000</v>
      </c>
      <c r="AX112" s="1">
        <f t="shared" si="34"/>
        <v>-4.9417603321506832E-2</v>
      </c>
      <c r="AY112" s="1">
        <f t="shared" si="35"/>
        <v>-5.4734556199985795E-2</v>
      </c>
      <c r="AZ112" s="1">
        <f t="shared" si="36"/>
        <v>5.3169528784789656E-3</v>
      </c>
      <c r="BA112" s="1">
        <f t="shared" si="37"/>
        <v>0.77266574988938497</v>
      </c>
      <c r="BB112" s="1">
        <f t="shared" si="38"/>
        <v>0.55198716507969525</v>
      </c>
      <c r="BC112" s="1">
        <f t="shared" si="39"/>
        <v>2.5135857786734799</v>
      </c>
      <c r="BD112" s="1">
        <f t="shared" si="40"/>
        <v>3.0793161711446997</v>
      </c>
      <c r="BE112" s="1">
        <f t="shared" si="44"/>
        <v>2.3236022051631355</v>
      </c>
      <c r="BF112" s="1">
        <f t="shared" si="44"/>
        <v>2.3235911918771617</v>
      </c>
      <c r="BG112" s="1">
        <f t="shared" si="44"/>
        <v>2.3236485296939029</v>
      </c>
      <c r="BH112" s="1">
        <f t="shared" si="43"/>
        <v>2.3233499767868881</v>
      </c>
      <c r="BI112" s="1">
        <f t="shared" si="43"/>
        <v>2.3249034749526336</v>
      </c>
      <c r="BJ112" s="1">
        <f t="shared" si="43"/>
        <v>2.3167915321430286</v>
      </c>
      <c r="BK112" s="1">
        <f t="shared" si="43"/>
        <v>2.3584103197285944</v>
      </c>
      <c r="BL112" s="1">
        <f t="shared" si="41"/>
        <v>2.1185797504825237</v>
      </c>
    </row>
    <row r="113" spans="1:64" x14ac:dyDescent="0.2">
      <c r="A113" s="1" t="s">
        <v>143</v>
      </c>
      <c r="C113" s="54">
        <v>44025.394</v>
      </c>
      <c r="D113" s="54"/>
      <c r="E113" s="1">
        <f t="shared" si="46"/>
        <v>-2604.0072449009244</v>
      </c>
      <c r="F113" s="1">
        <f t="shared" si="47"/>
        <v>-2604</v>
      </c>
      <c r="G113" s="1">
        <f t="shared" si="48"/>
        <v>-4.9799999978858978E-3</v>
      </c>
      <c r="I113" s="1">
        <f t="shared" si="67"/>
        <v>-4.9799999978858978E-3</v>
      </c>
      <c r="Q113" s="112">
        <f t="shared" si="49"/>
        <v>29006.894</v>
      </c>
      <c r="S113" s="2">
        <v>0.1</v>
      </c>
      <c r="Z113" s="1">
        <f t="shared" si="50"/>
        <v>-2604</v>
      </c>
      <c r="AA113" s="1">
        <f t="shared" si="51"/>
        <v>-4.6972569874174554E-3</v>
      </c>
      <c r="AB113" s="1">
        <f t="shared" si="52"/>
        <v>4.627025861236006E-3</v>
      </c>
      <c r="AC113" s="1">
        <f t="shared" si="53"/>
        <v>-4.9799999978858978E-3</v>
      </c>
      <c r="AE113" s="1">
        <f t="shared" si="54"/>
        <v>7.9943609968757682E-9</v>
      </c>
      <c r="AF113" s="1">
        <f t="shared" si="63"/>
        <v>-4.9799999978858978E-3</v>
      </c>
      <c r="AG113" s="2"/>
      <c r="AH113" s="1">
        <f t="shared" si="55"/>
        <v>-9.6070258591219038E-3</v>
      </c>
      <c r="AI113" s="1">
        <f t="shared" si="56"/>
        <v>1.0507236730139007</v>
      </c>
      <c r="AJ113" s="1">
        <f t="shared" si="57"/>
        <v>-0.51378548645467192</v>
      </c>
      <c r="AK113" s="1">
        <f t="shared" si="58"/>
        <v>0.27631992316933857</v>
      </c>
      <c r="AL113" s="1">
        <f t="shared" si="59"/>
        <v>1.3892489051717221</v>
      </c>
      <c r="AM113" s="1">
        <f t="shared" si="60"/>
        <v>0.83314048383981709</v>
      </c>
      <c r="AN113" s="1">
        <f t="shared" si="65"/>
        <v>-5.1671085559096035</v>
      </c>
      <c r="AO113" s="1">
        <f t="shared" si="65"/>
        <v>-5.1671095732296202</v>
      </c>
      <c r="AP113" s="1">
        <f t="shared" si="65"/>
        <v>-5.1671178178656127</v>
      </c>
      <c r="AQ113" s="1">
        <f t="shared" si="65"/>
        <v>-5.1671846294924189</v>
      </c>
      <c r="AR113" s="1">
        <f t="shared" si="65"/>
        <v>-5.1677257110618493</v>
      </c>
      <c r="AS113" s="1">
        <f t="shared" si="65"/>
        <v>-5.172085901344353</v>
      </c>
      <c r="AT113" s="1">
        <f t="shared" si="65"/>
        <v>-5.2059173324518255</v>
      </c>
      <c r="AU113" s="1">
        <f t="shared" si="62"/>
        <v>-5.4194977892496805</v>
      </c>
      <c r="AW113" s="1">
        <v>12200</v>
      </c>
      <c r="AX113" s="1">
        <f t="shared" si="34"/>
        <v>-4.9115225856517238E-2</v>
      </c>
      <c r="AY113" s="1">
        <f t="shared" si="35"/>
        <v>-5.5468729546994916E-2</v>
      </c>
      <c r="AZ113" s="1">
        <f t="shared" si="36"/>
        <v>6.3535036904776767E-3</v>
      </c>
      <c r="BA113" s="1">
        <f t="shared" si="37"/>
        <v>0.76186676495074646</v>
      </c>
      <c r="BB113" s="1">
        <f t="shared" si="38"/>
        <v>0.60794997860928446</v>
      </c>
      <c r="BC113" s="1">
        <f t="shared" si="39"/>
        <v>2.5823163617593372</v>
      </c>
      <c r="BD113" s="1">
        <f t="shared" si="40"/>
        <v>3.4823477335458701</v>
      </c>
      <c r="BE113" s="1">
        <f t="shared" si="44"/>
        <v>2.4095847599722964</v>
      </c>
      <c r="BF113" s="1">
        <f t="shared" si="44"/>
        <v>2.4095673345058795</v>
      </c>
      <c r="BG113" s="1">
        <f t="shared" si="44"/>
        <v>2.4096507199132429</v>
      </c>
      <c r="BH113" s="1">
        <f t="shared" si="43"/>
        <v>2.4092516423570829</v>
      </c>
      <c r="BI113" s="1">
        <f t="shared" si="43"/>
        <v>2.4111603095841043</v>
      </c>
      <c r="BJ113" s="1">
        <f t="shared" si="43"/>
        <v>2.4020018480910785</v>
      </c>
      <c r="BK113" s="1">
        <f t="shared" si="43"/>
        <v>2.4452892516426123</v>
      </c>
      <c r="BL113" s="1">
        <f t="shared" si="41"/>
        <v>2.2218128036149833</v>
      </c>
    </row>
    <row r="114" spans="1:64" x14ac:dyDescent="0.2">
      <c r="A114" s="1" t="s">
        <v>132</v>
      </c>
      <c r="C114" s="54">
        <v>44237.8</v>
      </c>
      <c r="D114" s="54" t="s">
        <v>52</v>
      </c>
      <c r="E114" s="1">
        <f t="shared" si="46"/>
        <v>-2294.9991271203626</v>
      </c>
      <c r="F114" s="1">
        <f t="shared" si="47"/>
        <v>-2295</v>
      </c>
      <c r="G114" s="1">
        <f t="shared" si="48"/>
        <v>6.0000000667059794E-4</v>
      </c>
      <c r="I114" s="1">
        <f t="shared" si="67"/>
        <v>6.0000000667059794E-4</v>
      </c>
      <c r="Q114" s="112">
        <f t="shared" si="49"/>
        <v>29219.300000000003</v>
      </c>
      <c r="S114" s="2">
        <v>0.1</v>
      </c>
      <c r="Z114" s="1">
        <f t="shared" si="50"/>
        <v>-2295</v>
      </c>
      <c r="AA114" s="1">
        <f t="shared" si="51"/>
        <v>-4.2845739025422908E-3</v>
      </c>
      <c r="AB114" s="1">
        <f t="shared" si="52"/>
        <v>8.4090517330646999E-3</v>
      </c>
      <c r="AC114" s="1">
        <f t="shared" si="53"/>
        <v>6.0000000667059794E-4</v>
      </c>
      <c r="AE114" s="1">
        <f t="shared" si="54"/>
        <v>2.3859062274563286E-6</v>
      </c>
      <c r="AF114" s="1">
        <f t="shared" si="63"/>
        <v>6.0000000667059794E-4</v>
      </c>
      <c r="AG114" s="2"/>
      <c r="AH114" s="1">
        <f t="shared" si="55"/>
        <v>-7.809051726394102E-3</v>
      </c>
      <c r="AI114" s="1">
        <f t="shared" si="56"/>
        <v>0.99785018383107449</v>
      </c>
      <c r="AJ114" s="1">
        <f t="shared" si="57"/>
        <v>-0.34326563332852433</v>
      </c>
      <c r="AK114" s="1">
        <f t="shared" si="58"/>
        <v>0.28092876185034898</v>
      </c>
      <c r="AL114" s="1">
        <f t="shared" si="59"/>
        <v>1.5784487088113996</v>
      </c>
      <c r="AM114" s="1">
        <f t="shared" si="60"/>
        <v>1.0076818115815085</v>
      </c>
      <c r="AN114" s="1">
        <f t="shared" si="65"/>
        <v>-4.9898071600209661</v>
      </c>
      <c r="AO114" s="1">
        <f t="shared" si="65"/>
        <v>-4.9898072399206068</v>
      </c>
      <c r="AP114" s="1">
        <f t="shared" si="65"/>
        <v>-4.9898082783693054</v>
      </c>
      <c r="AQ114" s="1">
        <f t="shared" si="65"/>
        <v>-4.9898217746525102</v>
      </c>
      <c r="AR114" s="1">
        <f t="shared" si="65"/>
        <v>-4.9899971220585924</v>
      </c>
      <c r="AS114" s="1">
        <f t="shared" si="65"/>
        <v>-4.992265555824777</v>
      </c>
      <c r="AT114" s="1">
        <f t="shared" si="65"/>
        <v>-5.0201473300478421</v>
      </c>
      <c r="AU114" s="1">
        <f t="shared" si="62"/>
        <v>-5.2600027221600314</v>
      </c>
      <c r="AW114" s="1">
        <v>12400</v>
      </c>
      <c r="AX114" s="1">
        <f t="shared" si="34"/>
        <v>-4.8870259805547774E-2</v>
      </c>
      <c r="AY114" s="1">
        <f t="shared" si="35"/>
        <v>-5.6200669756605121E-2</v>
      </c>
      <c r="AZ114" s="1">
        <f t="shared" si="36"/>
        <v>7.3304099510573461E-3</v>
      </c>
      <c r="BA114" s="1">
        <f t="shared" si="37"/>
        <v>0.75243085317267755</v>
      </c>
      <c r="BB114" s="1">
        <f t="shared" si="38"/>
        <v>0.65969052597830735</v>
      </c>
      <c r="BC114" s="1">
        <f t="shared" si="39"/>
        <v>2.6492472007019181</v>
      </c>
      <c r="BD114" s="1">
        <f t="shared" si="40"/>
        <v>3.9797974067104471</v>
      </c>
      <c r="BE114" s="1">
        <f t="shared" si="44"/>
        <v>2.4944344059438146</v>
      </c>
      <c r="BF114" s="1">
        <f t="shared" si="44"/>
        <v>2.4944096644377098</v>
      </c>
      <c r="BG114" s="1">
        <f t="shared" si="44"/>
        <v>2.4945200501803564</v>
      </c>
      <c r="BH114" s="1">
        <f t="shared" si="43"/>
        <v>2.4940274862972558</v>
      </c>
      <c r="BI114" s="1">
        <f t="shared" si="43"/>
        <v>2.4962239941324182</v>
      </c>
      <c r="BJ114" s="1">
        <f t="shared" si="43"/>
        <v>2.4864006496169542</v>
      </c>
      <c r="BK114" s="1">
        <f t="shared" si="43"/>
        <v>2.5297886952360549</v>
      </c>
      <c r="BL114" s="1">
        <f t="shared" si="41"/>
        <v>2.325045856747443</v>
      </c>
    </row>
    <row r="115" spans="1:64" x14ac:dyDescent="0.2">
      <c r="A115" s="1" t="s">
        <v>132</v>
      </c>
      <c r="C115" s="54">
        <v>44237.809000000001</v>
      </c>
      <c r="D115" s="54" t="s">
        <v>52</v>
      </c>
      <c r="E115" s="1">
        <f t="shared" si="46"/>
        <v>-2294.9860339259167</v>
      </c>
      <c r="F115" s="1">
        <f t="shared" si="47"/>
        <v>-2295</v>
      </c>
      <c r="G115" s="1">
        <f t="shared" si="48"/>
        <v>9.6000000048661605E-3</v>
      </c>
      <c r="I115" s="1">
        <f t="shared" si="67"/>
        <v>9.6000000048661605E-3</v>
      </c>
      <c r="Q115" s="112">
        <f t="shared" si="49"/>
        <v>29219.309000000001</v>
      </c>
      <c r="S115" s="2">
        <v>0.1</v>
      </c>
      <c r="Z115" s="1">
        <f t="shared" si="50"/>
        <v>-2295</v>
      </c>
      <c r="AA115" s="1">
        <f t="shared" si="51"/>
        <v>-4.2845739025422908E-3</v>
      </c>
      <c r="AB115" s="1">
        <f t="shared" si="52"/>
        <v>1.7409051731260262E-2</v>
      </c>
      <c r="AC115" s="1">
        <f t="shared" si="53"/>
        <v>9.6000000048661605E-3</v>
      </c>
      <c r="AE115" s="1">
        <f t="shared" si="54"/>
        <v>1.9278139259028761E-5</v>
      </c>
      <c r="AF115" s="1">
        <f t="shared" si="63"/>
        <v>9.6000000048661605E-3</v>
      </c>
      <c r="AG115" s="2"/>
      <c r="AH115" s="1">
        <f t="shared" si="55"/>
        <v>-7.809051726394102E-3</v>
      </c>
      <c r="AI115" s="1">
        <f t="shared" si="56"/>
        <v>0.99785018383107449</v>
      </c>
      <c r="AJ115" s="1">
        <f t="shared" si="57"/>
        <v>-0.34326563332852433</v>
      </c>
      <c r="AK115" s="1">
        <f t="shared" si="58"/>
        <v>0.28092876185034898</v>
      </c>
      <c r="AL115" s="1">
        <f t="shared" si="59"/>
        <v>1.5784487088113996</v>
      </c>
      <c r="AM115" s="1">
        <f t="shared" si="60"/>
        <v>1.0076818115815085</v>
      </c>
      <c r="AN115" s="1">
        <f t="shared" si="65"/>
        <v>-4.9898071600209661</v>
      </c>
      <c r="AO115" s="1">
        <f t="shared" si="65"/>
        <v>-4.9898072399206068</v>
      </c>
      <c r="AP115" s="1">
        <f t="shared" si="65"/>
        <v>-4.9898082783693054</v>
      </c>
      <c r="AQ115" s="1">
        <f t="shared" si="65"/>
        <v>-4.9898217746525102</v>
      </c>
      <c r="AR115" s="1">
        <f t="shared" si="65"/>
        <v>-4.9899971220585924</v>
      </c>
      <c r="AS115" s="1">
        <f t="shared" si="65"/>
        <v>-4.992265555824777</v>
      </c>
      <c r="AT115" s="1">
        <f t="shared" si="65"/>
        <v>-5.0201473300478421</v>
      </c>
      <c r="AU115" s="1">
        <f t="shared" si="62"/>
        <v>-5.2600027221600314</v>
      </c>
      <c r="AW115" s="1">
        <v>12600</v>
      </c>
      <c r="AX115" s="1">
        <f t="shared" si="34"/>
        <v>-4.8686200371538299E-2</v>
      </c>
      <c r="AY115" s="1">
        <f t="shared" si="35"/>
        <v>-5.6930376828816409E-2</v>
      </c>
      <c r="AZ115" s="1">
        <f t="shared" si="36"/>
        <v>8.2441764572781118E-3</v>
      </c>
      <c r="BA115" s="1">
        <f t="shared" si="37"/>
        <v>0.74428297125678622</v>
      </c>
      <c r="BB115" s="1">
        <f t="shared" si="38"/>
        <v>0.707385957161493</v>
      </c>
      <c r="BC115" s="1">
        <f t="shared" si="39"/>
        <v>2.7146333580592859</v>
      </c>
      <c r="BD115" s="1">
        <f t="shared" si="40"/>
        <v>4.6129102608382029</v>
      </c>
      <c r="BE115" s="1">
        <f t="shared" si="44"/>
        <v>2.5782994050154451</v>
      </c>
      <c r="BF115" s="1">
        <f t="shared" si="44"/>
        <v>2.5782674972046968</v>
      </c>
      <c r="BG115" s="1">
        <f t="shared" si="44"/>
        <v>2.5784018244761664</v>
      </c>
      <c r="BH115" s="1">
        <f t="shared" si="43"/>
        <v>2.5778362490457751</v>
      </c>
      <c r="BI115" s="1">
        <f t="shared" si="43"/>
        <v>2.5802162016161327</v>
      </c>
      <c r="BJ115" s="1">
        <f t="shared" si="43"/>
        <v>2.5701769591500998</v>
      </c>
      <c r="BK115" s="1">
        <f t="shared" si="43"/>
        <v>2.6121081185311401</v>
      </c>
      <c r="BL115" s="1">
        <f t="shared" si="41"/>
        <v>2.4282789098799027</v>
      </c>
    </row>
    <row r="116" spans="1:64" x14ac:dyDescent="0.2">
      <c r="A116" s="1" t="s">
        <v>144</v>
      </c>
      <c r="C116" s="54">
        <v>44278.356</v>
      </c>
      <c r="D116" s="54"/>
      <c r="E116" s="1">
        <f t="shared" si="46"/>
        <v>-2235.9982833367249</v>
      </c>
      <c r="F116" s="1">
        <f t="shared" si="47"/>
        <v>-2236</v>
      </c>
      <c r="G116" s="1">
        <f t="shared" si="48"/>
        <v>1.1799999992945231E-3</v>
      </c>
      <c r="I116" s="1">
        <f t="shared" si="67"/>
        <v>1.1799999992945231E-3</v>
      </c>
      <c r="Q116" s="112">
        <f t="shared" si="49"/>
        <v>29259.856</v>
      </c>
      <c r="S116" s="2">
        <v>0.1</v>
      </c>
      <c r="Z116" s="1">
        <f t="shared" si="50"/>
        <v>-2236</v>
      </c>
      <c r="AA116" s="1">
        <f t="shared" si="51"/>
        <v>-4.1868258246616098E-3</v>
      </c>
      <c r="AB116" s="1">
        <f t="shared" si="52"/>
        <v>8.6274043108665998E-3</v>
      </c>
      <c r="AC116" s="1">
        <f t="shared" si="53"/>
        <v>1.1799999992945231E-3</v>
      </c>
      <c r="AE116" s="1">
        <f t="shared" si="54"/>
        <v>2.8802819424682425E-6</v>
      </c>
      <c r="AF116" s="1">
        <f t="shared" si="63"/>
        <v>1.1799999992945231E-3</v>
      </c>
      <c r="AG116" s="2"/>
      <c r="AH116" s="1">
        <f t="shared" si="55"/>
        <v>-7.4474043115720766E-3</v>
      </c>
      <c r="AI116" s="1">
        <f t="shared" si="56"/>
        <v>0.98830877819097707</v>
      </c>
      <c r="AJ116" s="1">
        <f t="shared" si="57"/>
        <v>-0.31116329655917846</v>
      </c>
      <c r="AK116" s="1">
        <f t="shared" si="58"/>
        <v>0.28069361638081919</v>
      </c>
      <c r="AL116" s="1">
        <f t="shared" si="59"/>
        <v>1.6124234512787294</v>
      </c>
      <c r="AM116" s="1">
        <f t="shared" si="60"/>
        <v>1.042518219971901</v>
      </c>
      <c r="AN116" s="1">
        <f t="shared" si="65"/>
        <v>-4.9569732083153477</v>
      </c>
      <c r="AO116" s="1">
        <f t="shared" si="65"/>
        <v>-4.9569732492161869</v>
      </c>
      <c r="AP116" s="1">
        <f t="shared" si="65"/>
        <v>-4.9569738504355181</v>
      </c>
      <c r="AQ116" s="1">
        <f t="shared" si="65"/>
        <v>-4.9569826878545706</v>
      </c>
      <c r="AR116" s="1">
        <f t="shared" si="65"/>
        <v>-4.957112554404441</v>
      </c>
      <c r="AS116" s="1">
        <f t="shared" si="65"/>
        <v>-4.9590132252901054</v>
      </c>
      <c r="AT116" s="1">
        <f t="shared" si="65"/>
        <v>-4.985351006651733</v>
      </c>
      <c r="AU116" s="1">
        <f t="shared" si="62"/>
        <v>-5.229548971485956</v>
      </c>
      <c r="AW116" s="1">
        <v>12800</v>
      </c>
      <c r="AX116" s="1">
        <f t="shared" si="34"/>
        <v>-4.8566164788533241E-2</v>
      </c>
      <c r="AY116" s="1">
        <f t="shared" si="35"/>
        <v>-5.7657850763628768E-2</v>
      </c>
      <c r="AZ116" s="1">
        <f t="shared" si="36"/>
        <v>9.091685975095529E-3</v>
      </c>
      <c r="BA116" s="1">
        <f t="shared" si="37"/>
        <v>0.7373583866504887</v>
      </c>
      <c r="BB116" s="1">
        <f t="shared" si="38"/>
        <v>0.75119412551070042</v>
      </c>
      <c r="BC116" s="1">
        <f t="shared" si="39"/>
        <v>2.7787095819070378</v>
      </c>
      <c r="BD116" s="1">
        <f t="shared" si="40"/>
        <v>5.4508035238928221</v>
      </c>
      <c r="BE116" s="1">
        <f t="shared" si="44"/>
        <v>2.6613200963687094</v>
      </c>
      <c r="BF116" s="1">
        <f t="shared" si="44"/>
        <v>2.6612824917429858</v>
      </c>
      <c r="BG116" s="1">
        <f t="shared" si="44"/>
        <v>2.6614334178243229</v>
      </c>
      <c r="BH116" s="1">
        <f t="shared" si="43"/>
        <v>2.6608276045344459</v>
      </c>
      <c r="BI116" s="1">
        <f t="shared" si="43"/>
        <v>2.6632581687919656</v>
      </c>
      <c r="BJ116" s="1">
        <f t="shared" si="43"/>
        <v>2.6534878304715162</v>
      </c>
      <c r="BK116" s="1">
        <f t="shared" si="43"/>
        <v>2.6924702015390189</v>
      </c>
      <c r="BL116" s="1">
        <f t="shared" si="41"/>
        <v>2.5315119630123624</v>
      </c>
    </row>
    <row r="117" spans="1:64" x14ac:dyDescent="0.2">
      <c r="A117" s="1" t="s">
        <v>132</v>
      </c>
      <c r="C117" s="54">
        <v>44281.796000000002</v>
      </c>
      <c r="D117" s="54" t="s">
        <v>52</v>
      </c>
      <c r="E117" s="1">
        <f t="shared" si="46"/>
        <v>-2230.9937734586338</v>
      </c>
      <c r="F117" s="1">
        <f t="shared" si="47"/>
        <v>-2231</v>
      </c>
      <c r="G117" s="1">
        <f t="shared" si="48"/>
        <v>4.2800000010174699E-3</v>
      </c>
      <c r="I117" s="1">
        <f t="shared" si="67"/>
        <v>4.2800000010174699E-3</v>
      </c>
      <c r="Q117" s="112">
        <f t="shared" si="49"/>
        <v>29263.296000000002</v>
      </c>
      <c r="S117" s="2">
        <v>0.1</v>
      </c>
      <c r="Z117" s="1">
        <f t="shared" si="50"/>
        <v>-2231</v>
      </c>
      <c r="AA117" s="1">
        <f t="shared" si="51"/>
        <v>-4.1783198043910293E-3</v>
      </c>
      <c r="AB117" s="1">
        <f t="shared" si="52"/>
        <v>1.1696542874280312E-2</v>
      </c>
      <c r="AC117" s="1">
        <f t="shared" si="53"/>
        <v>4.2800000010174699E-3</v>
      </c>
      <c r="AE117" s="1">
        <f t="shared" si="54"/>
        <v>7.1543173930565675E-6</v>
      </c>
      <c r="AF117" s="1">
        <f t="shared" si="63"/>
        <v>4.2800000010174699E-3</v>
      </c>
      <c r="AG117" s="2"/>
      <c r="AH117" s="1">
        <f t="shared" si="55"/>
        <v>-7.416542873262843E-3</v>
      </c>
      <c r="AI117" s="1">
        <f t="shared" si="56"/>
        <v>0.98750902379915151</v>
      </c>
      <c r="AJ117" s="1">
        <f t="shared" si="57"/>
        <v>-0.3084541098348153</v>
      </c>
      <c r="AK117" s="1">
        <f t="shared" si="58"/>
        <v>0.28065916421503168</v>
      </c>
      <c r="AL117" s="1">
        <f t="shared" si="59"/>
        <v>1.615272831840729</v>
      </c>
      <c r="AM117" s="1">
        <f t="shared" si="60"/>
        <v>1.0454957511161769</v>
      </c>
      <c r="AN117" s="1">
        <f t="shared" ref="AN117:AT132" si="68">$AU117+$AB$7*SIN(AO117)</f>
        <v>-4.9542051136124599</v>
      </c>
      <c r="AO117" s="1">
        <f t="shared" si="68"/>
        <v>-4.9542051521042048</v>
      </c>
      <c r="AP117" s="1">
        <f t="shared" si="68"/>
        <v>-4.9542057242591779</v>
      </c>
      <c r="AQ117" s="1">
        <f t="shared" si="68"/>
        <v>-4.9542142288175519</v>
      </c>
      <c r="AR117" s="1">
        <f t="shared" si="68"/>
        <v>-4.9543406067143501</v>
      </c>
      <c r="AS117" s="1">
        <f t="shared" si="68"/>
        <v>-4.9562110168792604</v>
      </c>
      <c r="AT117" s="1">
        <f t="shared" si="68"/>
        <v>-4.9824125196669824</v>
      </c>
      <c r="AU117" s="1">
        <f t="shared" si="62"/>
        <v>-5.2269681451576435</v>
      </c>
      <c r="AW117" s="1">
        <v>13000</v>
      </c>
      <c r="AX117" s="1">
        <f t="shared" si="34"/>
        <v>-4.8512961593090896E-2</v>
      </c>
      <c r="AY117" s="1">
        <f t="shared" si="35"/>
        <v>-5.8383091561042218E-2</v>
      </c>
      <c r="AZ117" s="1">
        <f t="shared" si="36"/>
        <v>9.8701299679513216E-3</v>
      </c>
      <c r="BA117" s="1">
        <f t="shared" si="37"/>
        <v>0.7316022548934783</v>
      </c>
      <c r="BB117" s="1">
        <f t="shared" si="38"/>
        <v>0.79125179910365961</v>
      </c>
      <c r="BC117" s="1">
        <f t="shared" si="39"/>
        <v>2.8416937246247955</v>
      </c>
      <c r="BD117" s="1">
        <f t="shared" si="40"/>
        <v>6.6188552067595543</v>
      </c>
      <c r="BE117" s="1">
        <f t="shared" si="44"/>
        <v>2.7436300897118286</v>
      </c>
      <c r="BF117" s="1">
        <f t="shared" si="44"/>
        <v>2.7435895789555915</v>
      </c>
      <c r="BG117" s="1">
        <f t="shared" si="44"/>
        <v>2.7437459992543078</v>
      </c>
      <c r="BH117" s="1">
        <f t="shared" si="43"/>
        <v>2.7431419717051049</v>
      </c>
      <c r="BI117" s="1">
        <f t="shared" si="43"/>
        <v>2.7454736190934521</v>
      </c>
      <c r="BJ117" s="1">
        <f t="shared" si="43"/>
        <v>2.7364603566998085</v>
      </c>
      <c r="BK117" s="1">
        <f t="shared" si="43"/>
        <v>2.7711184652515994</v>
      </c>
      <c r="BL117" s="1">
        <f t="shared" si="41"/>
        <v>2.634745016144822</v>
      </c>
    </row>
    <row r="118" spans="1:64" x14ac:dyDescent="0.2">
      <c r="A118" s="1" t="s">
        <v>132</v>
      </c>
      <c r="C118" s="54">
        <v>44314.788</v>
      </c>
      <c r="D118" s="54" t="s">
        <v>52</v>
      </c>
      <c r="E118" s="1">
        <f t="shared" si="46"/>
        <v>-2182.997032209254</v>
      </c>
      <c r="F118" s="1">
        <f t="shared" si="47"/>
        <v>-2183</v>
      </c>
      <c r="G118" s="1">
        <f t="shared" si="48"/>
        <v>2.0399999993969686E-3</v>
      </c>
      <c r="I118" s="1">
        <f t="shared" si="67"/>
        <v>2.0399999993969686E-3</v>
      </c>
      <c r="Q118" s="112">
        <f t="shared" si="49"/>
        <v>29296.288</v>
      </c>
      <c r="S118" s="2">
        <v>0.1</v>
      </c>
      <c r="Z118" s="1">
        <f t="shared" si="50"/>
        <v>-2183</v>
      </c>
      <c r="AA118" s="1">
        <f t="shared" si="51"/>
        <v>-4.095020949948765E-3</v>
      </c>
      <c r="AB118" s="1">
        <f t="shared" si="52"/>
        <v>9.1587030188157587E-3</v>
      </c>
      <c r="AC118" s="1">
        <f t="shared" si="53"/>
        <v>2.0399999993969686E-3</v>
      </c>
      <c r="AE118" s="1">
        <f t="shared" si="54"/>
        <v>3.763848204891103E-6</v>
      </c>
      <c r="AF118" s="1">
        <f t="shared" si="63"/>
        <v>2.0399999993969686E-3</v>
      </c>
      <c r="AG118" s="2"/>
      <c r="AH118" s="1">
        <f t="shared" si="55"/>
        <v>-7.1187030194187892E-3</v>
      </c>
      <c r="AI118" s="1">
        <f t="shared" si="56"/>
        <v>0.97990269863880808</v>
      </c>
      <c r="AJ118" s="1">
        <f t="shared" si="57"/>
        <v>-0.28254495484239739</v>
      </c>
      <c r="AK118" s="1">
        <f t="shared" si="58"/>
        <v>0.28021721828311641</v>
      </c>
      <c r="AL118" s="1">
        <f t="shared" si="59"/>
        <v>1.642394169608455</v>
      </c>
      <c r="AM118" s="1">
        <f t="shared" si="60"/>
        <v>1.0742890487008812</v>
      </c>
      <c r="AN118" s="1">
        <f t="shared" si="68"/>
        <v>-4.9277447497906177</v>
      </c>
      <c r="AO118" s="1">
        <f t="shared" si="68"/>
        <v>-4.9277447705094328</v>
      </c>
      <c r="AP118" s="1">
        <f t="shared" si="68"/>
        <v>-4.9277451156223959</v>
      </c>
      <c r="AQ118" s="1">
        <f t="shared" si="68"/>
        <v>-4.9277508640831655</v>
      </c>
      <c r="AR118" s="1">
        <f t="shared" si="68"/>
        <v>-4.9278465925604813</v>
      </c>
      <c r="AS118" s="1">
        <f t="shared" si="68"/>
        <v>-4.9294346386928938</v>
      </c>
      <c r="AT118" s="1">
        <f t="shared" si="68"/>
        <v>-4.9542862660182143</v>
      </c>
      <c r="AU118" s="1">
        <f t="shared" si="62"/>
        <v>-5.2021922124058531</v>
      </c>
      <c r="AW118" s="1">
        <v>13200</v>
      </c>
      <c r="AX118" s="1">
        <f t="shared" si="34"/>
        <v>-4.852914795936325E-2</v>
      </c>
      <c r="AY118" s="1">
        <f t="shared" si="35"/>
        <v>-5.9106099221056758E-2</v>
      </c>
      <c r="AZ118" s="1">
        <f t="shared" si="36"/>
        <v>1.0576951261693512E-2</v>
      </c>
      <c r="BA118" s="1">
        <f t="shared" si="37"/>
        <v>0.72696916755142726</v>
      </c>
      <c r="BB118" s="1">
        <f t="shared" si="38"/>
        <v>0.82767356797107616</v>
      </c>
      <c r="BC118" s="1">
        <f t="shared" si="39"/>
        <v>2.9037898375942732</v>
      </c>
      <c r="BD118" s="1">
        <f t="shared" si="40"/>
        <v>8.3706581298795424</v>
      </c>
      <c r="BE118" s="1">
        <f t="shared" si="44"/>
        <v>2.8253574282210066</v>
      </c>
      <c r="BF118" s="1">
        <f t="shared" si="44"/>
        <v>2.8253178277691564</v>
      </c>
      <c r="BG118" s="1">
        <f t="shared" si="44"/>
        <v>2.8254661389730713</v>
      </c>
      <c r="BH118" s="1">
        <f t="shared" si="43"/>
        <v>2.8249106483621049</v>
      </c>
      <c r="BI118" s="1">
        <f t="shared" si="43"/>
        <v>2.8269906865593954</v>
      </c>
      <c r="BJ118" s="1">
        <f t="shared" si="43"/>
        <v>2.8191946437693916</v>
      </c>
      <c r="BK118" s="1">
        <f t="shared" si="43"/>
        <v>2.8483146787268949</v>
      </c>
      <c r="BL118" s="1">
        <f t="shared" si="41"/>
        <v>2.7379780692772817</v>
      </c>
    </row>
    <row r="119" spans="1:64" x14ac:dyDescent="0.2">
      <c r="A119" s="1" t="s">
        <v>145</v>
      </c>
      <c r="C119" s="54">
        <v>44315.453999999998</v>
      </c>
      <c r="D119" s="54"/>
      <c r="E119" s="1">
        <f t="shared" si="46"/>
        <v>-2182.02813582007</v>
      </c>
      <c r="F119" s="1">
        <f t="shared" si="47"/>
        <v>-2182</v>
      </c>
      <c r="G119" s="1">
        <f t="shared" si="48"/>
        <v>-1.9339999998919666E-2</v>
      </c>
      <c r="I119" s="1">
        <f t="shared" si="67"/>
        <v>-1.9339999998919666E-2</v>
      </c>
      <c r="Q119" s="112">
        <f t="shared" si="49"/>
        <v>29296.953999999998</v>
      </c>
      <c r="S119" s="2">
        <v>0.1</v>
      </c>
      <c r="Z119" s="1">
        <f t="shared" si="50"/>
        <v>-2182</v>
      </c>
      <c r="AA119" s="1">
        <f t="shared" si="51"/>
        <v>-4.0932550953185314E-3</v>
      </c>
      <c r="AB119" s="1">
        <f t="shared" si="52"/>
        <v>-1.2227531070488658E-2</v>
      </c>
      <c r="AC119" s="1">
        <f t="shared" si="53"/>
        <v>-1.9339999998919666E-2</v>
      </c>
      <c r="AE119" s="1">
        <f t="shared" si="54"/>
        <v>2.3246323015548717E-5</v>
      </c>
      <c r="AF119" s="1">
        <f t="shared" si="63"/>
        <v>-1.9339999998919666E-2</v>
      </c>
      <c r="AG119" s="2"/>
      <c r="AH119" s="1">
        <f t="shared" si="55"/>
        <v>-7.1124689284310077E-3</v>
      </c>
      <c r="AI119" s="1">
        <f t="shared" si="56"/>
        <v>0.9797456156829365</v>
      </c>
      <c r="AJ119" s="1">
        <f t="shared" si="57"/>
        <v>-0.28200716514640795</v>
      </c>
      <c r="AK119" s="1">
        <f t="shared" si="58"/>
        <v>0.28020590796817074</v>
      </c>
      <c r="AL119" s="1">
        <f t="shared" si="59"/>
        <v>1.6429547565806901</v>
      </c>
      <c r="AM119" s="1">
        <f t="shared" si="60"/>
        <v>1.0748930099256184</v>
      </c>
      <c r="AN119" s="1">
        <f t="shared" si="68"/>
        <v>-4.9271956614558068</v>
      </c>
      <c r="AO119" s="1">
        <f t="shared" si="68"/>
        <v>-4.9271956818933882</v>
      </c>
      <c r="AP119" s="1">
        <f t="shared" si="68"/>
        <v>-4.9271960231785679</v>
      </c>
      <c r="AQ119" s="1">
        <f t="shared" si="68"/>
        <v>-4.9272017221875988</v>
      </c>
      <c r="AR119" s="1">
        <f t="shared" si="68"/>
        <v>-4.9272968660782235</v>
      </c>
      <c r="AS119" s="1">
        <f t="shared" si="68"/>
        <v>-4.92887919478299</v>
      </c>
      <c r="AT119" s="1">
        <f t="shared" si="68"/>
        <v>-4.9537019135372038</v>
      </c>
      <c r="AU119" s="1">
        <f t="shared" si="62"/>
        <v>-5.2016760471401913</v>
      </c>
      <c r="AW119" s="1">
        <v>13400</v>
      </c>
      <c r="AX119" s="1">
        <f t="shared" si="34"/>
        <v>-4.8617077462600626E-2</v>
      </c>
      <c r="AY119" s="1">
        <f t="shared" si="35"/>
        <v>-5.9826873743672362E-2</v>
      </c>
      <c r="AZ119" s="1">
        <f t="shared" si="36"/>
        <v>1.1209796281071736E-2</v>
      </c>
      <c r="BA119" s="1">
        <f t="shared" si="37"/>
        <v>0.7234227251414812</v>
      </c>
      <c r="BB119" s="1">
        <f t="shared" si="38"/>
        <v>0.86055112683502177</v>
      </c>
      <c r="BC119" s="1">
        <f t="shared" si="39"/>
        <v>2.9651909778023109</v>
      </c>
      <c r="BD119" s="1">
        <f t="shared" si="40"/>
        <v>11.308345234454215</v>
      </c>
      <c r="BE119" s="1">
        <f t="shared" si="44"/>
        <v>2.9066256991352741</v>
      </c>
      <c r="BF119" s="1">
        <f t="shared" si="44"/>
        <v>2.9065913000206018</v>
      </c>
      <c r="BG119" s="1">
        <f t="shared" si="44"/>
        <v>2.9067172029763531</v>
      </c>
      <c r="BH119" s="1">
        <f t="shared" si="43"/>
        <v>2.9062563716384258</v>
      </c>
      <c r="BI119" s="1">
        <f t="shared" si="43"/>
        <v>2.9079428643369138</v>
      </c>
      <c r="BJ119" s="1">
        <f t="shared" si="43"/>
        <v>2.9017675143628932</v>
      </c>
      <c r="BK119" s="1">
        <f t="shared" si="43"/>
        <v>2.9243360718762257</v>
      </c>
      <c r="BL119" s="1">
        <f t="shared" si="41"/>
        <v>2.8412111224097414</v>
      </c>
    </row>
    <row r="120" spans="1:64" x14ac:dyDescent="0.2">
      <c r="A120" s="1" t="s">
        <v>132</v>
      </c>
      <c r="C120" s="54">
        <v>44321.659</v>
      </c>
      <c r="D120" s="54" t="s">
        <v>52</v>
      </c>
      <c r="E120" s="1">
        <f t="shared" si="46"/>
        <v>-2173.0011056475282</v>
      </c>
      <c r="F120" s="1">
        <f t="shared" si="47"/>
        <v>-2173</v>
      </c>
      <c r="G120" s="1">
        <f t="shared" si="48"/>
        <v>-7.5999999535270035E-4</v>
      </c>
      <c r="I120" s="1">
        <f t="shared" si="67"/>
        <v>-7.5999999535270035E-4</v>
      </c>
      <c r="Q120" s="112">
        <f t="shared" si="49"/>
        <v>29303.159</v>
      </c>
      <c r="S120" s="2">
        <v>0.1</v>
      </c>
      <c r="Z120" s="1">
        <f t="shared" si="50"/>
        <v>-2173</v>
      </c>
      <c r="AA120" s="1">
        <f t="shared" si="51"/>
        <v>-4.0773086887644326E-3</v>
      </c>
      <c r="AB120" s="1">
        <f t="shared" si="52"/>
        <v>6.2963109115858574E-3</v>
      </c>
      <c r="AC120" s="1">
        <f t="shared" si="53"/>
        <v>-7.5999999535270035E-4</v>
      </c>
      <c r="AE120" s="1">
        <f t="shared" si="54"/>
        <v>1.1004536967385054E-6</v>
      </c>
      <c r="AF120" s="1">
        <f t="shared" si="63"/>
        <v>-7.5999999535270035E-4</v>
      </c>
      <c r="AG120" s="2"/>
      <c r="AH120" s="1">
        <f t="shared" si="55"/>
        <v>-7.0563109069385578E-3</v>
      </c>
      <c r="AI120" s="1">
        <f t="shared" si="56"/>
        <v>0.97833442327986697</v>
      </c>
      <c r="AJ120" s="1">
        <f t="shared" si="57"/>
        <v>-0.27717084890584215</v>
      </c>
      <c r="AK120" s="1">
        <f t="shared" si="58"/>
        <v>0.28010032797145079</v>
      </c>
      <c r="AL120" s="1">
        <f t="shared" si="59"/>
        <v>1.647991964195554</v>
      </c>
      <c r="AM120" s="1">
        <f t="shared" si="60"/>
        <v>1.080336343800212</v>
      </c>
      <c r="AN120" s="1">
        <f t="shared" si="68"/>
        <v>-4.9222578232046255</v>
      </c>
      <c r="AO120" s="1">
        <f t="shared" si="68"/>
        <v>-4.9222578412492366</v>
      </c>
      <c r="AP120" s="1">
        <f t="shared" si="68"/>
        <v>-4.9222581495560149</v>
      </c>
      <c r="AQ120" s="1">
        <f t="shared" si="68"/>
        <v>-4.9222634171576107</v>
      </c>
      <c r="AR120" s="1">
        <f t="shared" si="68"/>
        <v>-4.922353397093949</v>
      </c>
      <c r="AS120" s="1">
        <f t="shared" si="68"/>
        <v>-4.9238845884803526</v>
      </c>
      <c r="AT120" s="1">
        <f t="shared" si="68"/>
        <v>-4.9484457163927891</v>
      </c>
      <c r="AU120" s="1">
        <f t="shared" si="62"/>
        <v>-5.1970305597492299</v>
      </c>
      <c r="AW120" s="1">
        <v>13600</v>
      </c>
      <c r="AX120" s="1">
        <f t="shared" si="34"/>
        <v>-4.8778940089384423E-2</v>
      </c>
      <c r="AY120" s="1">
        <f t="shared" si="35"/>
        <v>-6.0545415128889044E-2</v>
      </c>
      <c r="AZ120" s="1">
        <f t="shared" si="36"/>
        <v>1.1766475039504617E-2</v>
      </c>
      <c r="BA120" s="1">
        <f t="shared" si="37"/>
        <v>0.72093516766111521</v>
      </c>
      <c r="BB120" s="1">
        <f t="shared" si="38"/>
        <v>0.88995270851397512</v>
      </c>
      <c r="BC120" s="1">
        <f t="shared" si="39"/>
        <v>3.0260817638729751</v>
      </c>
      <c r="BD120" s="1">
        <f t="shared" si="40"/>
        <v>17.295128761803756</v>
      </c>
      <c r="BE120" s="1">
        <f t="shared" si="44"/>
        <v>2.9875550746674993</v>
      </c>
      <c r="BF120" s="1">
        <f t="shared" si="44"/>
        <v>2.9875299409029221</v>
      </c>
      <c r="BG120" s="1">
        <f t="shared" si="44"/>
        <v>2.9876204766620145</v>
      </c>
      <c r="BH120" s="1">
        <f t="shared" si="43"/>
        <v>2.9872943467008186</v>
      </c>
      <c r="BI120" s="1">
        <f t="shared" si="43"/>
        <v>2.9884690621601164</v>
      </c>
      <c r="BJ120" s="1">
        <f t="shared" si="43"/>
        <v>2.9842367435287995</v>
      </c>
      <c r="BK120" s="1">
        <f t="shared" si="43"/>
        <v>2.9994723836304047</v>
      </c>
      <c r="BL120" s="1">
        <f t="shared" si="41"/>
        <v>2.9444441755422011</v>
      </c>
    </row>
    <row r="121" spans="1:64" x14ac:dyDescent="0.2">
      <c r="A121" s="1" t="s">
        <v>146</v>
      </c>
      <c r="C121" s="54">
        <v>44337.47</v>
      </c>
      <c r="D121" s="54"/>
      <c r="E121" s="1">
        <f t="shared" si="46"/>
        <v>-2149.9992726003034</v>
      </c>
      <c r="F121" s="1">
        <f t="shared" si="47"/>
        <v>-2150</v>
      </c>
      <c r="G121" s="1">
        <f t="shared" si="48"/>
        <v>5.0000000192085281E-4</v>
      </c>
      <c r="I121" s="1">
        <f t="shared" si="67"/>
        <v>5.0000000192085281E-4</v>
      </c>
      <c r="Q121" s="112">
        <f t="shared" si="49"/>
        <v>29318.97</v>
      </c>
      <c r="S121" s="2">
        <v>0.1</v>
      </c>
      <c r="Z121" s="1">
        <f t="shared" si="50"/>
        <v>-2150</v>
      </c>
      <c r="AA121" s="1">
        <f t="shared" si="51"/>
        <v>-4.0361277352750921E-3</v>
      </c>
      <c r="AB121" s="1">
        <f t="shared" si="52"/>
        <v>7.4123874842805786E-3</v>
      </c>
      <c r="AC121" s="1">
        <f t="shared" si="53"/>
        <v>5.0000000192085281E-4</v>
      </c>
      <c r="AE121" s="1">
        <f t="shared" si="54"/>
        <v>2.0576454848158404E-6</v>
      </c>
      <c r="AF121" s="1">
        <f t="shared" si="63"/>
        <v>5.0000000192085281E-4</v>
      </c>
      <c r="AG121" s="2"/>
      <c r="AH121" s="1">
        <f t="shared" si="55"/>
        <v>-6.9123874823597258E-3</v>
      </c>
      <c r="AI121" s="1">
        <f t="shared" si="56"/>
        <v>0.97474899555348993</v>
      </c>
      <c r="AJ121" s="1">
        <f t="shared" si="57"/>
        <v>-0.26484302617926214</v>
      </c>
      <c r="AK121" s="1">
        <f t="shared" si="58"/>
        <v>0.27979988870400324</v>
      </c>
      <c r="AL121" s="1">
        <f t="shared" si="59"/>
        <v>1.6607991702343672</v>
      </c>
      <c r="AM121" s="1">
        <f t="shared" si="60"/>
        <v>1.094310628079652</v>
      </c>
      <c r="AN121" s="1">
        <f t="shared" si="68"/>
        <v>-4.9096711317093211</v>
      </c>
      <c r="AO121" s="1">
        <f t="shared" si="68"/>
        <v>-4.9096711446637986</v>
      </c>
      <c r="AP121" s="1">
        <f t="shared" si="68"/>
        <v>-4.909671379921428</v>
      </c>
      <c r="AQ121" s="1">
        <f t="shared" si="68"/>
        <v>-4.9096756522301099</v>
      </c>
      <c r="AR121" s="1">
        <f t="shared" si="68"/>
        <v>-4.909753222022907</v>
      </c>
      <c r="AS121" s="1">
        <f t="shared" si="68"/>
        <v>-4.9111564151851681</v>
      </c>
      <c r="AT121" s="1">
        <f t="shared" si="68"/>
        <v>-4.9350376157685476</v>
      </c>
      <c r="AU121" s="1">
        <f t="shared" si="62"/>
        <v>-5.1851587586389982</v>
      </c>
      <c r="AW121" s="1">
        <v>13800</v>
      </c>
      <c r="AX121" s="1">
        <f t="shared" si="34"/>
        <v>-4.9016795746657064E-2</v>
      </c>
      <c r="AY121" s="1">
        <f t="shared" si="35"/>
        <v>-6.1261723376706809E-2</v>
      </c>
      <c r="AZ121" s="1">
        <f t="shared" si="36"/>
        <v>1.2244927630049746E-2</v>
      </c>
      <c r="BA121" s="1">
        <f t="shared" si="37"/>
        <v>0.71948708055113419</v>
      </c>
      <c r="BB121" s="1">
        <f t="shared" si="38"/>
        <v>0.91592251255615842</v>
      </c>
      <c r="BC121" s="1">
        <f t="shared" si="39"/>
        <v>3.08664072256482</v>
      </c>
      <c r="BD121" s="1">
        <f t="shared" si="40"/>
        <v>36.386286188425608</v>
      </c>
      <c r="BE121" s="1">
        <f t="shared" si="44"/>
        <v>3.0682632750410908</v>
      </c>
      <c r="BF121" s="1">
        <f t="shared" si="44"/>
        <v>3.0682505359988346</v>
      </c>
      <c r="BG121" s="1">
        <f t="shared" si="44"/>
        <v>3.0682960029915356</v>
      </c>
      <c r="BH121" s="1">
        <f t="shared" si="43"/>
        <v>3.0681337257765238</v>
      </c>
      <c r="BI121" s="1">
        <f t="shared" si="43"/>
        <v>3.0687129039967438</v>
      </c>
      <c r="BJ121" s="1">
        <f t="shared" si="43"/>
        <v>3.0666456645870372</v>
      </c>
      <c r="BK121" s="1">
        <f t="shared" si="43"/>
        <v>3.0740227769148576</v>
      </c>
      <c r="BL121" s="1">
        <f t="shared" si="41"/>
        <v>3.0476772286746607</v>
      </c>
    </row>
    <row r="122" spans="1:64" x14ac:dyDescent="0.2">
      <c r="A122" s="1" t="s">
        <v>147</v>
      </c>
      <c r="C122" s="54">
        <v>44370.47</v>
      </c>
      <c r="D122" s="54"/>
      <c r="E122" s="1">
        <f t="shared" si="46"/>
        <v>-2101.9908929558565</v>
      </c>
      <c r="F122" s="1">
        <f t="shared" si="47"/>
        <v>-2102</v>
      </c>
      <c r="G122" s="1">
        <f t="shared" si="48"/>
        <v>6.260000001930166E-3</v>
      </c>
      <c r="I122" s="1">
        <f t="shared" si="67"/>
        <v>6.260000001930166E-3</v>
      </c>
      <c r="Q122" s="112">
        <f t="shared" si="49"/>
        <v>29351.97</v>
      </c>
      <c r="S122" s="2">
        <v>0.1</v>
      </c>
      <c r="Z122" s="1">
        <f t="shared" si="50"/>
        <v>-2102</v>
      </c>
      <c r="AA122" s="1">
        <f t="shared" si="51"/>
        <v>-3.9483115196479145E-3</v>
      </c>
      <c r="AB122" s="1">
        <f t="shared" si="52"/>
        <v>1.2870247330216099E-2</v>
      </c>
      <c r="AC122" s="1">
        <f t="shared" si="53"/>
        <v>6.260000001930166E-3</v>
      </c>
      <c r="AE122" s="1">
        <f t="shared" si="54"/>
        <v>1.042096241215838E-5</v>
      </c>
      <c r="AF122" s="1">
        <f t="shared" si="63"/>
        <v>6.260000001930166E-3</v>
      </c>
      <c r="AG122" s="2"/>
      <c r="AH122" s="1">
        <f t="shared" si="55"/>
        <v>-6.6102473282859328E-3</v>
      </c>
      <c r="AI122" s="1">
        <f t="shared" si="56"/>
        <v>0.96736403965955464</v>
      </c>
      <c r="AJ122" s="1">
        <f t="shared" si="57"/>
        <v>-0.23926892468271019</v>
      </c>
      <c r="AK122" s="1">
        <f t="shared" si="58"/>
        <v>0.2790349172361537</v>
      </c>
      <c r="AL122" s="1">
        <f t="shared" si="59"/>
        <v>1.6872274670127216</v>
      </c>
      <c r="AM122" s="1">
        <f t="shared" si="60"/>
        <v>1.1237767335506821</v>
      </c>
      <c r="AN122" s="1">
        <f t="shared" si="68"/>
        <v>-4.8835510294781219</v>
      </c>
      <c r="AO122" s="1">
        <f t="shared" si="68"/>
        <v>-4.8835510355269847</v>
      </c>
      <c r="AP122" s="1">
        <f t="shared" si="68"/>
        <v>-4.8835511619365004</v>
      </c>
      <c r="AQ122" s="1">
        <f t="shared" si="68"/>
        <v>-4.8835538036294723</v>
      </c>
      <c r="AR122" s="1">
        <f t="shared" si="68"/>
        <v>-4.883609000221079</v>
      </c>
      <c r="AS122" s="1">
        <f t="shared" si="68"/>
        <v>-4.8847582966050833</v>
      </c>
      <c r="AT122" s="1">
        <f t="shared" si="68"/>
        <v>-4.9071692908914359</v>
      </c>
      <c r="AU122" s="1">
        <f t="shared" si="62"/>
        <v>-5.1603828258872078</v>
      </c>
      <c r="AW122" s="1">
        <v>14000</v>
      </c>
      <c r="AX122" s="1">
        <f t="shared" si="34"/>
        <v>-4.9332602012657274E-2</v>
      </c>
      <c r="AY122" s="1">
        <f t="shared" si="35"/>
        <v>-6.1975798487125672E-2</v>
      </c>
      <c r="AZ122" s="1">
        <f t="shared" si="36"/>
        <v>1.2643196474468398E-2</v>
      </c>
      <c r="BA122" s="1">
        <f t="shared" si="37"/>
        <v>0.71906718447934237</v>
      </c>
      <c r="BB122" s="1">
        <f t="shared" si="38"/>
        <v>0.93848002227549732</v>
      </c>
      <c r="BC122" s="1">
        <f t="shared" si="39"/>
        <v>-3.1361428351497738</v>
      </c>
      <c r="BD122" s="1">
        <f t="shared" si="40"/>
        <v>-366.98379440023808</v>
      </c>
      <c r="BE122" s="1">
        <f t="shared" si="44"/>
        <v>3.1488664577227361</v>
      </c>
      <c r="BF122" s="1">
        <f t="shared" si="44"/>
        <v>3.1488677444619291</v>
      </c>
      <c r="BG122" s="1">
        <f t="shared" si="44"/>
        <v>3.1488631641706859</v>
      </c>
      <c r="BH122" s="1">
        <f t="shared" si="43"/>
        <v>3.1488794682273924</v>
      </c>
      <c r="BI122" s="1">
        <f t="shared" si="43"/>
        <v>3.1488214321308421</v>
      </c>
      <c r="BJ122" s="1">
        <f t="shared" si="43"/>
        <v>3.149028018159953</v>
      </c>
      <c r="BK122" s="1">
        <f t="shared" si="43"/>
        <v>3.1482926532818012</v>
      </c>
      <c r="BL122" s="1">
        <f t="shared" si="41"/>
        <v>3.1509102818071204</v>
      </c>
    </row>
    <row r="123" spans="1:64" x14ac:dyDescent="0.2">
      <c r="A123" s="1" t="s">
        <v>132</v>
      </c>
      <c r="C123" s="54">
        <v>44593.858999999997</v>
      </c>
      <c r="D123" s="54" t="s">
        <v>52</v>
      </c>
      <c r="E123" s="1">
        <f t="shared" si="46"/>
        <v>-1777.0047135500029</v>
      </c>
      <c r="F123" s="1">
        <f t="shared" si="47"/>
        <v>-1777</v>
      </c>
      <c r="G123" s="1">
        <f t="shared" si="48"/>
        <v>-3.2399999981862493E-3</v>
      </c>
      <c r="I123" s="1">
        <f t="shared" si="67"/>
        <v>-3.2399999981862493E-3</v>
      </c>
      <c r="Q123" s="112">
        <f t="shared" si="49"/>
        <v>29575.358999999997</v>
      </c>
      <c r="S123" s="2">
        <v>0.1</v>
      </c>
      <c r="Z123" s="1">
        <f t="shared" si="50"/>
        <v>-1777</v>
      </c>
      <c r="AA123" s="1">
        <f t="shared" si="51"/>
        <v>-3.3055329928696805E-3</v>
      </c>
      <c r="AB123" s="1">
        <f t="shared" si="52"/>
        <v>1.2797010377706246E-3</v>
      </c>
      <c r="AC123" s="1">
        <f t="shared" si="53"/>
        <v>-3.2399999981862493E-3</v>
      </c>
      <c r="AE123" s="1">
        <f t="shared" si="54"/>
        <v>4.2945733921786214E-10</v>
      </c>
      <c r="AF123" s="1">
        <f t="shared" si="63"/>
        <v>-3.2399999981862493E-3</v>
      </c>
      <c r="AG123" s="2"/>
      <c r="AH123" s="1">
        <f t="shared" si="55"/>
        <v>-4.5197010359568739E-3</v>
      </c>
      <c r="AI123" s="1">
        <f t="shared" si="56"/>
        <v>0.92089414153975591</v>
      </c>
      <c r="AJ123" s="1">
        <f t="shared" si="57"/>
        <v>-7.2541268275302689E-2</v>
      </c>
      <c r="AK123" s="1">
        <f t="shared" si="58"/>
        <v>0.26956975739425609</v>
      </c>
      <c r="AL123" s="1">
        <f t="shared" si="59"/>
        <v>1.8562352612856468</v>
      </c>
      <c r="AM123" s="1">
        <f t="shared" si="60"/>
        <v>1.3356203212048452</v>
      </c>
      <c r="AN123" s="1">
        <f t="shared" si="68"/>
        <v>-4.7116921952479665</v>
      </c>
      <c r="AO123" s="1">
        <f t="shared" si="68"/>
        <v>-4.7116921952479665</v>
      </c>
      <c r="AP123" s="1">
        <f t="shared" si="68"/>
        <v>-4.7116921952479656</v>
      </c>
      <c r="AQ123" s="1">
        <f t="shared" si="68"/>
        <v>-4.7116921952485242</v>
      </c>
      <c r="AR123" s="1">
        <f t="shared" si="68"/>
        <v>-4.7116921923956916</v>
      </c>
      <c r="AS123" s="1">
        <f t="shared" si="68"/>
        <v>-4.7117069216742253</v>
      </c>
      <c r="AT123" s="1">
        <f t="shared" si="68"/>
        <v>-4.722651746335746</v>
      </c>
      <c r="AU123" s="1">
        <f t="shared" si="62"/>
        <v>-4.9926291145469612</v>
      </c>
      <c r="AW123" s="1">
        <v>14200</v>
      </c>
      <c r="AX123" s="1">
        <f t="shared" si="34"/>
        <v>-4.9728236486426942E-2</v>
      </c>
      <c r="AY123" s="1">
        <f t="shared" si="35"/>
        <v>-6.2687640460145619E-2</v>
      </c>
      <c r="AZ123" s="1">
        <f t="shared" si="36"/>
        <v>1.2959403973718676E-2</v>
      </c>
      <c r="BA123" s="1">
        <f t="shared" si="37"/>
        <v>0.71967221198013342</v>
      </c>
      <c r="BB123" s="1">
        <f t="shared" si="38"/>
        <v>0.95761913479515648</v>
      </c>
      <c r="BC123" s="1">
        <f t="shared" si="39"/>
        <v>-3.0757255132427845</v>
      </c>
      <c r="BD123" s="1">
        <f t="shared" si="40"/>
        <v>-30.353175455131787</v>
      </c>
      <c r="BE123" s="1">
        <f t="shared" si="44"/>
        <v>3.2294800496981866</v>
      </c>
      <c r="BF123" s="1">
        <f t="shared" si="44"/>
        <v>3.22949519618391</v>
      </c>
      <c r="BG123" s="1">
        <f t="shared" si="44"/>
        <v>3.2294410731723429</v>
      </c>
      <c r="BH123" s="1">
        <f t="shared" si="43"/>
        <v>3.2296344723817789</v>
      </c>
      <c r="BI123" s="1">
        <f t="shared" si="43"/>
        <v>3.2289434089254798</v>
      </c>
      <c r="BJ123" s="1">
        <f t="shared" si="43"/>
        <v>3.2314129450912241</v>
      </c>
      <c r="BK123" s="1">
        <f t="shared" si="43"/>
        <v>3.2225904011160007</v>
      </c>
      <c r="BL123" s="1">
        <f t="shared" si="41"/>
        <v>3.2541433349395801</v>
      </c>
    </row>
    <row r="124" spans="1:64" x14ac:dyDescent="0.2">
      <c r="A124" s="1" t="s">
        <v>132</v>
      </c>
      <c r="C124" s="54">
        <v>44609.671999999999</v>
      </c>
      <c r="D124" s="54" t="s">
        <v>52</v>
      </c>
      <c r="E124" s="1">
        <f t="shared" si="46"/>
        <v>-1753.9999709040108</v>
      </c>
      <c r="F124" s="1">
        <f t="shared" si="47"/>
        <v>-1754</v>
      </c>
      <c r="G124" s="1">
        <f t="shared" si="48"/>
        <v>1.9999999494757503E-5</v>
      </c>
      <c r="I124" s="1">
        <f t="shared" si="67"/>
        <v>1.9999999494757503E-5</v>
      </c>
      <c r="Q124" s="112">
        <f t="shared" si="49"/>
        <v>29591.171999999999</v>
      </c>
      <c r="S124" s="2">
        <v>0.1</v>
      </c>
      <c r="Z124" s="1">
        <f t="shared" si="50"/>
        <v>-1754</v>
      </c>
      <c r="AA124" s="1">
        <f t="shared" si="51"/>
        <v>-3.2579833577154197E-3</v>
      </c>
      <c r="AB124" s="1">
        <f t="shared" si="52"/>
        <v>4.3899174145936122E-3</v>
      </c>
      <c r="AC124" s="1">
        <f t="shared" si="53"/>
        <v>1.9999999494757503E-5</v>
      </c>
      <c r="AE124" s="1">
        <f t="shared" si="54"/>
        <v>1.0745174890146906E-6</v>
      </c>
      <c r="AF124" s="1">
        <f t="shared" si="63"/>
        <v>1.9999999494757503E-5</v>
      </c>
      <c r="AG124" s="2"/>
      <c r="AH124" s="1">
        <f t="shared" si="55"/>
        <v>-4.3699174150988547E-3</v>
      </c>
      <c r="AI124" s="1">
        <f t="shared" si="56"/>
        <v>0.91783930502612809</v>
      </c>
      <c r="AJ124" s="1">
        <f t="shared" si="57"/>
        <v>-6.1215327031641842E-2</v>
      </c>
      <c r="AK124" s="1">
        <f t="shared" si="58"/>
        <v>0.2686544456094867</v>
      </c>
      <c r="AL124" s="1">
        <f t="shared" si="59"/>
        <v>1.8675866783865984</v>
      </c>
      <c r="AM124" s="1">
        <f t="shared" si="60"/>
        <v>1.3515416863767493</v>
      </c>
      <c r="AN124" s="1">
        <f t="shared" si="68"/>
        <v>-4.6998424376001875</v>
      </c>
      <c r="AO124" s="1">
        <f t="shared" si="68"/>
        <v>-4.6998424376001839</v>
      </c>
      <c r="AP124" s="1">
        <f t="shared" si="68"/>
        <v>-4.6998424376011174</v>
      </c>
      <c r="AQ124" s="1">
        <f t="shared" si="68"/>
        <v>-4.6998424373362768</v>
      </c>
      <c r="AR124" s="1">
        <f t="shared" si="68"/>
        <v>-4.6998425124749676</v>
      </c>
      <c r="AS124" s="1">
        <f t="shared" si="68"/>
        <v>-4.6998212126446735</v>
      </c>
      <c r="AT124" s="1">
        <f t="shared" si="68"/>
        <v>-4.7098765131373916</v>
      </c>
      <c r="AU124" s="1">
        <f t="shared" si="62"/>
        <v>-4.9807573134367278</v>
      </c>
      <c r="AW124" s="1">
        <v>14400</v>
      </c>
      <c r="AX124" s="1">
        <f t="shared" si="34"/>
        <v>-5.0205513858791177E-2</v>
      </c>
      <c r="AY124" s="1">
        <f t="shared" si="35"/>
        <v>-6.3397249295766622E-2</v>
      </c>
      <c r="AZ124" s="1">
        <f t="shared" si="36"/>
        <v>1.3191735436975445E-2</v>
      </c>
      <c r="BA124" s="1">
        <f t="shared" si="37"/>
        <v>0.72130687159205809</v>
      </c>
      <c r="BB124" s="1">
        <f t="shared" si="38"/>
        <v>0.97330704607790264</v>
      </c>
      <c r="BC124" s="1">
        <f t="shared" si="39"/>
        <v>-3.0151196557629039</v>
      </c>
      <c r="BD124" s="1">
        <f t="shared" si="40"/>
        <v>-15.792567742899131</v>
      </c>
      <c r="BE124" s="1">
        <f t="shared" si="44"/>
        <v>3.3102195500092457</v>
      </c>
      <c r="BF124" s="1">
        <f t="shared" si="44"/>
        <v>3.3102466236656083</v>
      </c>
      <c r="BG124" s="1">
        <f t="shared" si="44"/>
        <v>3.3101488683338616</v>
      </c>
      <c r="BH124" s="1">
        <f t="shared" si="43"/>
        <v>3.3105018429177644</v>
      </c>
      <c r="BI124" s="1">
        <f t="shared" si="43"/>
        <v>3.3092274234270493</v>
      </c>
      <c r="BJ124" s="1">
        <f t="shared" si="43"/>
        <v>3.3138300434268144</v>
      </c>
      <c r="BK124" s="1">
        <f t="shared" si="43"/>
        <v>3.2972241120379242</v>
      </c>
      <c r="BL124" s="1">
        <f t="shared" si="41"/>
        <v>3.3573763880720398</v>
      </c>
    </row>
    <row r="125" spans="1:64" x14ac:dyDescent="0.2">
      <c r="A125" s="1" t="s">
        <v>132</v>
      </c>
      <c r="C125" s="54">
        <v>44629.608</v>
      </c>
      <c r="D125" s="54" t="s">
        <v>52</v>
      </c>
      <c r="E125" s="1">
        <f t="shared" si="46"/>
        <v>-1724.99709040123</v>
      </c>
      <c r="F125" s="1">
        <f t="shared" si="47"/>
        <v>-1725</v>
      </c>
      <c r="G125" s="1">
        <f t="shared" si="48"/>
        <v>2.0000000004074536E-3</v>
      </c>
      <c r="I125" s="1">
        <f t="shared" si="67"/>
        <v>2.0000000004074536E-3</v>
      </c>
      <c r="Q125" s="112">
        <f t="shared" si="49"/>
        <v>29611.108</v>
      </c>
      <c r="S125" s="2">
        <v>0.1</v>
      </c>
      <c r="Z125" s="1">
        <f t="shared" si="50"/>
        <v>-1725</v>
      </c>
      <c r="AA125" s="1">
        <f t="shared" si="51"/>
        <v>-3.1978256263903064E-3</v>
      </c>
      <c r="AB125" s="1">
        <f t="shared" si="52"/>
        <v>6.180898057716426E-3</v>
      </c>
      <c r="AC125" s="1">
        <f t="shared" si="53"/>
        <v>2.0000000004074536E-3</v>
      </c>
      <c r="AE125" s="1">
        <f t="shared" si="54"/>
        <v>2.7017391246595532E-6</v>
      </c>
      <c r="AF125" s="1">
        <f t="shared" si="63"/>
        <v>2.0000000004074536E-3</v>
      </c>
      <c r="AG125" s="2"/>
      <c r="AH125" s="1">
        <f t="shared" si="55"/>
        <v>-4.1808980573089724E-3</v>
      </c>
      <c r="AI125" s="1">
        <f t="shared" si="56"/>
        <v>0.91403122535225823</v>
      </c>
      <c r="AJ125" s="1">
        <f t="shared" si="57"/>
        <v>-4.7030294338296107E-2</v>
      </c>
      <c r="AK125" s="1">
        <f t="shared" si="58"/>
        <v>0.26746020401154275</v>
      </c>
      <c r="AL125" s="1">
        <f t="shared" si="59"/>
        <v>1.8817926532990696</v>
      </c>
      <c r="AM125" s="1">
        <f t="shared" si="60"/>
        <v>1.3718144106765569</v>
      </c>
      <c r="AN125" s="1">
        <f t="shared" si="68"/>
        <v>-4.6849572292840387</v>
      </c>
      <c r="AO125" s="1">
        <f t="shared" si="68"/>
        <v>-4.6849572292838353</v>
      </c>
      <c r="AP125" s="1">
        <f t="shared" si="68"/>
        <v>-4.684957229310271</v>
      </c>
      <c r="AQ125" s="1">
        <f t="shared" si="68"/>
        <v>-4.6849572258794909</v>
      </c>
      <c r="AR125" s="1">
        <f t="shared" si="68"/>
        <v>-4.6849576711136249</v>
      </c>
      <c r="AS125" s="1">
        <f t="shared" si="68"/>
        <v>-4.6848999505053435</v>
      </c>
      <c r="AT125" s="1">
        <f t="shared" si="68"/>
        <v>-4.6938230410713659</v>
      </c>
      <c r="AU125" s="1">
        <f t="shared" si="62"/>
        <v>-4.9657885207325201</v>
      </c>
      <c r="AW125" s="1">
        <v>14600</v>
      </c>
      <c r="AX125" s="1">
        <f t="shared" si="34"/>
        <v>-5.0766197730771977E-2</v>
      </c>
      <c r="AY125" s="1">
        <f t="shared" si="35"/>
        <v>-6.410462499398871E-2</v>
      </c>
      <c r="AZ125" s="1">
        <f t="shared" si="36"/>
        <v>1.3338427263216731E-2</v>
      </c>
      <c r="BA125" s="1">
        <f t="shared" si="37"/>
        <v>0.72398389952063613</v>
      </c>
      <c r="BB125" s="1">
        <f t="shared" si="38"/>
        <v>0.98548283959753391</v>
      </c>
      <c r="BC125" s="1">
        <f t="shared" si="39"/>
        <v>-2.9541500947594037</v>
      </c>
      <c r="BD125" s="1">
        <f t="shared" si="40"/>
        <v>-10.638676696865959</v>
      </c>
      <c r="BE125" s="1">
        <f t="shared" si="44"/>
        <v>3.3912013353197397</v>
      </c>
      <c r="BF125" s="1">
        <f t="shared" si="44"/>
        <v>3.3912369903186783</v>
      </c>
      <c r="BG125" s="1">
        <f t="shared" si="44"/>
        <v>3.3911060177571124</v>
      </c>
      <c r="BH125" s="1">
        <f t="shared" si="43"/>
        <v>3.3915871446215133</v>
      </c>
      <c r="BI125" s="1">
        <f t="shared" si="43"/>
        <v>3.3898200174322821</v>
      </c>
      <c r="BJ125" s="1">
        <f t="shared" si="43"/>
        <v>3.3963144191708832</v>
      </c>
      <c r="BK125" s="1">
        <f t="shared" si="43"/>
        <v>3.3724983004667286</v>
      </c>
      <c r="BL125" s="1">
        <f t="shared" si="41"/>
        <v>3.4606094412044994</v>
      </c>
    </row>
    <row r="126" spans="1:64" x14ac:dyDescent="0.2">
      <c r="A126" s="1" t="s">
        <v>140</v>
      </c>
      <c r="C126" s="54">
        <v>44636.474999999999</v>
      </c>
      <c r="D126" s="54"/>
      <c r="E126" s="1">
        <f t="shared" si="46"/>
        <v>-1715.0069830370378</v>
      </c>
      <c r="F126" s="1">
        <f t="shared" si="47"/>
        <v>-1715</v>
      </c>
      <c r="G126" s="1">
        <f t="shared" si="48"/>
        <v>-4.8000000024330802E-3</v>
      </c>
      <c r="I126" s="1">
        <f t="shared" si="67"/>
        <v>-4.8000000024330802E-3</v>
      </c>
      <c r="Q126" s="112">
        <f t="shared" si="49"/>
        <v>29617.974999999999</v>
      </c>
      <c r="S126" s="2">
        <v>0.1</v>
      </c>
      <c r="Z126" s="1">
        <f t="shared" si="50"/>
        <v>-1715</v>
      </c>
      <c r="AA126" s="1">
        <f t="shared" si="51"/>
        <v>-3.1770360970176507E-3</v>
      </c>
      <c r="AB126" s="1">
        <f t="shared" si="52"/>
        <v>-6.8431563156048404E-4</v>
      </c>
      <c r="AC126" s="1">
        <f t="shared" si="53"/>
        <v>-4.8000000024330802E-3</v>
      </c>
      <c r="AE126" s="1">
        <f t="shared" si="54"/>
        <v>2.6340118382813034E-7</v>
      </c>
      <c r="AF126" s="1">
        <f t="shared" si="63"/>
        <v>-4.8000000024330802E-3</v>
      </c>
      <c r="AG126" s="2"/>
      <c r="AH126" s="1">
        <f t="shared" si="55"/>
        <v>-4.1156843708725962E-3</v>
      </c>
      <c r="AI126" s="1">
        <f t="shared" si="56"/>
        <v>0.91272935749021034</v>
      </c>
      <c r="AJ126" s="1">
        <f t="shared" si="57"/>
        <v>-4.2163793014861416E-2</v>
      </c>
      <c r="AK126" s="1">
        <f t="shared" si="58"/>
        <v>0.26703824801001591</v>
      </c>
      <c r="AL126" s="1">
        <f t="shared" si="59"/>
        <v>1.886664006182023</v>
      </c>
      <c r="AM126" s="1">
        <f t="shared" si="60"/>
        <v>1.378857271388942</v>
      </c>
      <c r="AN126" s="1">
        <f t="shared" si="68"/>
        <v>-4.6798386967519239</v>
      </c>
      <c r="AO126" s="1">
        <f t="shared" si="68"/>
        <v>-4.6798386967514487</v>
      </c>
      <c r="AP126" s="1">
        <f t="shared" si="68"/>
        <v>-4.679838696803424</v>
      </c>
      <c r="AQ126" s="1">
        <f t="shared" si="68"/>
        <v>-4.6798386911186878</v>
      </c>
      <c r="AR126" s="1">
        <f t="shared" si="68"/>
        <v>-4.6798393128852291</v>
      </c>
      <c r="AS126" s="1">
        <f t="shared" si="68"/>
        <v>-4.679771377546837</v>
      </c>
      <c r="AT126" s="1">
        <f t="shared" si="68"/>
        <v>-4.6883014783553421</v>
      </c>
      <c r="AU126" s="1">
        <f t="shared" si="62"/>
        <v>-4.9606268680758987</v>
      </c>
      <c r="AW126" s="1">
        <v>14800</v>
      </c>
      <c r="AX126" s="1">
        <f t="shared" si="34"/>
        <v>-5.1412007186989614E-2</v>
      </c>
      <c r="AY126" s="1">
        <f t="shared" si="35"/>
        <v>-6.4809767554811881E-2</v>
      </c>
      <c r="AZ126" s="1">
        <f t="shared" si="36"/>
        <v>1.3397760367822264E-2</v>
      </c>
      <c r="BA126" s="1">
        <f t="shared" si="37"/>
        <v>0.72772419876424932</v>
      </c>
      <c r="BB126" s="1">
        <f t="shared" si="38"/>
        <v>0.99405572714031798</v>
      </c>
      <c r="BC126" s="1">
        <f t="shared" si="39"/>
        <v>-2.8926373693713625</v>
      </c>
      <c r="BD126" s="1">
        <f t="shared" si="40"/>
        <v>-7.9920357227940526</v>
      </c>
      <c r="BE126" s="1">
        <f t="shared" si="44"/>
        <v>3.4725435007093086</v>
      </c>
      <c r="BF126" s="1">
        <f t="shared" si="44"/>
        <v>3.4725835778414735</v>
      </c>
      <c r="BG126" s="1">
        <f t="shared" si="44"/>
        <v>3.472432738880697</v>
      </c>
      <c r="BH126" s="1">
        <f t="shared" si="43"/>
        <v>3.4730004946351074</v>
      </c>
      <c r="BI126" s="1">
        <f t="shared" si="43"/>
        <v>3.4708640449024446</v>
      </c>
      <c r="BJ126" s="1">
        <f t="shared" si="43"/>
        <v>3.478911659574913</v>
      </c>
      <c r="BK126" s="1">
        <f t="shared" si="43"/>
        <v>3.4487106612718548</v>
      </c>
      <c r="BL126" s="1">
        <f t="shared" si="41"/>
        <v>3.5638424943369591</v>
      </c>
    </row>
    <row r="127" spans="1:64" x14ac:dyDescent="0.2">
      <c r="A127" s="1" t="s">
        <v>140</v>
      </c>
      <c r="C127" s="54">
        <v>44636.474999999999</v>
      </c>
      <c r="D127" s="54"/>
      <c r="E127" s="1">
        <f t="shared" si="46"/>
        <v>-1715.0069830370378</v>
      </c>
      <c r="F127" s="1">
        <f t="shared" si="47"/>
        <v>-1715</v>
      </c>
      <c r="G127" s="1">
        <f t="shared" si="48"/>
        <v>-4.8000000024330802E-3</v>
      </c>
      <c r="I127" s="1">
        <f t="shared" si="67"/>
        <v>-4.8000000024330802E-3</v>
      </c>
      <c r="Q127" s="112">
        <f t="shared" si="49"/>
        <v>29617.974999999999</v>
      </c>
      <c r="S127" s="2">
        <v>0.1</v>
      </c>
      <c r="Z127" s="1">
        <f t="shared" si="50"/>
        <v>-1715</v>
      </c>
      <c r="AA127" s="1">
        <f t="shared" si="51"/>
        <v>-3.1770360970176507E-3</v>
      </c>
      <c r="AB127" s="1">
        <f t="shared" si="52"/>
        <v>-6.8431563156048404E-4</v>
      </c>
      <c r="AC127" s="1">
        <f t="shared" si="53"/>
        <v>-4.8000000024330802E-3</v>
      </c>
      <c r="AE127" s="1">
        <f t="shared" si="54"/>
        <v>2.6340118382813034E-7</v>
      </c>
      <c r="AF127" s="1">
        <f t="shared" si="63"/>
        <v>-4.8000000024330802E-3</v>
      </c>
      <c r="AG127" s="2"/>
      <c r="AH127" s="1">
        <f t="shared" si="55"/>
        <v>-4.1156843708725962E-3</v>
      </c>
      <c r="AI127" s="1">
        <f t="shared" si="56"/>
        <v>0.91272935749021034</v>
      </c>
      <c r="AJ127" s="1">
        <f t="shared" si="57"/>
        <v>-4.2163793014861416E-2</v>
      </c>
      <c r="AK127" s="1">
        <f t="shared" si="58"/>
        <v>0.26703824801001591</v>
      </c>
      <c r="AL127" s="1">
        <f t="shared" si="59"/>
        <v>1.886664006182023</v>
      </c>
      <c r="AM127" s="1">
        <f t="shared" si="60"/>
        <v>1.378857271388942</v>
      </c>
      <c r="AN127" s="1">
        <f t="shared" si="68"/>
        <v>-4.6798386967519239</v>
      </c>
      <c r="AO127" s="1">
        <f t="shared" si="68"/>
        <v>-4.6798386967514487</v>
      </c>
      <c r="AP127" s="1">
        <f t="shared" si="68"/>
        <v>-4.679838696803424</v>
      </c>
      <c r="AQ127" s="1">
        <f t="shared" si="68"/>
        <v>-4.6798386911186878</v>
      </c>
      <c r="AR127" s="1">
        <f t="shared" si="68"/>
        <v>-4.6798393128852291</v>
      </c>
      <c r="AS127" s="1">
        <f t="shared" si="68"/>
        <v>-4.679771377546837</v>
      </c>
      <c r="AT127" s="1">
        <f t="shared" si="68"/>
        <v>-4.6883014783553421</v>
      </c>
      <c r="AU127" s="1">
        <f t="shared" si="62"/>
        <v>-4.9606268680758987</v>
      </c>
      <c r="AW127" s="1">
        <v>15000</v>
      </c>
      <c r="AX127" s="1">
        <f t="shared" si="34"/>
        <v>-5.2144618107114231E-2</v>
      </c>
      <c r="AY127" s="1">
        <f t="shared" si="35"/>
        <v>-6.5512676978236165E-2</v>
      </c>
      <c r="AZ127" s="1">
        <f t="shared" si="36"/>
        <v>1.3368058871121932E-2</v>
      </c>
      <c r="BA127" s="1">
        <f t="shared" si="37"/>
        <v>0.73255706479599603</v>
      </c>
      <c r="BB127" s="1">
        <f t="shared" si="38"/>
        <v>0.99890288752285994</v>
      </c>
      <c r="BC127" s="1">
        <f t="shared" si="39"/>
        <v>-2.8303955167903792</v>
      </c>
      <c r="BD127" s="1">
        <f t="shared" si="40"/>
        <v>-6.3748442501758324</v>
      </c>
      <c r="BE127" s="1">
        <f t="shared" si="44"/>
        <v>3.5543667613393204</v>
      </c>
      <c r="BF127" s="1">
        <f t="shared" si="44"/>
        <v>3.5544070059574353</v>
      </c>
      <c r="BG127" s="1">
        <f t="shared" si="44"/>
        <v>3.554250622524584</v>
      </c>
      <c r="BH127" s="1">
        <f t="shared" si="43"/>
        <v>3.5548583608306026</v>
      </c>
      <c r="BI127" s="1">
        <f t="shared" si="43"/>
        <v>3.5524974696509988</v>
      </c>
      <c r="BJ127" s="1">
        <f t="shared" si="43"/>
        <v>3.5616826463310267</v>
      </c>
      <c r="BK127" s="1">
        <f t="shared" si="43"/>
        <v>3.5261489000364827</v>
      </c>
      <c r="BL127" s="1">
        <f t="shared" si="41"/>
        <v>3.6670755474694188</v>
      </c>
    </row>
    <row r="128" spans="1:64" x14ac:dyDescent="0.2">
      <c r="A128" s="1" t="s">
        <v>148</v>
      </c>
      <c r="C128" s="54">
        <v>44663.288</v>
      </c>
      <c r="D128" s="54"/>
      <c r="E128" s="1">
        <f t="shared" si="46"/>
        <v>-1675.9994471762302</v>
      </c>
      <c r="F128" s="1">
        <f t="shared" si="47"/>
        <v>-1676</v>
      </c>
      <c r="G128" s="1">
        <f t="shared" si="48"/>
        <v>3.8000000495230779E-4</v>
      </c>
      <c r="I128" s="1">
        <f t="shared" si="67"/>
        <v>3.8000000495230779E-4</v>
      </c>
      <c r="Q128" s="112">
        <f t="shared" si="49"/>
        <v>29644.788</v>
      </c>
      <c r="S128" s="2">
        <v>0.1</v>
      </c>
      <c r="Z128" s="1">
        <f t="shared" si="50"/>
        <v>-1676</v>
      </c>
      <c r="AA128" s="1">
        <f t="shared" si="51"/>
        <v>-3.0957777344216399E-3</v>
      </c>
      <c r="AB128" s="1">
        <f t="shared" si="52"/>
        <v>4.2412251447499962E-3</v>
      </c>
      <c r="AC128" s="1">
        <f t="shared" si="53"/>
        <v>3.8000000495230779E-4</v>
      </c>
      <c r="AE128" s="1">
        <f t="shared" si="54"/>
        <v>1.2081030893527471E-6</v>
      </c>
      <c r="AF128" s="1">
        <f t="shared" si="63"/>
        <v>3.8000000495230779E-4</v>
      </c>
      <c r="AG128" s="2"/>
      <c r="AH128" s="1">
        <f t="shared" si="55"/>
        <v>-3.8612251397976884E-3</v>
      </c>
      <c r="AI128" s="1">
        <f t="shared" si="56"/>
        <v>0.90770705112729255</v>
      </c>
      <c r="AJ128" s="1">
        <f t="shared" si="57"/>
        <v>-2.3307461284880371E-2</v>
      </c>
      <c r="AK128" s="1">
        <f t="shared" si="58"/>
        <v>0.26534430940329223</v>
      </c>
      <c r="AL128" s="1">
        <f t="shared" si="59"/>
        <v>1.9055307301817808</v>
      </c>
      <c r="AM128" s="1">
        <f t="shared" si="60"/>
        <v>1.4065873023989603</v>
      </c>
      <c r="AN128" s="1">
        <f t="shared" si="68"/>
        <v>-4.6599456771871521</v>
      </c>
      <c r="AO128" s="1">
        <f t="shared" si="68"/>
        <v>-4.6599456771826224</v>
      </c>
      <c r="AP128" s="1">
        <f t="shared" si="68"/>
        <v>-4.6599456774901862</v>
      </c>
      <c r="AQ128" s="1">
        <f t="shared" si="68"/>
        <v>-4.6599456566051565</v>
      </c>
      <c r="AR128" s="1">
        <f t="shared" si="68"/>
        <v>-4.6599470748164364</v>
      </c>
      <c r="AS128" s="1">
        <f t="shared" si="68"/>
        <v>-4.6598508571612269</v>
      </c>
      <c r="AT128" s="1">
        <f t="shared" si="68"/>
        <v>-4.6668367955797985</v>
      </c>
      <c r="AU128" s="1">
        <f t="shared" si="62"/>
        <v>-4.9404964227150678</v>
      </c>
      <c r="AW128" s="1">
        <v>15200</v>
      </c>
      <c r="AX128" s="1">
        <f>AB$3+AB$4*AW128+AB$5*AW128^2+AZ128</f>
        <v>-5.2965659080350953E-2</v>
      </c>
      <c r="AY128" s="1">
        <f>AB$3+AB$4*AW128+AB$5*AW128^2</f>
        <v>-6.621335326426149E-2</v>
      </c>
      <c r="AZ128" s="1">
        <f>$AB$6*($AB$11/BA128*BB128+$AB$12)</f>
        <v>1.3247694183910535E-2</v>
      </c>
      <c r="BA128" s="1">
        <f>1+$AB$7*COS(BC128)</f>
        <v>0.73852049405219455</v>
      </c>
      <c r="BB128" s="1">
        <f>SIN(BC128+RADIANS($AB$9))</f>
        <v>0.99986684828731964</v>
      </c>
      <c r="BC128" s="1">
        <f>2*ATAN(BD128)</f>
        <v>-2.767229691194327</v>
      </c>
      <c r="BD128" s="1">
        <f>SQRT((1+$AB$7)/(1-$AB$7))*TAN(BE128/2)</f>
        <v>-5.2798687866819938</v>
      </c>
      <c r="BE128" s="1">
        <f t="shared" ref="BE128:BK131" si="69">$BL128+$AB$7*SIN(BF128)</f>
        <v>3.6367954296267881</v>
      </c>
      <c r="BF128" s="1">
        <f t="shared" si="69"/>
        <v>3.6368321760622568</v>
      </c>
      <c r="BG128" s="1">
        <f t="shared" si="69"/>
        <v>3.6366835216501499</v>
      </c>
      <c r="BH128" s="1">
        <f t="shared" si="69"/>
        <v>3.6372849633118056</v>
      </c>
      <c r="BI128" s="1">
        <f t="shared" si="69"/>
        <v>3.6348527887339186</v>
      </c>
      <c r="BJ128" s="1">
        <f t="shared" si="69"/>
        <v>3.6447081049685552</v>
      </c>
      <c r="BK128" s="1">
        <f t="shared" si="69"/>
        <v>3.6050876696829288</v>
      </c>
      <c r="BL128" s="1">
        <f>RADIANS($AB$9)+$AB$18*(AW128-AB$15)</f>
        <v>3.7703086006018784</v>
      </c>
    </row>
    <row r="129" spans="1:64" x14ac:dyDescent="0.2">
      <c r="A129" s="1" t="s">
        <v>132</v>
      </c>
      <c r="C129" s="54">
        <v>44677.733</v>
      </c>
      <c r="D129" s="54" t="s">
        <v>52</v>
      </c>
      <c r="E129" s="1">
        <f t="shared" si="46"/>
        <v>-1654.9848700864113</v>
      </c>
      <c r="F129" s="1">
        <f t="shared" si="47"/>
        <v>-1655</v>
      </c>
      <c r="G129" s="1">
        <f t="shared" si="48"/>
        <v>1.0399999999208376E-2</v>
      </c>
      <c r="I129" s="1">
        <f t="shared" si="67"/>
        <v>1.0399999999208376E-2</v>
      </c>
      <c r="Q129" s="112">
        <f t="shared" si="49"/>
        <v>29659.233</v>
      </c>
      <c r="S129" s="2">
        <v>0.1</v>
      </c>
      <c r="Z129" s="1">
        <f t="shared" si="50"/>
        <v>-1655</v>
      </c>
      <c r="AA129" s="1">
        <f t="shared" si="51"/>
        <v>-3.0519303974296834E-3</v>
      </c>
      <c r="AB129" s="1">
        <f t="shared" si="52"/>
        <v>1.4124150967824121E-2</v>
      </c>
      <c r="AC129" s="1">
        <f t="shared" si="53"/>
        <v>1.0399999999208376E-2</v>
      </c>
      <c r="AE129" s="1">
        <f t="shared" si="54"/>
        <v>1.8095443139599501E-5</v>
      </c>
      <c r="AF129" s="1">
        <f t="shared" si="63"/>
        <v>1.0399999999208376E-2</v>
      </c>
      <c r="AG129" s="2"/>
      <c r="AH129" s="1">
        <f t="shared" si="55"/>
        <v>-3.7241509686157448E-3</v>
      </c>
      <c r="AI129" s="1">
        <f t="shared" si="56"/>
        <v>0.90503884675811341</v>
      </c>
      <c r="AJ129" s="1">
        <f t="shared" si="57"/>
        <v>-1.3235737131163695E-2</v>
      </c>
      <c r="AK129" s="1">
        <f t="shared" si="58"/>
        <v>0.26440115415652254</v>
      </c>
      <c r="AL129" s="1">
        <f t="shared" si="59"/>
        <v>1.9156041786200158</v>
      </c>
      <c r="AM129" s="1">
        <f t="shared" si="60"/>
        <v>1.4216962930394152</v>
      </c>
      <c r="AN129" s="1">
        <f t="shared" si="68"/>
        <v>-4.6492792423751039</v>
      </c>
      <c r="AO129" s="1">
        <f t="shared" si="68"/>
        <v>-4.6492792423648659</v>
      </c>
      <c r="AP129" s="1">
        <f t="shared" si="68"/>
        <v>-4.6492792429426766</v>
      </c>
      <c r="AQ129" s="1">
        <f t="shared" si="68"/>
        <v>-4.6492792103313647</v>
      </c>
      <c r="AR129" s="1">
        <f t="shared" si="68"/>
        <v>-4.6492810509228075</v>
      </c>
      <c r="AS129" s="1">
        <f t="shared" si="68"/>
        <v>-4.6491772511713778</v>
      </c>
      <c r="AT129" s="1">
        <f t="shared" si="68"/>
        <v>-4.6553247887061415</v>
      </c>
      <c r="AU129" s="1">
        <f t="shared" si="62"/>
        <v>-4.9296569521361597</v>
      </c>
      <c r="AW129" s="1">
        <v>15400</v>
      </c>
      <c r="AX129" s="1">
        <f>AB$3+AB$4*AW129+AB$5*AW129^2+AZ129</f>
        <v>-5.387670150978717E-2</v>
      </c>
      <c r="AY129" s="1">
        <f>AB$3+AB$4*AW129+AB$5*AW129^2</f>
        <v>-6.6911796412887914E-2</v>
      </c>
      <c r="AZ129" s="1">
        <f>$AB$6*($AB$11/BA129*BB129+$AB$12)</f>
        <v>1.3035094903100746E-2</v>
      </c>
      <c r="BA129" s="1">
        <f>1+$AB$7*COS(BC129)</f>
        <v>0.74566156547230578</v>
      </c>
      <c r="BB129" s="1">
        <f>SIN(BC129+RADIANS($AB$9))</f>
        <v>0.99675236118054811</v>
      </c>
      <c r="BC129" s="1">
        <f>2*ATAN(BD129)</f>
        <v>-2.7029335653880886</v>
      </c>
      <c r="BD129" s="1">
        <f>SQRT((1+$AB$7)/(1-$AB$7))*TAN(BE129/2)</f>
        <v>-4.4860038917615199</v>
      </c>
      <c r="BE129" s="1">
        <f t="shared" si="69"/>
        <v>3.7199584696600496</v>
      </c>
      <c r="BF129" s="1">
        <f t="shared" si="69"/>
        <v>3.7199891523898527</v>
      </c>
      <c r="BG129" s="1">
        <f t="shared" si="69"/>
        <v>3.7198587262696163</v>
      </c>
      <c r="BH129" s="1">
        <f t="shared" si="69"/>
        <v>3.7204132182717542</v>
      </c>
      <c r="BI129" s="1">
        <f t="shared" si="69"/>
        <v>3.7180572422646487</v>
      </c>
      <c r="BJ129" s="1">
        <f t="shared" si="69"/>
        <v>3.7280927574992551</v>
      </c>
      <c r="BK129" s="1">
        <f t="shared" si="69"/>
        <v>3.6857856460775853</v>
      </c>
      <c r="BL129" s="1">
        <f>RADIANS($AB$9)+$AB$18*(AW129-AB$15)</f>
        <v>3.8735416537343381</v>
      </c>
    </row>
    <row r="130" spans="1:64" x14ac:dyDescent="0.2">
      <c r="A130" s="1" t="s">
        <v>149</v>
      </c>
      <c r="C130" s="54">
        <v>44687.334000000003</v>
      </c>
      <c r="D130" s="54"/>
      <c r="E130" s="1">
        <f t="shared" si="46"/>
        <v>-1641.0173412086401</v>
      </c>
      <c r="F130" s="1">
        <f t="shared" si="47"/>
        <v>-1641</v>
      </c>
      <c r="G130" s="1">
        <f t="shared" si="48"/>
        <v>-1.1919999997189734E-2</v>
      </c>
      <c r="I130" s="1">
        <f t="shared" si="67"/>
        <v>-1.1919999997189734E-2</v>
      </c>
      <c r="Q130" s="112">
        <f t="shared" si="49"/>
        <v>29668.834000000003</v>
      </c>
      <c r="S130" s="2">
        <v>0.1</v>
      </c>
      <c r="Z130" s="1">
        <f t="shared" si="50"/>
        <v>-1641</v>
      </c>
      <c r="AA130" s="1">
        <f t="shared" si="51"/>
        <v>-3.022672966355661E-3</v>
      </c>
      <c r="AB130" s="1">
        <f t="shared" si="52"/>
        <v>-8.2872440044747687E-3</v>
      </c>
      <c r="AC130" s="1">
        <f t="shared" si="53"/>
        <v>-1.1919999997189734E-2</v>
      </c>
      <c r="AE130" s="1">
        <f t="shared" si="54"/>
        <v>7.9162428293610655E-6</v>
      </c>
      <c r="AF130" s="1">
        <f t="shared" si="63"/>
        <v>-1.1919999997189734E-2</v>
      </c>
      <c r="AG130" s="2"/>
      <c r="AH130" s="1">
        <f t="shared" si="55"/>
        <v>-3.632755992714965E-3</v>
      </c>
      <c r="AI130" s="1">
        <f t="shared" si="56"/>
        <v>0.90327402948359214</v>
      </c>
      <c r="AJ130" s="1">
        <f t="shared" si="57"/>
        <v>-6.5532355349468318E-3</v>
      </c>
      <c r="AK130" s="1">
        <f t="shared" si="58"/>
        <v>0.26376064447143982</v>
      </c>
      <c r="AL130" s="1">
        <f t="shared" si="59"/>
        <v>1.9222870197909803</v>
      </c>
      <c r="AM130" s="1">
        <f t="shared" si="60"/>
        <v>1.4318396846921786</v>
      </c>
      <c r="AN130" s="1">
        <f t="shared" si="68"/>
        <v>-4.6421856663487109</v>
      </c>
      <c r="AO130" s="1">
        <f t="shared" si="68"/>
        <v>-4.6421856663327326</v>
      </c>
      <c r="AP130" s="1">
        <f t="shared" si="68"/>
        <v>-4.6421856671435533</v>
      </c>
      <c r="AQ130" s="1">
        <f t="shared" si="68"/>
        <v>-4.6421856259987626</v>
      </c>
      <c r="AR130" s="1">
        <f t="shared" si="68"/>
        <v>-4.6421877139065559</v>
      </c>
      <c r="AS130" s="1">
        <f t="shared" si="68"/>
        <v>-4.6420818403762025</v>
      </c>
      <c r="AT130" s="1">
        <f t="shared" si="68"/>
        <v>-4.6476680194580027</v>
      </c>
      <c r="AU130" s="1">
        <f t="shared" si="62"/>
        <v>-4.9224306384168877</v>
      </c>
      <c r="AW130" s="1">
        <v>15600</v>
      </c>
      <c r="AX130" s="1">
        <f>AB$3+AB$4*AW130+AB$5*AW130^2+AZ130</f>
        <v>-5.4879243026706562E-2</v>
      </c>
      <c r="AY130" s="1">
        <f>AB$3+AB$4*AW130+AB$5*AW130^2</f>
        <v>-6.7608006424115408E-2</v>
      </c>
      <c r="AZ130" s="1">
        <f>$AB$6*($AB$11/BA130*BB130+$AB$12)</f>
        <v>1.2728763397408849E-2</v>
      </c>
      <c r="BA130" s="1">
        <f>1+$AB$7*COS(BC130)</f>
        <v>0.75403687502662819</v>
      </c>
      <c r="BB130" s="1">
        <f>SIN(BC130+RADIANS($AB$9))</f>
        <v>0.98932273888726852</v>
      </c>
      <c r="BC130" s="1">
        <f>2*ATAN(BD130)</f>
        <v>-2.6372864749023353</v>
      </c>
      <c r="BD130" s="1">
        <f>SQRT((1+$AB$7)/(1-$AB$7))*TAN(BE130/2)</f>
        <v>-3.8814352560651391</v>
      </c>
      <c r="BE130" s="1">
        <f t="shared" si="69"/>
        <v>3.8039906187230166</v>
      </c>
      <c r="BF130" s="1">
        <f t="shared" si="69"/>
        <v>3.8040140151496957</v>
      </c>
      <c r="BG130" s="1">
        <f t="shared" si="69"/>
        <v>3.8039084019777216</v>
      </c>
      <c r="BH130" s="1">
        <f t="shared" si="69"/>
        <v>3.804385216550763</v>
      </c>
      <c r="BI130" s="1">
        <f t="shared" si="69"/>
        <v>3.802233933323492</v>
      </c>
      <c r="BJ130" s="1">
        <f t="shared" si="69"/>
        <v>3.8119689102908167</v>
      </c>
      <c r="BK130" s="1">
        <f t="shared" si="69"/>
        <v>3.7684827737531936</v>
      </c>
      <c r="BL130" s="1">
        <f>RADIANS($AB$9)+$AB$18*(AW130-AB$15)</f>
        <v>3.9767747068667978</v>
      </c>
    </row>
    <row r="131" spans="1:64" x14ac:dyDescent="0.2">
      <c r="A131" s="1" t="s">
        <v>149</v>
      </c>
      <c r="C131" s="54">
        <v>44691.457999999999</v>
      </c>
      <c r="D131" s="54"/>
      <c r="E131" s="1">
        <f t="shared" si="46"/>
        <v>-1635.017748552473</v>
      </c>
      <c r="F131" s="1">
        <f t="shared" si="47"/>
        <v>-1635</v>
      </c>
      <c r="G131" s="1">
        <f t="shared" si="48"/>
        <v>-1.2199999997392297E-2</v>
      </c>
      <c r="I131" s="1">
        <f t="shared" si="67"/>
        <v>-1.2199999997392297E-2</v>
      </c>
      <c r="Q131" s="112">
        <f t="shared" si="49"/>
        <v>29672.957999999999</v>
      </c>
      <c r="S131" s="2">
        <v>0.1</v>
      </c>
      <c r="Z131" s="1">
        <f t="shared" si="50"/>
        <v>-1635</v>
      </c>
      <c r="AA131" s="1">
        <f t="shared" si="51"/>
        <v>-3.010129096112194E-3</v>
      </c>
      <c r="AB131" s="1">
        <f t="shared" si="52"/>
        <v>-8.606414901569024E-3</v>
      </c>
      <c r="AC131" s="1">
        <f t="shared" si="53"/>
        <v>-1.2199999997392297E-2</v>
      </c>
      <c r="AE131" s="1">
        <f t="shared" si="54"/>
        <v>8.4453727182194755E-6</v>
      </c>
      <c r="AF131" s="1">
        <f t="shared" si="63"/>
        <v>-1.2199999997392297E-2</v>
      </c>
      <c r="AG131" s="2"/>
      <c r="AH131" s="1">
        <f t="shared" si="55"/>
        <v>-3.5935850958232723E-3</v>
      </c>
      <c r="AI131" s="1">
        <f t="shared" si="56"/>
        <v>0.90252109587646756</v>
      </c>
      <c r="AJ131" s="1">
        <f t="shared" si="57"/>
        <v>-3.697165037634943E-3</v>
      </c>
      <c r="AK131" s="1">
        <f t="shared" si="58"/>
        <v>0.26348330913969753</v>
      </c>
      <c r="AL131" s="1">
        <f t="shared" si="59"/>
        <v>1.9251431287710401</v>
      </c>
      <c r="AM131" s="1">
        <f t="shared" si="60"/>
        <v>1.4362044140742236</v>
      </c>
      <c r="AN131" s="1">
        <f t="shared" si="68"/>
        <v>-4.6391497925845888</v>
      </c>
      <c r="AO131" s="1">
        <f t="shared" si="68"/>
        <v>-4.6391497925656395</v>
      </c>
      <c r="AP131" s="1">
        <f t="shared" si="68"/>
        <v>-4.6391497934874115</v>
      </c>
      <c r="AQ131" s="1">
        <f t="shared" si="68"/>
        <v>-4.63914974864805</v>
      </c>
      <c r="AR131" s="1">
        <f t="shared" si="68"/>
        <v>-4.6391519298782677</v>
      </c>
      <c r="AS131" s="1">
        <f t="shared" si="68"/>
        <v>-4.6390458980288853</v>
      </c>
      <c r="AT131" s="1">
        <f t="shared" si="68"/>
        <v>-4.644390937863724</v>
      </c>
      <c r="AU131" s="1">
        <f t="shared" si="62"/>
        <v>-4.9193336468229134</v>
      </c>
      <c r="AW131" s="1">
        <v>15800</v>
      </c>
      <c r="AX131" s="1">
        <f>AB$3+AB$4*AW131+AB$5*AW131^2+AZ131</f>
        <v>-5.597468269330827E-2</v>
      </c>
      <c r="AY131" s="1">
        <f>AB$3+AB$4*AW131+AB$5*AW131^2</f>
        <v>-6.8301983297943986E-2</v>
      </c>
      <c r="AZ131" s="1">
        <f>$AB$6*($AB$11/BA131*BB131+$AB$12)</f>
        <v>1.2327300604635712E-2</v>
      </c>
      <c r="BA131" s="1">
        <f>1+$AB$7*COS(BC131)</f>
        <v>0.76371298726513359</v>
      </c>
      <c r="BB131" s="1">
        <f>SIN(BC131+RADIANS($AB$9))</f>
        <v>0.97729565286915709</v>
      </c>
      <c r="BC131" s="1">
        <f>2*ATAN(BD131)</f>
        <v>-2.5700502674328862</v>
      </c>
      <c r="BD131" s="1">
        <f>SQRT((1+$AB$7)/(1-$AB$7))*TAN(BE131/2)</f>
        <v>-3.4035232801375539</v>
      </c>
      <c r="BE131" s="1">
        <f t="shared" si="69"/>
        <v>3.8890335574053543</v>
      </c>
      <c r="BF131" s="1">
        <f t="shared" si="69"/>
        <v>3.889049734159173</v>
      </c>
      <c r="BG131" s="1">
        <f t="shared" si="69"/>
        <v>3.8889712261448772</v>
      </c>
      <c r="BH131" s="1">
        <f t="shared" si="69"/>
        <v>3.8893522897835573</v>
      </c>
      <c r="BI131" s="1">
        <f t="shared" si="69"/>
        <v>3.8875039325004406</v>
      </c>
      <c r="BJ131" s="1">
        <f t="shared" si="69"/>
        <v>3.8964992716301494</v>
      </c>
      <c r="BK131" s="1">
        <f t="shared" si="69"/>
        <v>3.8533977110749107</v>
      </c>
      <c r="BL131" s="1">
        <f>RADIANS($AB$9)+$AB$18*(AW131-AB$15)</f>
        <v>4.0800077599992575</v>
      </c>
    </row>
    <row r="132" spans="1:64" x14ac:dyDescent="0.2">
      <c r="A132" s="1" t="s">
        <v>149</v>
      </c>
      <c r="C132" s="54">
        <v>44691.474999999999</v>
      </c>
      <c r="D132" s="54"/>
      <c r="E132" s="1">
        <f t="shared" si="46"/>
        <v>-1634.9930169629595</v>
      </c>
      <c r="F132" s="1">
        <f t="shared" si="47"/>
        <v>-1635</v>
      </c>
      <c r="G132" s="1">
        <f t="shared" si="48"/>
        <v>4.8000000024330802E-3</v>
      </c>
      <c r="I132" s="1">
        <f t="shared" si="67"/>
        <v>4.8000000024330802E-3</v>
      </c>
      <c r="Q132" s="112">
        <f t="shared" si="49"/>
        <v>29672.974999999999</v>
      </c>
      <c r="S132" s="2">
        <v>0.1</v>
      </c>
      <c r="Z132" s="1">
        <f t="shared" si="50"/>
        <v>-1635</v>
      </c>
      <c r="AA132" s="1">
        <f t="shared" si="51"/>
        <v>-3.010129096112194E-3</v>
      </c>
      <c r="AB132" s="1">
        <f t="shared" si="52"/>
        <v>8.393585098256353E-3</v>
      </c>
      <c r="AC132" s="1">
        <f t="shared" si="53"/>
        <v>4.8000000024330802E-3</v>
      </c>
      <c r="AE132" s="1">
        <f t="shared" si="54"/>
        <v>6.0998116535943616E-6</v>
      </c>
      <c r="AF132" s="1">
        <f t="shared" si="63"/>
        <v>4.8000000024330802E-3</v>
      </c>
      <c r="AG132" s="2"/>
      <c r="AH132" s="1">
        <f t="shared" si="55"/>
        <v>-3.5935850958232723E-3</v>
      </c>
      <c r="AI132" s="1">
        <f t="shared" si="56"/>
        <v>0.90252109587646756</v>
      </c>
      <c r="AJ132" s="1">
        <f t="shared" si="57"/>
        <v>-3.697165037634943E-3</v>
      </c>
      <c r="AK132" s="1">
        <f t="shared" si="58"/>
        <v>0.26348330913969753</v>
      </c>
      <c r="AL132" s="1">
        <f t="shared" si="59"/>
        <v>1.9251431287710401</v>
      </c>
      <c r="AM132" s="1">
        <f t="shared" si="60"/>
        <v>1.4362044140742236</v>
      </c>
      <c r="AN132" s="1">
        <f t="shared" si="68"/>
        <v>-4.6391497925845888</v>
      </c>
      <c r="AO132" s="1">
        <f t="shared" si="68"/>
        <v>-4.6391497925656395</v>
      </c>
      <c r="AP132" s="1">
        <f t="shared" si="68"/>
        <v>-4.6391497934874115</v>
      </c>
      <c r="AQ132" s="1">
        <f t="shared" si="68"/>
        <v>-4.63914974864805</v>
      </c>
      <c r="AR132" s="1">
        <f t="shared" si="68"/>
        <v>-4.6391519298782677</v>
      </c>
      <c r="AS132" s="1">
        <f t="shared" si="68"/>
        <v>-4.6390458980288853</v>
      </c>
      <c r="AT132" s="1">
        <f t="shared" si="68"/>
        <v>-4.644390937863724</v>
      </c>
      <c r="AU132" s="1">
        <f t="shared" si="62"/>
        <v>-4.9193336468229134</v>
      </c>
      <c r="AW132" s="1">
        <v>16000</v>
      </c>
      <c r="AX132" s="1">
        <f t="shared" ref="AX132:AX138" si="70">AB$3+AB$4*AW132+AB$5*AW132^2+AZ132</f>
        <v>-5.7164285699596355E-2</v>
      </c>
      <c r="AY132" s="1">
        <f t="shared" ref="AY132:AY138" si="71">AB$3+AB$4*AW132+AB$5*AW132^2</f>
        <v>-6.8993727034373661E-2</v>
      </c>
      <c r="AZ132" s="1">
        <f t="shared" ref="AZ132:AZ138" si="72">$AB$6*($AB$11/BA132*BB132+$AB$12)</f>
        <v>1.1829441334777306E-2</v>
      </c>
      <c r="BA132" s="1">
        <f t="shared" ref="BA132:BA138" si="73">1+$AB$7*COS(BC132)</f>
        <v>0.77476684461987433</v>
      </c>
      <c r="BB132" s="1">
        <f t="shared" ref="BB132:BB138" si="74">SIN(BC132+RADIANS($AB$9))</f>
        <v>0.96033844648524158</v>
      </c>
      <c r="BC132" s="1">
        <f t="shared" ref="BC132:BC138" si="75">2*ATAN(BD132)</f>
        <v>-2.5009658217738764</v>
      </c>
      <c r="BD132" s="1">
        <f t="shared" ref="BD132:BD138" si="76">SQRT((1+$AB$7)/(1-$AB$7))*TAN(BE132/2)</f>
        <v>-3.0144336241742447</v>
      </c>
      <c r="BE132" s="1">
        <f t="shared" ref="BE132:BE138" si="77">$BL132+$AB$7*SIN(BF132)</f>
        <v>3.9752371059150784</v>
      </c>
      <c r="BF132" s="1">
        <f t="shared" ref="BF132:BF138" si="78">$BL132+$AB$7*SIN(BG132)</f>
        <v>3.9752471136057865</v>
      </c>
      <c r="BG132" s="1">
        <f t="shared" ref="BG132:BG138" si="79">$BL132+$AB$7*SIN(BH132)</f>
        <v>3.9751941191747746</v>
      </c>
      <c r="BH132" s="1">
        <f t="shared" ref="BH132:BH138" si="80">$BL132+$AB$7*SIN(BI132)</f>
        <v>3.9754747795176213</v>
      </c>
      <c r="BI132" s="1">
        <f t="shared" ref="BI132:BI138" si="81">$BL132+$AB$7*SIN(BJ132)</f>
        <v>3.9739893779595836</v>
      </c>
      <c r="BJ132" s="1">
        <f t="shared" ref="BJ132:BJ138" si="82">$BL132+$AB$7*SIN(BK132)</f>
        <v>3.9818787579045689</v>
      </c>
      <c r="BK132" s="1">
        <f t="shared" ref="BK132:BK138" si="83">$BL132+$AB$7*SIN(BL132)</f>
        <v>3.9407255020530183</v>
      </c>
      <c r="BL132" s="1">
        <f t="shared" ref="BL132:BL138" si="84">RADIANS($AB$9)+$AB$18*(AW132-AB$15)</f>
        <v>4.1832408131317171</v>
      </c>
    </row>
    <row r="133" spans="1:64" x14ac:dyDescent="0.2">
      <c r="A133" s="1" t="s">
        <v>149</v>
      </c>
      <c r="C133" s="54">
        <v>44691.476000000002</v>
      </c>
      <c r="D133" s="54"/>
      <c r="E133" s="1">
        <f t="shared" si="46"/>
        <v>-1634.9915621635707</v>
      </c>
      <c r="F133" s="1">
        <f t="shared" si="47"/>
        <v>-1635</v>
      </c>
      <c r="G133" s="1">
        <f t="shared" si="48"/>
        <v>5.8000000062747858E-3</v>
      </c>
      <c r="I133" s="1">
        <f t="shared" si="67"/>
        <v>5.8000000062747858E-3</v>
      </c>
      <c r="Q133" s="112">
        <f t="shared" si="49"/>
        <v>29672.976000000002</v>
      </c>
      <c r="S133" s="2">
        <v>0.1</v>
      </c>
      <c r="Z133" s="1">
        <f t="shared" si="50"/>
        <v>-1635</v>
      </c>
      <c r="AA133" s="1">
        <f t="shared" si="51"/>
        <v>-3.010129096112194E-3</v>
      </c>
      <c r="AB133" s="1">
        <f t="shared" si="52"/>
        <v>9.3935851020980586E-3</v>
      </c>
      <c r="AC133" s="1">
        <f t="shared" si="53"/>
        <v>5.8000000062747858E-3</v>
      </c>
      <c r="AE133" s="1">
        <f t="shared" si="54"/>
        <v>7.761837480072603E-6</v>
      </c>
      <c r="AF133" s="1">
        <f t="shared" si="63"/>
        <v>5.8000000062747858E-3</v>
      </c>
      <c r="AG133" s="2"/>
      <c r="AH133" s="1">
        <f t="shared" si="55"/>
        <v>-3.5935850958232723E-3</v>
      </c>
      <c r="AI133" s="1">
        <f t="shared" si="56"/>
        <v>0.90252109587646756</v>
      </c>
      <c r="AJ133" s="1">
        <f t="shared" si="57"/>
        <v>-3.697165037634943E-3</v>
      </c>
      <c r="AK133" s="1">
        <f t="shared" si="58"/>
        <v>0.26348330913969753</v>
      </c>
      <c r="AL133" s="1">
        <f t="shared" si="59"/>
        <v>1.9251431287710401</v>
      </c>
      <c r="AM133" s="1">
        <f t="shared" si="60"/>
        <v>1.4362044140742236</v>
      </c>
      <c r="AN133" s="1">
        <f t="shared" ref="AN133:AT148" si="85">$AU133+$AB$7*SIN(AO133)</f>
        <v>-4.6391497925845888</v>
      </c>
      <c r="AO133" s="1">
        <f t="shared" si="85"/>
        <v>-4.6391497925656395</v>
      </c>
      <c r="AP133" s="1">
        <f t="shared" si="85"/>
        <v>-4.6391497934874115</v>
      </c>
      <c r="AQ133" s="1">
        <f t="shared" si="85"/>
        <v>-4.63914974864805</v>
      </c>
      <c r="AR133" s="1">
        <f t="shared" si="85"/>
        <v>-4.6391519298782677</v>
      </c>
      <c r="AS133" s="1">
        <f t="shared" si="85"/>
        <v>-4.6390458980288853</v>
      </c>
      <c r="AT133" s="1">
        <f t="shared" si="85"/>
        <v>-4.644390937863724</v>
      </c>
      <c r="AU133" s="1">
        <f t="shared" si="62"/>
        <v>-4.9193336468229134</v>
      </c>
      <c r="AW133" s="1">
        <v>16200</v>
      </c>
      <c r="AX133" s="1">
        <f t="shared" si="70"/>
        <v>-5.8449134404743336E-2</v>
      </c>
      <c r="AY133" s="1">
        <f t="shared" si="71"/>
        <v>-6.9683237633404407E-2</v>
      </c>
      <c r="AZ133" s="1">
        <f t="shared" si="72"/>
        <v>1.1234103228661075E-2</v>
      </c>
      <c r="BA133" s="1">
        <f t="shared" si="73"/>
        <v>0.78728604161987037</v>
      </c>
      <c r="BB133" s="1">
        <f t="shared" si="74"/>
        <v>0.9380631034532344</v>
      </c>
      <c r="BC133" s="1">
        <f t="shared" si="75"/>
        <v>-2.4297492017306315</v>
      </c>
      <c r="BD133" s="1">
        <f t="shared" si="76"/>
        <v>-2.6899517347311908</v>
      </c>
      <c r="BE133" s="1">
        <f t="shared" si="77"/>
        <v>4.0627604237701407</v>
      </c>
      <c r="BF133" s="1">
        <f t="shared" si="78"/>
        <v>4.0627658448815991</v>
      </c>
      <c r="BG133" s="1">
        <f t="shared" si="79"/>
        <v>4.0627339444532913</v>
      </c>
      <c r="BH133" s="1">
        <f t="shared" si="80"/>
        <v>4.0629216811806375</v>
      </c>
      <c r="BI133" s="1">
        <f t="shared" si="81"/>
        <v>4.061817500604362</v>
      </c>
      <c r="BJ133" s="1">
        <f t="shared" si="82"/>
        <v>4.0683350192885861</v>
      </c>
      <c r="BK133" s="1">
        <f t="shared" si="83"/>
        <v>4.0306354995918863</v>
      </c>
      <c r="BL133" s="1">
        <f t="shared" si="84"/>
        <v>4.2864738662641768</v>
      </c>
    </row>
    <row r="134" spans="1:64" x14ac:dyDescent="0.2">
      <c r="A134" s="1" t="s">
        <v>150</v>
      </c>
      <c r="C134" s="54">
        <v>44744.4</v>
      </c>
      <c r="D134" s="54"/>
      <c r="E134" s="1">
        <f t="shared" si="46"/>
        <v>-1557.9977596089443</v>
      </c>
      <c r="F134" s="1">
        <f t="shared" si="47"/>
        <v>-1558</v>
      </c>
      <c r="G134" s="1">
        <f t="shared" si="48"/>
        <v>1.5400000047520734E-3</v>
      </c>
      <c r="I134" s="1">
        <f t="shared" si="67"/>
        <v>1.5400000047520734E-3</v>
      </c>
      <c r="Q134" s="112">
        <f t="shared" si="49"/>
        <v>29725.9</v>
      </c>
      <c r="S134" s="2">
        <v>0.1</v>
      </c>
      <c r="Z134" s="1">
        <f t="shared" si="50"/>
        <v>-1558</v>
      </c>
      <c r="AA134" s="1">
        <f t="shared" si="51"/>
        <v>-2.8490525171773538E-3</v>
      </c>
      <c r="AB134" s="1">
        <f t="shared" si="52"/>
        <v>4.6309734127522265E-3</v>
      </c>
      <c r="AC134" s="1">
        <f t="shared" si="53"/>
        <v>1.5400000047520734E-3</v>
      </c>
      <c r="AE134" s="1">
        <f t="shared" si="54"/>
        <v>1.9263782040255071E-6</v>
      </c>
      <c r="AF134" s="1">
        <f t="shared" si="63"/>
        <v>1.5400000047520734E-3</v>
      </c>
      <c r="AG134" s="2"/>
      <c r="AH134" s="1">
        <f t="shared" si="55"/>
        <v>-3.0909734080001535E-3</v>
      </c>
      <c r="AI134" s="1">
        <f t="shared" si="56"/>
        <v>0.893039284696027</v>
      </c>
      <c r="AJ134" s="1">
        <f t="shared" si="57"/>
        <v>3.2534275654425869E-2</v>
      </c>
      <c r="AK134" s="1">
        <f t="shared" si="58"/>
        <v>0.25977874494652697</v>
      </c>
      <c r="AL134" s="1">
        <f t="shared" si="59"/>
        <v>1.9613803200965485</v>
      </c>
      <c r="AM134" s="1">
        <f t="shared" si="60"/>
        <v>1.4931849134986099</v>
      </c>
      <c r="AN134" s="1">
        <f t="shared" si="85"/>
        <v>-4.6004114248432852</v>
      </c>
      <c r="AO134" s="1">
        <f t="shared" si="85"/>
        <v>-4.6004114247760448</v>
      </c>
      <c r="AP134" s="1">
        <f t="shared" si="85"/>
        <v>-4.600411426917935</v>
      </c>
      <c r="AQ134" s="1">
        <f t="shared" si="85"/>
        <v>-4.6004113586895423</v>
      </c>
      <c r="AR134" s="1">
        <f t="shared" si="85"/>
        <v>-4.6004135320770079</v>
      </c>
      <c r="AS134" s="1">
        <f t="shared" si="85"/>
        <v>-4.6003443203417707</v>
      </c>
      <c r="AT134" s="1">
        <f t="shared" si="85"/>
        <v>-4.6025697060168289</v>
      </c>
      <c r="AU134" s="1">
        <f t="shared" si="62"/>
        <v>-4.879588921366917</v>
      </c>
      <c r="AW134" s="1">
        <v>16400</v>
      </c>
      <c r="AX134" s="1">
        <f t="shared" si="70"/>
        <v>-5.9830061654475394E-2</v>
      </c>
      <c r="AY134" s="1">
        <f t="shared" si="71"/>
        <v>-7.0370515095036223E-2</v>
      </c>
      <c r="AZ134" s="1">
        <f t="shared" si="72"/>
        <v>1.0540453440560826E-2</v>
      </c>
      <c r="BA134" s="1">
        <f t="shared" si="73"/>
        <v>0.80136882263415754</v>
      </c>
      <c r="BB134" s="1">
        <f t="shared" si="74"/>
        <v>0.9100211452226008</v>
      </c>
      <c r="BC134" s="1">
        <f t="shared" si="75"/>
        <v>-2.3560874165500971</v>
      </c>
      <c r="BD134" s="1">
        <f t="shared" si="76"/>
        <v>-2.4138480373350735</v>
      </c>
      <c r="BE134" s="1">
        <f t="shared" si="77"/>
        <v>4.1517731893440519</v>
      </c>
      <c r="BF134" s="1">
        <f t="shared" si="78"/>
        <v>4.1517756733476583</v>
      </c>
      <c r="BG134" s="1">
        <f t="shared" si="79"/>
        <v>4.1517590443446366</v>
      </c>
      <c r="BH134" s="1">
        <f t="shared" si="80"/>
        <v>4.1518703745369958</v>
      </c>
      <c r="BI134" s="1">
        <f t="shared" si="81"/>
        <v>4.1511254014085033</v>
      </c>
      <c r="BJ134" s="1">
        <f t="shared" si="82"/>
        <v>4.1561274016911778</v>
      </c>
      <c r="BK134" s="1">
        <f t="shared" si="83"/>
        <v>4.1232695622876179</v>
      </c>
      <c r="BL134" s="1">
        <f t="shared" si="84"/>
        <v>4.3897069193966365</v>
      </c>
    </row>
    <row r="135" spans="1:64" x14ac:dyDescent="0.2">
      <c r="A135" s="1" t="s">
        <v>151</v>
      </c>
      <c r="C135" s="54">
        <v>44744.409</v>
      </c>
      <c r="D135" s="54"/>
      <c r="E135" s="1">
        <f t="shared" si="46"/>
        <v>-1557.9846664144984</v>
      </c>
      <c r="F135" s="1">
        <f t="shared" si="47"/>
        <v>-1558</v>
      </c>
      <c r="G135" s="1">
        <f t="shared" si="48"/>
        <v>1.0540000002947636E-2</v>
      </c>
      <c r="I135" s="1">
        <f t="shared" si="67"/>
        <v>1.0540000002947636E-2</v>
      </c>
      <c r="Q135" s="112">
        <f t="shared" si="49"/>
        <v>29725.909</v>
      </c>
      <c r="S135" s="2">
        <v>0.1</v>
      </c>
      <c r="Z135" s="1">
        <f t="shared" si="50"/>
        <v>-1558</v>
      </c>
      <c r="AA135" s="1">
        <f t="shared" si="51"/>
        <v>-2.8490525171773538E-3</v>
      </c>
      <c r="AB135" s="1">
        <f t="shared" si="52"/>
        <v>1.3630973410947789E-2</v>
      </c>
      <c r="AC135" s="1">
        <f t="shared" si="53"/>
        <v>1.0540000002947636E-2</v>
      </c>
      <c r="AE135" s="1">
        <f t="shared" si="54"/>
        <v>1.7926672738666536E-5</v>
      </c>
      <c r="AF135" s="1">
        <f t="shared" si="63"/>
        <v>1.0540000002947636E-2</v>
      </c>
      <c r="AG135" s="2"/>
      <c r="AH135" s="1">
        <f t="shared" si="55"/>
        <v>-3.0909734080001535E-3</v>
      </c>
      <c r="AI135" s="1">
        <f t="shared" si="56"/>
        <v>0.893039284696027</v>
      </c>
      <c r="AJ135" s="1">
        <f t="shared" si="57"/>
        <v>3.2534275654425869E-2</v>
      </c>
      <c r="AK135" s="1">
        <f t="shared" si="58"/>
        <v>0.25977874494652697</v>
      </c>
      <c r="AL135" s="1">
        <f t="shared" si="59"/>
        <v>1.9613803200965485</v>
      </c>
      <c r="AM135" s="1">
        <f t="shared" si="60"/>
        <v>1.4931849134986099</v>
      </c>
      <c r="AN135" s="1">
        <f t="shared" si="85"/>
        <v>-4.6004114248432852</v>
      </c>
      <c r="AO135" s="1">
        <f t="shared" si="85"/>
        <v>-4.6004114247760448</v>
      </c>
      <c r="AP135" s="1">
        <f t="shared" si="85"/>
        <v>-4.600411426917935</v>
      </c>
      <c r="AQ135" s="1">
        <f t="shared" si="85"/>
        <v>-4.6004113586895423</v>
      </c>
      <c r="AR135" s="1">
        <f t="shared" si="85"/>
        <v>-4.6004135320770079</v>
      </c>
      <c r="AS135" s="1">
        <f t="shared" si="85"/>
        <v>-4.6003443203417707</v>
      </c>
      <c r="AT135" s="1">
        <f t="shared" si="85"/>
        <v>-4.6025697060168289</v>
      </c>
      <c r="AU135" s="1">
        <f t="shared" si="62"/>
        <v>-4.879588921366917</v>
      </c>
      <c r="AW135" s="1">
        <v>16600</v>
      </c>
      <c r="AX135" s="1">
        <f t="shared" si="70"/>
        <v>-6.1307561287799343E-2</v>
      </c>
      <c r="AY135" s="1">
        <f t="shared" si="71"/>
        <v>-7.1055559419269124E-2</v>
      </c>
      <c r="AZ135" s="1">
        <f t="shared" si="72"/>
        <v>9.7479981314697785E-3</v>
      </c>
      <c r="BA135" s="1">
        <f t="shared" si="73"/>
        <v>0.8171235908609471</v>
      </c>
      <c r="BB135" s="1">
        <f t="shared" si="74"/>
        <v>0.87569893865423254</v>
      </c>
      <c r="BC135" s="1">
        <f t="shared" si="75"/>
        <v>-2.2796337783832823</v>
      </c>
      <c r="BD135" s="1">
        <f t="shared" si="76"/>
        <v>-2.1748255128622147</v>
      </c>
      <c r="BE135" s="1">
        <f t="shared" si="77"/>
        <v>4.2424567286494153</v>
      </c>
      <c r="BF135" s="1">
        <f t="shared" si="78"/>
        <v>4.2424576376482381</v>
      </c>
      <c r="BG135" s="1">
        <f t="shared" si="79"/>
        <v>4.242450492341451</v>
      </c>
      <c r="BH135" s="1">
        <f t="shared" si="80"/>
        <v>4.2425066616917562</v>
      </c>
      <c r="BI135" s="1">
        <f t="shared" si="81"/>
        <v>4.2420652810767132</v>
      </c>
      <c r="BJ135" s="1">
        <f t="shared" si="82"/>
        <v>4.2455440684331212</v>
      </c>
      <c r="BK135" s="1">
        <f t="shared" si="83"/>
        <v>4.2187405439741479</v>
      </c>
      <c r="BL135" s="1">
        <f t="shared" si="84"/>
        <v>4.4929399725290962</v>
      </c>
    </row>
    <row r="136" spans="1:64" x14ac:dyDescent="0.2">
      <c r="A136" s="1" t="s">
        <v>132</v>
      </c>
      <c r="C136" s="54">
        <v>44778.754999999997</v>
      </c>
      <c r="D136" s="54" t="s">
        <v>52</v>
      </c>
      <c r="E136" s="1">
        <f t="shared" si="46"/>
        <v>-1508.0181268003146</v>
      </c>
      <c r="F136" s="1">
        <f t="shared" si="47"/>
        <v>-1508</v>
      </c>
      <c r="G136" s="1">
        <f t="shared" si="48"/>
        <v>-1.2459999998100102E-2</v>
      </c>
      <c r="I136" s="1">
        <f t="shared" si="67"/>
        <v>-1.2459999998100102E-2</v>
      </c>
      <c r="Q136" s="112">
        <f t="shared" si="49"/>
        <v>29760.254999999997</v>
      </c>
      <c r="S136" s="2">
        <v>0.1</v>
      </c>
      <c r="Z136" s="1">
        <f t="shared" si="50"/>
        <v>-1508</v>
      </c>
      <c r="AA136" s="1">
        <f t="shared" si="51"/>
        <v>-2.7445828541021611E-3</v>
      </c>
      <c r="AB136" s="1">
        <f t="shared" si="52"/>
        <v>-9.6950950426267501E-3</v>
      </c>
      <c r="AC136" s="1">
        <f t="shared" si="53"/>
        <v>-1.2459999998100102E-2</v>
      </c>
      <c r="AE136" s="1">
        <f t="shared" si="54"/>
        <v>9.4389330281889099E-6</v>
      </c>
      <c r="AF136" s="1">
        <f t="shared" si="63"/>
        <v>-1.2459999998100102E-2</v>
      </c>
      <c r="AG136" s="2"/>
      <c r="AH136" s="1">
        <f t="shared" si="55"/>
        <v>-2.7649049554733527E-3</v>
      </c>
      <c r="AI136" s="1">
        <f t="shared" si="56"/>
        <v>0.88706029666890629</v>
      </c>
      <c r="AJ136" s="1">
        <f t="shared" si="57"/>
        <v>5.5639140170900138E-2</v>
      </c>
      <c r="AK136" s="1">
        <f t="shared" si="58"/>
        <v>0.25723571749625829</v>
      </c>
      <c r="AL136" s="1">
        <f t="shared" si="59"/>
        <v>1.984508189610791</v>
      </c>
      <c r="AM136" s="1">
        <f t="shared" si="60"/>
        <v>1.5311897378116142</v>
      </c>
      <c r="AN136" s="1">
        <f t="shared" si="85"/>
        <v>-4.5754727881273531</v>
      </c>
      <c r="AO136" s="1">
        <f t="shared" si="85"/>
        <v>-4.5754727881123509</v>
      </c>
      <c r="AP136" s="1">
        <f t="shared" si="85"/>
        <v>-4.57547278850359</v>
      </c>
      <c r="AQ136" s="1">
        <f t="shared" si="85"/>
        <v>-4.575472778300389</v>
      </c>
      <c r="AR136" s="1">
        <f t="shared" si="85"/>
        <v>-4.5754730443917877</v>
      </c>
      <c r="AS136" s="1">
        <f t="shared" si="85"/>
        <v>-4.5754661051070773</v>
      </c>
      <c r="AT136" s="1">
        <f t="shared" si="85"/>
        <v>-4.5756471862044599</v>
      </c>
      <c r="AU136" s="1">
        <f t="shared" si="62"/>
        <v>-4.853780658083803</v>
      </c>
      <c r="AW136" s="1">
        <v>16800</v>
      </c>
      <c r="AX136" s="1">
        <f t="shared" si="70"/>
        <v>-6.2881669532619741E-2</v>
      </c>
      <c r="AY136" s="1">
        <f t="shared" si="71"/>
        <v>-7.1738370606103108E-2</v>
      </c>
      <c r="AZ136" s="1">
        <f t="shared" si="72"/>
        <v>8.8567010734833633E-3</v>
      </c>
      <c r="BA136" s="1">
        <f t="shared" si="73"/>
        <v>0.83466761216770458</v>
      </c>
      <c r="BB136" s="1">
        <f t="shared" si="74"/>
        <v>0.83451421988908259</v>
      </c>
      <c r="BC136" s="1">
        <f t="shared" si="75"/>
        <v>-2.2000028917063617</v>
      </c>
      <c r="BD136" s="1">
        <f t="shared" si="76"/>
        <v>-1.9647666845206513</v>
      </c>
      <c r="BE136" s="1">
        <f t="shared" si="77"/>
        <v>4.3350050414690937</v>
      </c>
      <c r="BF136" s="1">
        <f t="shared" si="78"/>
        <v>4.3350052807417514</v>
      </c>
      <c r="BG136" s="1">
        <f t="shared" si="79"/>
        <v>4.3350029694342682</v>
      </c>
      <c r="BH136" s="1">
        <f t="shared" si="80"/>
        <v>4.3350252965869576</v>
      </c>
      <c r="BI136" s="1">
        <f t="shared" si="81"/>
        <v>4.3348096696178953</v>
      </c>
      <c r="BJ136" s="1">
        <f t="shared" si="82"/>
        <v>4.3368970395118591</v>
      </c>
      <c r="BK136" s="1">
        <f t="shared" si="83"/>
        <v>4.3171310921005137</v>
      </c>
      <c r="BL136" s="1">
        <f t="shared" si="84"/>
        <v>4.5961730256615558</v>
      </c>
    </row>
    <row r="137" spans="1:64" x14ac:dyDescent="0.2">
      <c r="A137" s="1" t="s">
        <v>132</v>
      </c>
      <c r="C137" s="54">
        <v>44958.862000000001</v>
      </c>
      <c r="D137" s="54" t="s">
        <v>52</v>
      </c>
      <c r="E137" s="1">
        <f t="shared" si="46"/>
        <v>-1245.9985742965996</v>
      </c>
      <c r="F137" s="1">
        <f t="shared" si="47"/>
        <v>-1246</v>
      </c>
      <c r="G137" s="1">
        <f t="shared" si="48"/>
        <v>9.8000000434694812E-4</v>
      </c>
      <c r="I137" s="1">
        <f t="shared" si="67"/>
        <v>9.8000000434694812E-4</v>
      </c>
      <c r="Q137" s="112">
        <f t="shared" si="49"/>
        <v>29940.362000000001</v>
      </c>
      <c r="S137" s="2">
        <v>0.1</v>
      </c>
      <c r="Z137" s="1">
        <f t="shared" si="50"/>
        <v>-1246</v>
      </c>
      <c r="AA137" s="1">
        <f t="shared" si="51"/>
        <v>-2.2064797632791221E-3</v>
      </c>
      <c r="AB137" s="1">
        <f t="shared" si="52"/>
        <v>2.0479060320650459E-3</v>
      </c>
      <c r="AC137" s="1">
        <f t="shared" si="53"/>
        <v>9.8000000434694812E-4</v>
      </c>
      <c r="AE137" s="1">
        <f t="shared" si="54"/>
        <v>1.0153653309490296E-6</v>
      </c>
      <c r="AF137" s="1">
        <f t="shared" si="63"/>
        <v>9.8000000434694812E-4</v>
      </c>
      <c r="AG137" s="2"/>
      <c r="AH137" s="1">
        <f t="shared" si="55"/>
        <v>-1.0679060277180978E-3</v>
      </c>
      <c r="AI137" s="1">
        <f t="shared" si="56"/>
        <v>0.85795197797834732</v>
      </c>
      <c r="AJ137" s="1">
        <f t="shared" si="57"/>
        <v>0.17121150375036037</v>
      </c>
      <c r="AK137" s="1">
        <f t="shared" si="58"/>
        <v>0.24237976479909853</v>
      </c>
      <c r="AL137" s="1">
        <f t="shared" si="59"/>
        <v>2.1008995008692497</v>
      </c>
      <c r="AM137" s="1">
        <f t="shared" si="60"/>
        <v>1.7451333442378618</v>
      </c>
      <c r="AN137" s="1">
        <f t="shared" si="85"/>
        <v>-4.4474133815707777</v>
      </c>
      <c r="AO137" s="1">
        <f t="shared" si="85"/>
        <v>-4.4474134046310922</v>
      </c>
      <c r="AP137" s="1">
        <f t="shared" si="85"/>
        <v>-4.4474130911984178</v>
      </c>
      <c r="AQ137" s="1">
        <f t="shared" si="85"/>
        <v>-4.447417351363967</v>
      </c>
      <c r="AR137" s="1">
        <f t="shared" si="85"/>
        <v>-4.4473594530705745</v>
      </c>
      <c r="AS137" s="1">
        <f t="shared" si="85"/>
        <v>-4.4481473866702199</v>
      </c>
      <c r="AT137" s="1">
        <f t="shared" si="85"/>
        <v>-4.4376136948608345</v>
      </c>
      <c r="AU137" s="1">
        <f t="shared" si="62"/>
        <v>-4.7185453584802808</v>
      </c>
      <c r="AW137" s="1">
        <v>17000</v>
      </c>
      <c r="AX137" s="1">
        <f t="shared" si="70"/>
        <v>-6.4551809459274134E-2</v>
      </c>
      <c r="AY137" s="1">
        <f t="shared" si="71"/>
        <v>-7.241894865553819E-2</v>
      </c>
      <c r="AZ137" s="1">
        <f t="shared" si="72"/>
        <v>7.8671391962640592E-3</v>
      </c>
      <c r="BA137" s="1">
        <f t="shared" si="73"/>
        <v>0.85412444539562982</v>
      </c>
      <c r="BB137" s="1">
        <f t="shared" si="74"/>
        <v>0.78581514457977153</v>
      </c>
      <c r="BC137" s="1">
        <f t="shared" si="75"/>
        <v>-2.11676539703774</v>
      </c>
      <c r="BD137" s="1">
        <f t="shared" si="76"/>
        <v>-1.7776772314273599</v>
      </c>
      <c r="BE137" s="1">
        <f t="shared" si="77"/>
        <v>4.4296256293801832</v>
      </c>
      <c r="BF137" s="1">
        <f t="shared" si="78"/>
        <v>4.4296256655330071</v>
      </c>
      <c r="BG137" s="1">
        <f t="shared" si="79"/>
        <v>4.4296252043081044</v>
      </c>
      <c r="BH137" s="1">
        <f t="shared" si="80"/>
        <v>4.4296310885066221</v>
      </c>
      <c r="BI137" s="1">
        <f t="shared" si="81"/>
        <v>4.4295560282253463</v>
      </c>
      <c r="BJ137" s="1">
        <f t="shared" si="82"/>
        <v>4.430514974179192</v>
      </c>
      <c r="BK137" s="1">
        <f t="shared" si="83"/>
        <v>4.4184927677336887</v>
      </c>
      <c r="BL137" s="1">
        <f t="shared" si="84"/>
        <v>4.6994060787940155</v>
      </c>
    </row>
    <row r="138" spans="1:64" x14ac:dyDescent="0.2">
      <c r="A138" s="1" t="s">
        <v>149</v>
      </c>
      <c r="C138" s="54">
        <v>45001.474000000002</v>
      </c>
      <c r="D138" s="54"/>
      <c r="E138" s="1">
        <f t="shared" si="46"/>
        <v>-1184.0066629811686</v>
      </c>
      <c r="F138" s="1">
        <f t="shared" si="47"/>
        <v>-1184</v>
      </c>
      <c r="G138" s="1">
        <f t="shared" si="48"/>
        <v>-4.5799999934388325E-3</v>
      </c>
      <c r="I138" s="1">
        <f t="shared" si="67"/>
        <v>-4.5799999934388325E-3</v>
      </c>
      <c r="Q138" s="112">
        <f t="shared" si="49"/>
        <v>29982.974000000002</v>
      </c>
      <c r="S138" s="2">
        <v>0.1</v>
      </c>
      <c r="Z138" s="1">
        <f t="shared" si="50"/>
        <v>-1184</v>
      </c>
      <c r="AA138" s="1">
        <f t="shared" si="51"/>
        <v>-2.0830897901611802E-3</v>
      </c>
      <c r="AB138" s="1">
        <f t="shared" si="52"/>
        <v>-3.909165724334745E-3</v>
      </c>
      <c r="AC138" s="1">
        <f t="shared" si="53"/>
        <v>-4.5799999934388325E-3</v>
      </c>
      <c r="AE138" s="1">
        <f t="shared" si="54"/>
        <v>6.2345605632320478E-7</v>
      </c>
      <c r="AF138" s="1">
        <f t="shared" si="63"/>
        <v>-4.5799999934388325E-3</v>
      </c>
      <c r="AG138" s="2"/>
      <c r="AH138" s="1">
        <f t="shared" si="55"/>
        <v>-6.7083426910408757E-4</v>
      </c>
      <c r="AI138" s="1">
        <f t="shared" si="56"/>
        <v>0.85159148913797722</v>
      </c>
      <c r="AJ138" s="1">
        <f t="shared" si="57"/>
        <v>0.19720793240732026</v>
      </c>
      <c r="AK138" s="1">
        <f t="shared" si="58"/>
        <v>0.23853826705173978</v>
      </c>
      <c r="AL138" s="1">
        <f t="shared" si="59"/>
        <v>2.1273494054254201</v>
      </c>
      <c r="AM138" s="1">
        <f t="shared" si="60"/>
        <v>1.7999019765943074</v>
      </c>
      <c r="AN138" s="1">
        <f t="shared" si="85"/>
        <v>-4.4177153529531612</v>
      </c>
      <c r="AO138" s="1">
        <f t="shared" si="85"/>
        <v>-4.4177154008024591</v>
      </c>
      <c r="AP138" s="1">
        <f t="shared" si="85"/>
        <v>-4.4177148143558629</v>
      </c>
      <c r="AQ138" s="1">
        <f t="shared" si="85"/>
        <v>-4.4177220019921615</v>
      </c>
      <c r="AR138" s="1">
        <f t="shared" si="85"/>
        <v>-4.417633920260446</v>
      </c>
      <c r="AS138" s="1">
        <f t="shared" si="85"/>
        <v>-4.4187150969408906</v>
      </c>
      <c r="AT138" s="1">
        <f t="shared" si="85"/>
        <v>-4.405699953493734</v>
      </c>
      <c r="AU138" s="1">
        <f t="shared" si="62"/>
        <v>-4.6865431120092182</v>
      </c>
      <c r="AW138" s="1">
        <v>17200</v>
      </c>
      <c r="AX138" s="1">
        <f t="shared" si="70"/>
        <v>-6.6316588750793548E-2</v>
      </c>
      <c r="AY138" s="1">
        <f t="shared" si="71"/>
        <v>-7.3097293567574328E-2</v>
      </c>
      <c r="AZ138" s="1">
        <f t="shared" si="72"/>
        <v>6.7807048167807761E-3</v>
      </c>
      <c r="BA138" s="1">
        <f t="shared" si="73"/>
        <v>0.8756194132708528</v>
      </c>
      <c r="BB138" s="1">
        <f t="shared" si="74"/>
        <v>0.72888394605924101</v>
      </c>
      <c r="BC138" s="1">
        <f t="shared" si="75"/>
        <v>-2.0294427452234158</v>
      </c>
      <c r="BD138" s="1">
        <f t="shared" si="76"/>
        <v>-1.609023189359412</v>
      </c>
      <c r="BE138" s="1">
        <f t="shared" si="77"/>
        <v>4.5265399574999821</v>
      </c>
      <c r="BF138" s="1">
        <f t="shared" si="78"/>
        <v>4.526539958978729</v>
      </c>
      <c r="BG138" s="1">
        <f t="shared" si="79"/>
        <v>4.5265399304929783</v>
      </c>
      <c r="BH138" s="1">
        <f t="shared" si="80"/>
        <v>4.5265404792271378</v>
      </c>
      <c r="BI138" s="1">
        <f t="shared" si="81"/>
        <v>4.5265299089894437</v>
      </c>
      <c r="BJ138" s="1">
        <f t="shared" si="82"/>
        <v>4.5267336275676744</v>
      </c>
      <c r="BK138" s="1">
        <f t="shared" si="83"/>
        <v>4.5228454965568616</v>
      </c>
      <c r="BL138" s="1">
        <f t="shared" si="84"/>
        <v>4.8026391319264752</v>
      </c>
    </row>
    <row r="139" spans="1:64" x14ac:dyDescent="0.2">
      <c r="A139" s="1" t="s">
        <v>152</v>
      </c>
      <c r="C139" s="54">
        <v>45006.296999999999</v>
      </c>
      <c r="D139" s="54"/>
      <c r="E139" s="1">
        <f t="shared" si="46"/>
        <v>-1176.9901655561682</v>
      </c>
      <c r="F139" s="1">
        <f t="shared" si="47"/>
        <v>-1177</v>
      </c>
      <c r="G139" s="1">
        <f t="shared" si="48"/>
        <v>6.7600000038510188E-3</v>
      </c>
      <c r="I139" s="1">
        <f t="shared" si="67"/>
        <v>6.7600000038510188E-3</v>
      </c>
      <c r="Q139" s="112">
        <f t="shared" si="49"/>
        <v>29987.796999999999</v>
      </c>
      <c r="S139" s="2">
        <v>0.1</v>
      </c>
      <c r="Z139" s="1">
        <f t="shared" si="50"/>
        <v>-1177</v>
      </c>
      <c r="AA139" s="1">
        <f t="shared" si="51"/>
        <v>-2.0692861570901322E-3</v>
      </c>
      <c r="AB139" s="1">
        <f t="shared" si="52"/>
        <v>7.3861445660241302E-3</v>
      </c>
      <c r="AC139" s="1">
        <f t="shared" si="53"/>
        <v>6.7600000038510188E-3</v>
      </c>
      <c r="AE139" s="1">
        <f t="shared" si="54"/>
        <v>7.7956294111786947E-6</v>
      </c>
      <c r="AF139" s="1">
        <f t="shared" si="63"/>
        <v>6.7600000038510188E-3</v>
      </c>
      <c r="AG139" s="2"/>
      <c r="AH139" s="1">
        <f t="shared" si="55"/>
        <v>-6.2614456217311104E-4</v>
      </c>
      <c r="AI139" s="1">
        <f t="shared" si="56"/>
        <v>0.85088565234039115</v>
      </c>
      <c r="AJ139" s="1">
        <f t="shared" si="57"/>
        <v>0.2001106413422061</v>
      </c>
      <c r="AK139" s="1">
        <f t="shared" si="58"/>
        <v>0.2380976737945576</v>
      </c>
      <c r="AL139" s="1">
        <f t="shared" si="59"/>
        <v>2.1303111471705813</v>
      </c>
      <c r="AM139" s="1">
        <f t="shared" si="60"/>
        <v>1.8061971303779421</v>
      </c>
      <c r="AN139" s="1">
        <f t="shared" si="85"/>
        <v>-4.4143761460368154</v>
      </c>
      <c r="AO139" s="1">
        <f t="shared" si="85"/>
        <v>-4.4143761976592923</v>
      </c>
      <c r="AP139" s="1">
        <f t="shared" si="85"/>
        <v>-4.4143755718498419</v>
      </c>
      <c r="AQ139" s="1">
        <f t="shared" si="85"/>
        <v>-4.4143831585045721</v>
      </c>
      <c r="AR139" s="1">
        <f t="shared" si="85"/>
        <v>-4.4142911985223909</v>
      </c>
      <c r="AS139" s="1">
        <f t="shared" si="85"/>
        <v>-4.4154077335312412</v>
      </c>
      <c r="AT139" s="1">
        <f t="shared" si="85"/>
        <v>-4.4021148621944359</v>
      </c>
      <c r="AU139" s="1">
        <f t="shared" si="62"/>
        <v>-4.6829299551495822</v>
      </c>
    </row>
    <row r="140" spans="1:64" x14ac:dyDescent="0.2">
      <c r="A140" s="1" t="s">
        <v>149</v>
      </c>
      <c r="C140" s="54">
        <v>45021.387000000002</v>
      </c>
      <c r="D140" s="54"/>
      <c r="E140" s="1">
        <f t="shared" si="46"/>
        <v>-1155.037242864202</v>
      </c>
      <c r="F140" s="1">
        <f t="shared" si="47"/>
        <v>-1155</v>
      </c>
      <c r="G140" s="1">
        <f t="shared" si="48"/>
        <v>-2.5599999993573874E-2</v>
      </c>
      <c r="I140" s="1">
        <f t="shared" si="67"/>
        <v>-2.5599999993573874E-2</v>
      </c>
      <c r="Q140" s="112">
        <f t="shared" si="49"/>
        <v>30002.887000000002</v>
      </c>
      <c r="S140" s="2">
        <v>0.1</v>
      </c>
      <c r="Z140" s="1">
        <f t="shared" si="50"/>
        <v>-1155</v>
      </c>
      <c r="AA140" s="1">
        <f t="shared" si="51"/>
        <v>-2.0260827059717578E-3</v>
      </c>
      <c r="AB140" s="1">
        <f t="shared" si="52"/>
        <v>-2.5114111591093873E-2</v>
      </c>
      <c r="AC140" s="1">
        <f t="shared" si="53"/>
        <v>-2.5599999993573874E-2</v>
      </c>
      <c r="AE140" s="1">
        <f t="shared" si="54"/>
        <v>5.5572957628270589E-5</v>
      </c>
      <c r="AF140" s="1">
        <f t="shared" si="63"/>
        <v>-2.5599999993573874E-2</v>
      </c>
      <c r="AG140" s="2"/>
      <c r="AH140" s="1">
        <f t="shared" si="55"/>
        <v>-4.8588840247999992E-4</v>
      </c>
      <c r="AI140" s="1">
        <f t="shared" si="56"/>
        <v>0.84868338133868715</v>
      </c>
      <c r="AJ140" s="1">
        <f t="shared" si="57"/>
        <v>0.20919079059328854</v>
      </c>
      <c r="AK140" s="1">
        <f t="shared" si="58"/>
        <v>0.23670418640412147</v>
      </c>
      <c r="AL140" s="1">
        <f t="shared" si="59"/>
        <v>2.1395876702571983</v>
      </c>
      <c r="AM140" s="1">
        <f t="shared" si="60"/>
        <v>1.826134183453423</v>
      </c>
      <c r="AN140" s="1">
        <f t="shared" si="85"/>
        <v>-4.4038994446039572</v>
      </c>
      <c r="AO140" s="1">
        <f t="shared" si="85"/>
        <v>-4.4038995096454236</v>
      </c>
      <c r="AP140" s="1">
        <f t="shared" si="85"/>
        <v>-4.4038987471261102</v>
      </c>
      <c r="AQ140" s="1">
        <f t="shared" si="85"/>
        <v>-4.4039076867026106</v>
      </c>
      <c r="AR140" s="1">
        <f t="shared" si="85"/>
        <v>-4.4038028972114072</v>
      </c>
      <c r="AS140" s="1">
        <f t="shared" si="85"/>
        <v>-4.4050334104204314</v>
      </c>
      <c r="AT140" s="1">
        <f t="shared" si="85"/>
        <v>-4.3908712968778385</v>
      </c>
      <c r="AU140" s="1">
        <f t="shared" si="62"/>
        <v>-4.6715743193050105</v>
      </c>
    </row>
    <row r="141" spans="1:64" x14ac:dyDescent="0.2">
      <c r="A141" s="1" t="s">
        <v>152</v>
      </c>
      <c r="C141" s="54">
        <v>45028.29</v>
      </c>
      <c r="D141" s="54"/>
      <c r="E141" s="1">
        <f t="shared" si="46"/>
        <v>-1144.9947627222159</v>
      </c>
      <c r="F141" s="1">
        <f t="shared" si="47"/>
        <v>-1145</v>
      </c>
      <c r="G141" s="1">
        <f t="shared" si="48"/>
        <v>3.6000000036437996E-3</v>
      </c>
      <c r="I141" s="1">
        <f t="shared" si="67"/>
        <v>3.6000000036437996E-3</v>
      </c>
      <c r="Q141" s="112">
        <f t="shared" si="49"/>
        <v>30009.79</v>
      </c>
      <c r="S141" s="2">
        <v>0.1</v>
      </c>
      <c r="Z141" s="1">
        <f t="shared" si="50"/>
        <v>-1145</v>
      </c>
      <c r="AA141" s="1">
        <f t="shared" si="51"/>
        <v>-2.0065370662937345E-3</v>
      </c>
      <c r="AB141" s="1">
        <f t="shared" si="52"/>
        <v>4.0222368314614008E-3</v>
      </c>
      <c r="AC141" s="1">
        <f t="shared" si="53"/>
        <v>3.6000000036437996E-3</v>
      </c>
      <c r="AE141" s="1">
        <f t="shared" si="54"/>
        <v>3.1433257916583751E-6</v>
      </c>
      <c r="AF141" s="1">
        <f t="shared" si="63"/>
        <v>3.6000000036437996E-3</v>
      </c>
      <c r="AG141" s="2"/>
      <c r="AH141" s="1">
        <f t="shared" si="55"/>
        <v>-4.2223682781760156E-4</v>
      </c>
      <c r="AI141" s="1">
        <f t="shared" si="56"/>
        <v>0.84769037819615012</v>
      </c>
      <c r="AJ141" s="1">
        <f t="shared" si="57"/>
        <v>0.21329676555990434</v>
      </c>
      <c r="AK141" s="1">
        <f t="shared" si="58"/>
        <v>0.23606645261514494</v>
      </c>
      <c r="AL141" s="1">
        <f t="shared" si="59"/>
        <v>2.1437884458567269</v>
      </c>
      <c r="AM141" s="1">
        <f t="shared" si="60"/>
        <v>1.8352739430026035</v>
      </c>
      <c r="AN141" s="1">
        <f t="shared" si="85"/>
        <v>-4.3991462515437556</v>
      </c>
      <c r="AO141" s="1">
        <f t="shared" si="85"/>
        <v>-4.3991463235321344</v>
      </c>
      <c r="AP141" s="1">
        <f t="shared" si="85"/>
        <v>-4.3991454919644157</v>
      </c>
      <c r="AQ141" s="1">
        <f t="shared" si="85"/>
        <v>-4.3991550978792837</v>
      </c>
      <c r="AR141" s="1">
        <f t="shared" si="85"/>
        <v>-4.399044151812098</v>
      </c>
      <c r="AS141" s="1">
        <f t="shared" si="85"/>
        <v>-4.4003278768562879</v>
      </c>
      <c r="AT141" s="1">
        <f t="shared" si="85"/>
        <v>-4.3857725521619573</v>
      </c>
      <c r="AU141" s="1">
        <f t="shared" si="62"/>
        <v>-4.6664126666483874</v>
      </c>
    </row>
    <row r="142" spans="1:64" x14ac:dyDescent="0.2">
      <c r="A142" s="1" t="s">
        <v>132</v>
      </c>
      <c r="C142" s="54">
        <v>45042.718000000001</v>
      </c>
      <c r="D142" s="54" t="s">
        <v>52</v>
      </c>
      <c r="E142" s="1">
        <f t="shared" si="46"/>
        <v>-1124.0049172219105</v>
      </c>
      <c r="F142" s="1">
        <f t="shared" si="47"/>
        <v>-1124</v>
      </c>
      <c r="G142" s="1">
        <f t="shared" si="48"/>
        <v>-3.3799999946495518E-3</v>
      </c>
      <c r="I142" s="1">
        <f t="shared" si="67"/>
        <v>-3.3799999946495518E-3</v>
      </c>
      <c r="Q142" s="112">
        <f t="shared" si="49"/>
        <v>30024.218000000001</v>
      </c>
      <c r="S142" s="2">
        <v>0.1</v>
      </c>
      <c r="Z142" s="1">
        <f t="shared" si="50"/>
        <v>-1124</v>
      </c>
      <c r="AA142" s="1">
        <f t="shared" si="51"/>
        <v>-1.9656852992991449E-3</v>
      </c>
      <c r="AB142" s="1">
        <f t="shared" si="52"/>
        <v>-3.0912192251381448E-3</v>
      </c>
      <c r="AC142" s="1">
        <f t="shared" si="53"/>
        <v>-3.3799999946495518E-3</v>
      </c>
      <c r="AE142" s="1">
        <f t="shared" si="54"/>
        <v>2.0002860574841144E-7</v>
      </c>
      <c r="AF142" s="1">
        <f t="shared" si="63"/>
        <v>-3.3799999946495518E-3</v>
      </c>
      <c r="AG142" s="2"/>
      <c r="AH142" s="1">
        <f t="shared" si="55"/>
        <v>-2.8878076951140716E-4</v>
      </c>
      <c r="AI142" s="1">
        <f t="shared" si="56"/>
        <v>0.84562131538362006</v>
      </c>
      <c r="AJ142" s="1">
        <f t="shared" si="57"/>
        <v>0.22187592451267502</v>
      </c>
      <c r="AK142" s="1">
        <f t="shared" si="58"/>
        <v>0.23471858188146624</v>
      </c>
      <c r="AL142" s="1">
        <f t="shared" si="59"/>
        <v>2.1525782303211183</v>
      </c>
      <c r="AM142" s="1">
        <f t="shared" si="60"/>
        <v>1.854628076843104</v>
      </c>
      <c r="AN142" s="1">
        <f t="shared" si="85"/>
        <v>-4.3891825801795026</v>
      </c>
      <c r="AO142" s="1">
        <f t="shared" si="85"/>
        <v>-4.389182668669072</v>
      </c>
      <c r="AP142" s="1">
        <f t="shared" si="85"/>
        <v>-4.3891816769459862</v>
      </c>
      <c r="AQ142" s="1">
        <f t="shared" si="85"/>
        <v>-4.3891927915841311</v>
      </c>
      <c r="AR142" s="1">
        <f t="shared" si="85"/>
        <v>-4.3890682464677315</v>
      </c>
      <c r="AS142" s="1">
        <f t="shared" si="85"/>
        <v>-4.3904664956653363</v>
      </c>
      <c r="AT142" s="1">
        <f t="shared" si="85"/>
        <v>-4.3750895235910843</v>
      </c>
      <c r="AU142" s="1">
        <f t="shared" si="62"/>
        <v>-4.6555731960694793</v>
      </c>
    </row>
    <row r="143" spans="1:64" x14ac:dyDescent="0.2">
      <c r="A143" s="1" t="s">
        <v>152</v>
      </c>
      <c r="C143" s="54">
        <v>45054.394999999997</v>
      </c>
      <c r="D143" s="54"/>
      <c r="E143" s="1">
        <f t="shared" si="46"/>
        <v>-1107.0172248246979</v>
      </c>
      <c r="F143" s="1">
        <f t="shared" si="47"/>
        <v>-1107</v>
      </c>
      <c r="G143" s="1">
        <f t="shared" si="48"/>
        <v>-1.1839999999210704E-2</v>
      </c>
      <c r="I143" s="1">
        <f t="shared" si="67"/>
        <v>-1.1839999999210704E-2</v>
      </c>
      <c r="Q143" s="112">
        <f t="shared" si="49"/>
        <v>30035.894999999997</v>
      </c>
      <c r="S143" s="2">
        <v>0.1</v>
      </c>
      <c r="Z143" s="1">
        <f t="shared" si="50"/>
        <v>-1107</v>
      </c>
      <c r="AA143" s="1">
        <f t="shared" si="51"/>
        <v>-1.9328130048608342E-3</v>
      </c>
      <c r="AB143" s="1">
        <f t="shared" si="52"/>
        <v>-1.1659038870233934E-2</v>
      </c>
      <c r="AC143" s="1">
        <f t="shared" si="53"/>
        <v>-1.1839999999210704E-2</v>
      </c>
      <c r="AE143" s="1">
        <f t="shared" si="54"/>
        <v>9.8152354141015224E-6</v>
      </c>
      <c r="AF143" s="1">
        <f t="shared" si="63"/>
        <v>-1.1839999999210704E-2</v>
      </c>
      <c r="AG143" s="2"/>
      <c r="AH143" s="1">
        <f t="shared" si="55"/>
        <v>-1.8096112897677047E-4</v>
      </c>
      <c r="AI143" s="1">
        <f t="shared" si="56"/>
        <v>0.84396239736557221</v>
      </c>
      <c r="AJ143" s="1">
        <f t="shared" si="57"/>
        <v>0.2287779763473205</v>
      </c>
      <c r="AK143" s="1">
        <f t="shared" si="58"/>
        <v>0.23361904354831747</v>
      </c>
      <c r="AL143" s="1">
        <f t="shared" si="59"/>
        <v>2.1596624831763522</v>
      </c>
      <c r="AM143" s="1">
        <f t="shared" si="60"/>
        <v>1.8704579194197262</v>
      </c>
      <c r="AN143" s="1">
        <f t="shared" si="85"/>
        <v>-4.3811345023704016</v>
      </c>
      <c r="AO143" s="1">
        <f t="shared" si="85"/>
        <v>-4.3811346062961336</v>
      </c>
      <c r="AP143" s="1">
        <f t="shared" si="85"/>
        <v>-4.3811334688690371</v>
      </c>
      <c r="AQ143" s="1">
        <f t="shared" si="85"/>
        <v>-4.3811459177750773</v>
      </c>
      <c r="AR143" s="1">
        <f t="shared" si="85"/>
        <v>-4.3810096915679591</v>
      </c>
      <c r="AS143" s="1">
        <f t="shared" si="85"/>
        <v>-4.3825033387095313</v>
      </c>
      <c r="AT143" s="1">
        <f t="shared" si="85"/>
        <v>-4.3664654955929105</v>
      </c>
      <c r="AU143" s="1">
        <f t="shared" si="62"/>
        <v>-4.6467983865532201</v>
      </c>
    </row>
    <row r="144" spans="1:64" x14ac:dyDescent="0.2">
      <c r="A144" s="1" t="s">
        <v>149</v>
      </c>
      <c r="C144" s="54">
        <v>45056.463000000003</v>
      </c>
      <c r="D144" s="54"/>
      <c r="E144" s="1">
        <f t="shared" si="46"/>
        <v>-1104.0086997003029</v>
      </c>
      <c r="F144" s="1">
        <f t="shared" si="47"/>
        <v>-1104</v>
      </c>
      <c r="G144" s="1">
        <f t="shared" si="48"/>
        <v>-5.9799999944516458E-3</v>
      </c>
      <c r="I144" s="1">
        <f t="shared" ref="I144:I175" si="86">G144</f>
        <v>-5.9799999944516458E-3</v>
      </c>
      <c r="Q144" s="112">
        <f t="shared" si="49"/>
        <v>30037.963000000003</v>
      </c>
      <c r="S144" s="2">
        <v>0.1</v>
      </c>
      <c r="Z144" s="1">
        <f t="shared" si="50"/>
        <v>-1104</v>
      </c>
      <c r="AA144" s="1">
        <f t="shared" si="51"/>
        <v>-1.9270308583799799E-3</v>
      </c>
      <c r="AB144" s="1">
        <f t="shared" si="52"/>
        <v>-5.8180453393549738E-3</v>
      </c>
      <c r="AC144" s="1">
        <f t="shared" si="53"/>
        <v>-5.9799999944516458E-3</v>
      </c>
      <c r="AE144" s="1">
        <f t="shared" si="54"/>
        <v>1.6426558817949507E-6</v>
      </c>
      <c r="AF144" s="1">
        <f t="shared" si="63"/>
        <v>-5.9799999944516458E-3</v>
      </c>
      <c r="AG144" s="2"/>
      <c r="AH144" s="1">
        <f t="shared" si="55"/>
        <v>-1.6195465509667218E-4</v>
      </c>
      <c r="AI144" s="1">
        <f t="shared" si="56"/>
        <v>0.84367113022091111</v>
      </c>
      <c r="AJ144" s="1">
        <f t="shared" si="57"/>
        <v>0.22999199947435031</v>
      </c>
      <c r="AK144" s="1">
        <f t="shared" si="58"/>
        <v>0.23342423913964661</v>
      </c>
      <c r="AL144" s="1">
        <f t="shared" si="59"/>
        <v>2.1609097641787645</v>
      </c>
      <c r="AM144" s="1">
        <f t="shared" si="60"/>
        <v>1.8732667133822294</v>
      </c>
      <c r="AN144" s="1">
        <f t="shared" si="85"/>
        <v>-4.3797158906903517</v>
      </c>
      <c r="AO144" s="1">
        <f t="shared" si="85"/>
        <v>-4.3797159975480069</v>
      </c>
      <c r="AP144" s="1">
        <f t="shared" si="85"/>
        <v>-4.3797148328351438</v>
      </c>
      <c r="AQ144" s="1">
        <f t="shared" si="85"/>
        <v>-4.3797275280294121</v>
      </c>
      <c r="AR144" s="1">
        <f t="shared" si="85"/>
        <v>-4.3795891774870563</v>
      </c>
      <c r="AS144" s="1">
        <f t="shared" si="85"/>
        <v>-4.381099903561454</v>
      </c>
      <c r="AT144" s="1">
        <f t="shared" si="85"/>
        <v>-4.3649458492853537</v>
      </c>
      <c r="AU144" s="1">
        <f t="shared" si="62"/>
        <v>-4.645249890756233</v>
      </c>
    </row>
    <row r="145" spans="1:47" x14ac:dyDescent="0.2">
      <c r="A145" s="1" t="s">
        <v>149</v>
      </c>
      <c r="C145" s="54">
        <v>45056.466</v>
      </c>
      <c r="D145" s="54"/>
      <c r="E145" s="1">
        <f t="shared" si="46"/>
        <v>-1104.0043353021579</v>
      </c>
      <c r="F145" s="1">
        <f t="shared" si="47"/>
        <v>-1104</v>
      </c>
      <c r="G145" s="1">
        <f t="shared" si="48"/>
        <v>-2.9799999974784441E-3</v>
      </c>
      <c r="I145" s="1">
        <f t="shared" si="86"/>
        <v>-2.9799999974784441E-3</v>
      </c>
      <c r="Q145" s="112">
        <f t="shared" si="49"/>
        <v>30037.966</v>
      </c>
      <c r="S145" s="2">
        <v>0.1</v>
      </c>
      <c r="Z145" s="1">
        <f t="shared" si="50"/>
        <v>-1104</v>
      </c>
      <c r="AA145" s="1">
        <f t="shared" si="51"/>
        <v>-1.9270308583799799E-3</v>
      </c>
      <c r="AB145" s="1">
        <f t="shared" si="52"/>
        <v>-2.8180453423817722E-3</v>
      </c>
      <c r="AC145" s="1">
        <f t="shared" si="53"/>
        <v>-2.9799999974784441E-3</v>
      </c>
      <c r="AE145" s="1">
        <f t="shared" si="54"/>
        <v>1.108744007893761E-7</v>
      </c>
      <c r="AF145" s="1">
        <f t="shared" si="63"/>
        <v>-2.9799999974784441E-3</v>
      </c>
      <c r="AG145" s="2"/>
      <c r="AH145" s="1">
        <f t="shared" si="55"/>
        <v>-1.6195465509667218E-4</v>
      </c>
      <c r="AI145" s="1">
        <f t="shared" si="56"/>
        <v>0.84367113022091111</v>
      </c>
      <c r="AJ145" s="1">
        <f t="shared" si="57"/>
        <v>0.22999199947435031</v>
      </c>
      <c r="AK145" s="1">
        <f t="shared" si="58"/>
        <v>0.23342423913964661</v>
      </c>
      <c r="AL145" s="1">
        <f t="shared" si="59"/>
        <v>2.1609097641787645</v>
      </c>
      <c r="AM145" s="1">
        <f t="shared" si="60"/>
        <v>1.8732667133822294</v>
      </c>
      <c r="AN145" s="1">
        <f t="shared" si="85"/>
        <v>-4.3797158906903517</v>
      </c>
      <c r="AO145" s="1">
        <f t="shared" si="85"/>
        <v>-4.3797159975480069</v>
      </c>
      <c r="AP145" s="1">
        <f t="shared" si="85"/>
        <v>-4.3797148328351438</v>
      </c>
      <c r="AQ145" s="1">
        <f t="shared" si="85"/>
        <v>-4.3797275280294121</v>
      </c>
      <c r="AR145" s="1">
        <f t="shared" si="85"/>
        <v>-4.3795891774870563</v>
      </c>
      <c r="AS145" s="1">
        <f t="shared" si="85"/>
        <v>-4.381099903561454</v>
      </c>
      <c r="AT145" s="1">
        <f t="shared" si="85"/>
        <v>-4.3649458492853537</v>
      </c>
      <c r="AU145" s="1">
        <f t="shared" si="62"/>
        <v>-4.645249890756233</v>
      </c>
    </row>
    <row r="146" spans="1:47" x14ac:dyDescent="0.2">
      <c r="A146" s="1" t="s">
        <v>154</v>
      </c>
      <c r="C146" s="54">
        <v>45085.343999999997</v>
      </c>
      <c r="D146" s="54"/>
      <c r="E146" s="1">
        <f t="shared" si="46"/>
        <v>-1061.9926387151215</v>
      </c>
      <c r="F146" s="1">
        <f t="shared" si="47"/>
        <v>-1062</v>
      </c>
      <c r="G146" s="1">
        <f t="shared" si="48"/>
        <v>5.0600000031408854E-3</v>
      </c>
      <c r="I146" s="1">
        <f t="shared" si="86"/>
        <v>5.0600000031408854E-3</v>
      </c>
      <c r="Q146" s="112">
        <f t="shared" si="49"/>
        <v>30066.843999999997</v>
      </c>
      <c r="S146" s="2">
        <v>0.1</v>
      </c>
      <c r="Z146" s="1">
        <f t="shared" si="50"/>
        <v>-1062</v>
      </c>
      <c r="AA146" s="1">
        <f t="shared" si="51"/>
        <v>-1.84669506278015E-3</v>
      </c>
      <c r="AB146" s="1">
        <f t="shared" si="52"/>
        <v>4.9565310369193653E-3</v>
      </c>
      <c r="AC146" s="1">
        <f t="shared" si="53"/>
        <v>5.0600000031408854E-3</v>
      </c>
      <c r="AE146" s="1">
        <f t="shared" si="54"/>
        <v>4.7702436733617974E-6</v>
      </c>
      <c r="AF146" s="1">
        <f t="shared" si="63"/>
        <v>5.0600000031408854E-3</v>
      </c>
      <c r="AG146" s="2"/>
      <c r="AH146" s="1">
        <f t="shared" si="55"/>
        <v>1.0346896622152E-4</v>
      </c>
      <c r="AI146" s="1">
        <f t="shared" si="56"/>
        <v>0.83963979942103539</v>
      </c>
      <c r="AJ146" s="1">
        <f t="shared" si="57"/>
        <v>0.24686307072972688</v>
      </c>
      <c r="AK146" s="1">
        <f t="shared" si="58"/>
        <v>0.23067335566684874</v>
      </c>
      <c r="AL146" s="1">
        <f t="shared" si="59"/>
        <v>2.1782820990375247</v>
      </c>
      <c r="AM146" s="1">
        <f t="shared" si="60"/>
        <v>1.9130826219656467</v>
      </c>
      <c r="AN146" s="1">
        <f t="shared" si="85"/>
        <v>-4.3599063645187117</v>
      </c>
      <c r="AO146" s="1">
        <f t="shared" si="85"/>
        <v>-4.3599065197271791</v>
      </c>
      <c r="AP146" s="1">
        <f t="shared" si="85"/>
        <v>-4.3599049194373407</v>
      </c>
      <c r="AQ146" s="1">
        <f t="shared" si="85"/>
        <v>-4.3599214196932259</v>
      </c>
      <c r="AR146" s="1">
        <f t="shared" si="85"/>
        <v>-4.3597513244965569</v>
      </c>
      <c r="AS146" s="1">
        <f t="shared" si="85"/>
        <v>-4.3615085655921462</v>
      </c>
      <c r="AT146" s="1">
        <f t="shared" si="85"/>
        <v>-4.3437413395807027</v>
      </c>
      <c r="AU146" s="1">
        <f t="shared" si="62"/>
        <v>-4.6235709495984167</v>
      </c>
    </row>
    <row r="147" spans="1:47" x14ac:dyDescent="0.2">
      <c r="A147" s="1" t="s">
        <v>132</v>
      </c>
      <c r="C147" s="54">
        <v>45086.724000000002</v>
      </c>
      <c r="D147" s="54" t="s">
        <v>52</v>
      </c>
      <c r="E147" s="1">
        <f t="shared" si="46"/>
        <v>-1059.9850155663471</v>
      </c>
      <c r="F147" s="1">
        <f t="shared" si="47"/>
        <v>-1060</v>
      </c>
      <c r="G147" s="1">
        <f t="shared" si="48"/>
        <v>1.0300000001734588E-2</v>
      </c>
      <c r="I147" s="1">
        <f t="shared" si="86"/>
        <v>1.0300000001734588E-2</v>
      </c>
      <c r="Q147" s="112">
        <f t="shared" si="49"/>
        <v>30068.224000000002</v>
      </c>
      <c r="S147" s="2">
        <v>0.1</v>
      </c>
      <c r="Z147" s="1">
        <f t="shared" si="50"/>
        <v>-1060</v>
      </c>
      <c r="AA147" s="1">
        <f t="shared" si="51"/>
        <v>-1.8428988661487501E-3</v>
      </c>
      <c r="AB147" s="1">
        <f t="shared" si="52"/>
        <v>1.0183923589346219E-2</v>
      </c>
      <c r="AC147" s="1">
        <f t="shared" si="53"/>
        <v>1.0300000001734588E-2</v>
      </c>
      <c r="AE147" s="1">
        <f t="shared" si="54"/>
        <v>1.4744999291564247E-5</v>
      </c>
      <c r="AF147" s="1">
        <f t="shared" si="63"/>
        <v>1.0300000001734588E-2</v>
      </c>
      <c r="AG147" s="2"/>
      <c r="AH147" s="1">
        <f t="shared" si="55"/>
        <v>1.1607641238836954E-4</v>
      </c>
      <c r="AI147" s="1">
        <f t="shared" si="56"/>
        <v>0.83944998125891057</v>
      </c>
      <c r="AJ147" s="1">
        <f t="shared" si="57"/>
        <v>0.24766063450750983</v>
      </c>
      <c r="AK147" s="1">
        <f t="shared" si="58"/>
        <v>0.23054128139351981</v>
      </c>
      <c r="AL147" s="1">
        <f t="shared" si="59"/>
        <v>2.1791052218794942</v>
      </c>
      <c r="AM147" s="1">
        <f t="shared" si="60"/>
        <v>1.9150019622094605</v>
      </c>
      <c r="AN147" s="1">
        <f t="shared" si="85"/>
        <v>-4.3589654111627461</v>
      </c>
      <c r="AO147" s="1">
        <f t="shared" si="85"/>
        <v>-4.3589655690416089</v>
      </c>
      <c r="AP147" s="1">
        <f t="shared" si="85"/>
        <v>-4.358963945371138</v>
      </c>
      <c r="AQ147" s="1">
        <f t="shared" si="85"/>
        <v>-4.358980643994518</v>
      </c>
      <c r="AR147" s="1">
        <f t="shared" si="85"/>
        <v>-4.3588089432333748</v>
      </c>
      <c r="AS147" s="1">
        <f t="shared" si="85"/>
        <v>-4.3605782582270676</v>
      </c>
      <c r="AT147" s="1">
        <f t="shared" si="85"/>
        <v>-4.342734883289153</v>
      </c>
      <c r="AU147" s="1">
        <f t="shared" si="62"/>
        <v>-4.6225386190670932</v>
      </c>
    </row>
    <row r="148" spans="1:47" x14ac:dyDescent="0.2">
      <c r="A148" s="1" t="s">
        <v>154</v>
      </c>
      <c r="C148" s="54">
        <v>45120.381000000001</v>
      </c>
      <c r="D148" s="54"/>
      <c r="E148" s="1">
        <f t="shared" si="46"/>
        <v>-1011.0208327271616</v>
      </c>
      <c r="F148" s="1">
        <f t="shared" si="47"/>
        <v>-1011</v>
      </c>
      <c r="G148" s="1">
        <f t="shared" si="48"/>
        <v>-1.4319999994768295E-2</v>
      </c>
      <c r="I148" s="1">
        <f t="shared" si="86"/>
        <v>-1.4319999994768295E-2</v>
      </c>
      <c r="Q148" s="112">
        <f t="shared" si="49"/>
        <v>30101.881000000001</v>
      </c>
      <c r="S148" s="2">
        <v>0.1</v>
      </c>
      <c r="Z148" s="1">
        <f t="shared" si="50"/>
        <v>-1011</v>
      </c>
      <c r="AA148" s="1">
        <f t="shared" si="51"/>
        <v>-1.7507641236855103E-3</v>
      </c>
      <c r="AB148" s="1">
        <f t="shared" si="52"/>
        <v>-1.4744017005608928E-2</v>
      </c>
      <c r="AC148" s="1">
        <f t="shared" si="53"/>
        <v>-1.4319999994768295E-2</v>
      </c>
      <c r="AE148" s="1">
        <f t="shared" si="54"/>
        <v>1.5798569038291422E-5</v>
      </c>
      <c r="AF148" s="1">
        <f t="shared" si="63"/>
        <v>-1.4319999994768295E-2</v>
      </c>
      <c r="AG148" s="2"/>
      <c r="AH148" s="1">
        <f t="shared" si="55"/>
        <v>4.2401701084063232E-4</v>
      </c>
      <c r="AI148" s="1">
        <f t="shared" si="56"/>
        <v>0.83485987937541895</v>
      </c>
      <c r="AJ148" s="1">
        <f t="shared" si="57"/>
        <v>0.26703632698843471</v>
      </c>
      <c r="AK148" s="1">
        <f t="shared" si="58"/>
        <v>0.22727589292406061</v>
      </c>
      <c r="AL148" s="1">
        <f t="shared" si="59"/>
        <v>2.1991566675150085</v>
      </c>
      <c r="AM148" s="1">
        <f t="shared" si="60"/>
        <v>1.9627119373870967</v>
      </c>
      <c r="AN148" s="1">
        <f t="shared" si="85"/>
        <v>-4.3359779437520194</v>
      </c>
      <c r="AO148" s="1">
        <f t="shared" si="85"/>
        <v>-4.335978179175263</v>
      </c>
      <c r="AP148" s="1">
        <f t="shared" si="85"/>
        <v>-4.3359758994554554</v>
      </c>
      <c r="AQ148" s="1">
        <f t="shared" si="85"/>
        <v>-4.3359979756637115</v>
      </c>
      <c r="AR148" s="1">
        <f t="shared" si="85"/>
        <v>-4.3357842472736037</v>
      </c>
      <c r="AS148" s="1">
        <f t="shared" si="85"/>
        <v>-4.3378583162438167</v>
      </c>
      <c r="AT148" s="1">
        <f t="shared" si="85"/>
        <v>-4.3181697781833348</v>
      </c>
      <c r="AU148" s="1">
        <f t="shared" si="62"/>
        <v>-4.5972465210496392</v>
      </c>
    </row>
    <row r="149" spans="1:47" x14ac:dyDescent="0.2">
      <c r="A149" s="1" t="s">
        <v>132</v>
      </c>
      <c r="C149" s="54">
        <v>45352.731</v>
      </c>
      <c r="D149" s="54" t="s">
        <v>52</v>
      </c>
      <c r="E149" s="1">
        <f t="shared" ref="E149:E212" si="87">(C149-C$7)/C$8</f>
        <v>-672.99819604876177</v>
      </c>
      <c r="F149" s="1">
        <f t="shared" ref="F149:F212" si="88">ROUND(2*E149,0)/2</f>
        <v>-673</v>
      </c>
      <c r="G149" s="1">
        <f t="shared" ref="G149:G212" si="89">C149-(C$7+C$8*F149)</f>
        <v>1.2400000050547533E-3</v>
      </c>
      <c r="I149" s="1">
        <f t="shared" si="86"/>
        <v>1.2400000050547533E-3</v>
      </c>
      <c r="Q149" s="112">
        <f t="shared" ref="Q149:Q212" si="90">C149-15018.5</f>
        <v>30334.231</v>
      </c>
      <c r="S149" s="2">
        <v>0.1</v>
      </c>
      <c r="Z149" s="1">
        <f t="shared" ref="Z149:Z212" si="91">F149</f>
        <v>-673</v>
      </c>
      <c r="AA149" s="1">
        <f t="shared" ref="AA149:AA212" si="92">AB$3+AB$4*Z149+AB$5*Z149^2+AH149</f>
        <v>-1.1688204239425136E-3</v>
      </c>
      <c r="AB149" s="1">
        <f t="shared" ref="AB149:AB212" si="93">IF(S149&lt;&gt;0,G149-AH149,-9999)</f>
        <v>-1.2509293446063344E-3</v>
      </c>
      <c r="AC149" s="1">
        <f t="shared" ref="AC149:AC212" si="94">+G149-P149</f>
        <v>1.2400000050547533E-3</v>
      </c>
      <c r="AE149" s="1">
        <f t="shared" ref="AE149:AE212" si="95">+(G149-AA149)^2*S149</f>
        <v>5.8024158591545769E-7</v>
      </c>
      <c r="AF149" s="1">
        <f t="shared" si="63"/>
        <v>1.2400000050547533E-3</v>
      </c>
      <c r="AG149" s="2"/>
      <c r="AH149" s="1">
        <f t="shared" ref="AH149:AH212" si="96">$AB$6*($AB$11/AI149*AJ149+$AB$12)</f>
        <v>2.4909293496610876E-3</v>
      </c>
      <c r="AI149" s="1">
        <f t="shared" ref="AI149:AI212" si="97">1+$AB$7*COS(AL149)</f>
        <v>0.80622914031710846</v>
      </c>
      <c r="AJ149" s="1">
        <f t="shared" ref="AJ149:AJ212" si="98">SIN(AL149+RADIANS($AB$9))</f>
        <v>0.39224697258946506</v>
      </c>
      <c r="AK149" s="1">
        <f t="shared" ref="AK149:AK212" si="99">$AB$7*SIN(AL149)</f>
        <v>0.20341692378483026</v>
      </c>
      <c r="AL149" s="1">
        <f t="shared" ref="AL149:AL212" si="100">2*ATAN(AM149)</f>
        <v>2.3319133598514941</v>
      </c>
      <c r="AM149" s="1">
        <f t="shared" ref="AM149:AM212" si="101">SQRT((1+$AB$7)/(1-$AB$7))*TAN(AN149/2)</f>
        <v>2.3336693837864293</v>
      </c>
      <c r="AN149" s="1">
        <f t="shared" ref="AN149:AT164" si="102">$AU149+$AB$7*SIN(AO149)</f>
        <v>-4.1806371503383675</v>
      </c>
      <c r="AO149" s="1">
        <f t="shared" si="102"/>
        <v>-4.1806390017901016</v>
      </c>
      <c r="AP149" s="1">
        <f t="shared" si="102"/>
        <v>-4.1806260044540782</v>
      </c>
      <c r="AQ149" s="1">
        <f t="shared" si="102"/>
        <v>-4.1807172528386918</v>
      </c>
      <c r="AR149" s="1">
        <f t="shared" si="102"/>
        <v>-4.1800769382416307</v>
      </c>
      <c r="AS149" s="1">
        <f t="shared" si="102"/>
        <v>-4.1845850228405395</v>
      </c>
      <c r="AT149" s="1">
        <f t="shared" si="102"/>
        <v>-4.1535449082650109</v>
      </c>
      <c r="AU149" s="1">
        <f t="shared" ref="AU149:AU212" si="103">RADIANS($AB$9)+$AB$18*(F149-AB$15)</f>
        <v>-4.4227826612557823</v>
      </c>
    </row>
    <row r="150" spans="1:47" x14ac:dyDescent="0.2">
      <c r="A150" s="1" t="s">
        <v>155</v>
      </c>
      <c r="C150" s="54">
        <v>45382.275999999998</v>
      </c>
      <c r="D150" s="54"/>
      <c r="E150" s="1">
        <f t="shared" si="87"/>
        <v>-630.01614827315257</v>
      </c>
      <c r="F150" s="1">
        <f t="shared" si="88"/>
        <v>-630</v>
      </c>
      <c r="G150" s="1">
        <f t="shared" si="89"/>
        <v>-1.1099999996076804E-2</v>
      </c>
      <c r="I150" s="1">
        <f t="shared" si="86"/>
        <v>-1.1099999996076804E-2</v>
      </c>
      <c r="Q150" s="112">
        <f t="shared" si="90"/>
        <v>30363.775999999998</v>
      </c>
      <c r="S150" s="2">
        <v>0.1</v>
      </c>
      <c r="Z150" s="1">
        <f t="shared" si="91"/>
        <v>-630</v>
      </c>
      <c r="AA150" s="1">
        <f t="shared" si="92"/>
        <v>-1.1025105401376053E-3</v>
      </c>
      <c r="AB150" s="1">
        <f t="shared" si="93"/>
        <v>-1.3845698039557749E-2</v>
      </c>
      <c r="AC150" s="1">
        <f t="shared" si="94"/>
        <v>-1.1099999996076804E-2</v>
      </c>
      <c r="AE150" s="1">
        <f t="shared" si="95"/>
        <v>9.994979542161545E-6</v>
      </c>
      <c r="AF150" s="1">
        <f t="shared" ref="AF150:AF213" si="104">IF(S150&lt;&gt;0,G150-P150,-9999)</f>
        <v>-1.1099999996076804E-2</v>
      </c>
      <c r="AG150" s="2"/>
      <c r="AH150" s="1">
        <f t="shared" si="96"/>
        <v>2.7456980434809467E-3</v>
      </c>
      <c r="AI150" s="1">
        <f t="shared" si="97"/>
        <v>0.80294855939851029</v>
      </c>
      <c r="AJ150" s="1">
        <f t="shared" si="98"/>
        <v>0.40714583002187826</v>
      </c>
      <c r="AK150" s="1">
        <f t="shared" si="99"/>
        <v>0.20024065696358428</v>
      </c>
      <c r="AL150" s="1">
        <f t="shared" si="100"/>
        <v>2.3481672782717169</v>
      </c>
      <c r="AM150" s="1">
        <f t="shared" si="101"/>
        <v>2.3870698156279069</v>
      </c>
      <c r="AN150" s="1">
        <f t="shared" si="102"/>
        <v>-4.1612490906579938</v>
      </c>
      <c r="AO150" s="1">
        <f t="shared" si="102"/>
        <v>-4.1612513516853697</v>
      </c>
      <c r="AP150" s="1">
        <f t="shared" si="102"/>
        <v>-4.1612359827152323</v>
      </c>
      <c r="AQ150" s="1">
        <f t="shared" si="102"/>
        <v>-4.1613404583919991</v>
      </c>
      <c r="AR150" s="1">
        <f t="shared" si="102"/>
        <v>-4.1606305998423956</v>
      </c>
      <c r="AS150" s="1">
        <f t="shared" si="102"/>
        <v>-4.1654699853659336</v>
      </c>
      <c r="AT150" s="1">
        <f t="shared" si="102"/>
        <v>-4.1331966508737006</v>
      </c>
      <c r="AU150" s="1">
        <f t="shared" si="103"/>
        <v>-4.4005875548323043</v>
      </c>
    </row>
    <row r="151" spans="1:47" x14ac:dyDescent="0.2">
      <c r="A151" s="1" t="s">
        <v>155</v>
      </c>
      <c r="C151" s="54">
        <v>45384.349000000002</v>
      </c>
      <c r="D151" s="54"/>
      <c r="E151" s="1">
        <f t="shared" si="87"/>
        <v>-627.00034915184563</v>
      </c>
      <c r="F151" s="1">
        <f t="shared" si="88"/>
        <v>-627</v>
      </c>
      <c r="G151" s="1">
        <f t="shared" si="89"/>
        <v>-2.3999999393709004E-4</v>
      </c>
      <c r="I151" s="1">
        <f t="shared" si="86"/>
        <v>-2.3999999393709004E-4</v>
      </c>
      <c r="Q151" s="112">
        <f t="shared" si="90"/>
        <v>30365.849000000002</v>
      </c>
      <c r="S151" s="2">
        <v>0.1</v>
      </c>
      <c r="Z151" s="1">
        <f t="shared" si="91"/>
        <v>-627</v>
      </c>
      <c r="AA151" s="1">
        <f t="shared" si="92"/>
        <v>-1.0979563223177842E-3</v>
      </c>
      <c r="AB151" s="1">
        <f t="shared" si="93"/>
        <v>-3.0033966921466549E-3</v>
      </c>
      <c r="AC151" s="1">
        <f t="shared" si="94"/>
        <v>-2.3999999393709004E-4</v>
      </c>
      <c r="AE151" s="1">
        <f t="shared" si="95"/>
        <v>7.3608906140848156E-8</v>
      </c>
      <c r="AF151" s="1">
        <f t="shared" si="104"/>
        <v>-2.3999999393709004E-4</v>
      </c>
      <c r="AG151" s="2"/>
      <c r="AH151" s="1">
        <f t="shared" si="96"/>
        <v>2.7633966982095648E-3</v>
      </c>
      <c r="AI151" s="1">
        <f t="shared" si="97"/>
        <v>0.80272259841438043</v>
      </c>
      <c r="AJ151" s="1">
        <f t="shared" si="98"/>
        <v>0.40817682541013167</v>
      </c>
      <c r="AK151" s="1">
        <f t="shared" si="99"/>
        <v>0.20001804360596184</v>
      </c>
      <c r="AL151" s="1">
        <f t="shared" si="100"/>
        <v>2.3492963528417565</v>
      </c>
      <c r="AM151" s="1">
        <f t="shared" si="101"/>
        <v>2.3908562470768513</v>
      </c>
      <c r="AN151" s="1">
        <f t="shared" si="102"/>
        <v>-4.1598993715770085</v>
      </c>
      <c r="AO151" s="1">
        <f t="shared" si="102"/>
        <v>-4.1599016634235255</v>
      </c>
      <c r="AP151" s="1">
        <f t="shared" si="102"/>
        <v>-4.1598861190847529</v>
      </c>
      <c r="AQ151" s="1">
        <f t="shared" si="102"/>
        <v>-4.1599915555012972</v>
      </c>
      <c r="AR151" s="1">
        <f t="shared" si="102"/>
        <v>-4.1592767391833743</v>
      </c>
      <c r="AS151" s="1">
        <f t="shared" si="102"/>
        <v>-4.1641392667032626</v>
      </c>
      <c r="AT151" s="1">
        <f t="shared" si="102"/>
        <v>-4.1317819312871782</v>
      </c>
      <c r="AU151" s="1">
        <f t="shared" si="103"/>
        <v>-4.3990390590353172</v>
      </c>
    </row>
    <row r="152" spans="1:47" x14ac:dyDescent="0.2">
      <c r="A152" s="1" t="s">
        <v>155</v>
      </c>
      <c r="C152" s="54">
        <v>45399.474000000002</v>
      </c>
      <c r="D152" s="54"/>
      <c r="E152" s="1">
        <f t="shared" si="87"/>
        <v>-604.99650848147405</v>
      </c>
      <c r="F152" s="1">
        <f t="shared" si="88"/>
        <v>-605</v>
      </c>
      <c r="G152" s="1">
        <f t="shared" si="89"/>
        <v>2.4000000048545189E-3</v>
      </c>
      <c r="I152" s="1">
        <f t="shared" si="86"/>
        <v>2.4000000048545189E-3</v>
      </c>
      <c r="Q152" s="112">
        <f t="shared" si="90"/>
        <v>30380.974000000002</v>
      </c>
      <c r="S152" s="2">
        <v>0.1</v>
      </c>
      <c r="Z152" s="1">
        <f t="shared" si="91"/>
        <v>-605</v>
      </c>
      <c r="AA152" s="1">
        <f t="shared" si="92"/>
        <v>-1.0648504493768357E-3</v>
      </c>
      <c r="AB152" s="1">
        <f t="shared" si="93"/>
        <v>-4.9287975080755707E-4</v>
      </c>
      <c r="AC152" s="1">
        <f t="shared" si="94"/>
        <v>2.4000000048545189E-3</v>
      </c>
      <c r="AE152" s="1">
        <f t="shared" si="95"/>
        <v>1.2005188670187225E-6</v>
      </c>
      <c r="AF152" s="1">
        <f t="shared" si="104"/>
        <v>2.4000000048545189E-3</v>
      </c>
      <c r="AG152" s="2"/>
      <c r="AH152" s="1">
        <f t="shared" si="96"/>
        <v>2.892879755662076E-3</v>
      </c>
      <c r="AI152" s="1">
        <f t="shared" si="97"/>
        <v>0.80107708681097356</v>
      </c>
      <c r="AJ152" s="1">
        <f t="shared" si="98"/>
        <v>0.41570390289769643</v>
      </c>
      <c r="AK152" s="1">
        <f t="shared" si="99"/>
        <v>0.19838161596458809</v>
      </c>
      <c r="AL152" s="1">
        <f t="shared" si="100"/>
        <v>2.3575569133458725</v>
      </c>
      <c r="AM152" s="1">
        <f t="shared" si="101"/>
        <v>2.4188728292871038</v>
      </c>
      <c r="AN152" s="1">
        <f t="shared" si="102"/>
        <v>-4.1500129868074307</v>
      </c>
      <c r="AO152" s="1">
        <f t="shared" si="102"/>
        <v>-4.1500155139494534</v>
      </c>
      <c r="AP152" s="1">
        <f t="shared" si="102"/>
        <v>-4.1499986434347171</v>
      </c>
      <c r="AQ152" s="1">
        <f t="shared" si="102"/>
        <v>-4.1501112749720432</v>
      </c>
      <c r="AR152" s="1">
        <f t="shared" si="102"/>
        <v>-4.1493597011918597</v>
      </c>
      <c r="AS152" s="1">
        <f t="shared" si="102"/>
        <v>-4.1543919384235855</v>
      </c>
      <c r="AT152" s="1">
        <f t="shared" si="102"/>
        <v>-4.1214268812698549</v>
      </c>
      <c r="AU152" s="1">
        <f t="shared" si="103"/>
        <v>-4.3876834231907473</v>
      </c>
    </row>
    <row r="153" spans="1:47" x14ac:dyDescent="0.2">
      <c r="A153" s="1" t="s">
        <v>132</v>
      </c>
      <c r="C153" s="54">
        <v>45405.654999999999</v>
      </c>
      <c r="D153" s="54" t="s">
        <v>52</v>
      </c>
      <c r="E153" s="1">
        <f t="shared" si="87"/>
        <v>-596.00439349413534</v>
      </c>
      <c r="F153" s="1">
        <f t="shared" si="88"/>
        <v>-596</v>
      </c>
      <c r="G153" s="1">
        <f t="shared" si="89"/>
        <v>-3.0199999964679591E-3</v>
      </c>
      <c r="I153" s="1">
        <f t="shared" si="86"/>
        <v>-3.0199999964679591E-3</v>
      </c>
      <c r="Q153" s="112">
        <f t="shared" si="90"/>
        <v>30387.154999999999</v>
      </c>
      <c r="S153" s="2">
        <v>0.1</v>
      </c>
      <c r="Z153" s="1">
        <f t="shared" si="91"/>
        <v>-596</v>
      </c>
      <c r="AA153" s="1">
        <f t="shared" si="92"/>
        <v>-1.0514562604856878E-3</v>
      </c>
      <c r="AB153" s="1">
        <f t="shared" si="93"/>
        <v>-5.9656931829819623E-3</v>
      </c>
      <c r="AC153" s="1">
        <f t="shared" si="94"/>
        <v>-3.0199999964679591E-3</v>
      </c>
      <c r="AE153" s="1">
        <f t="shared" si="95"/>
        <v>3.8751644404750387E-7</v>
      </c>
      <c r="AF153" s="1">
        <f t="shared" si="104"/>
        <v>-3.0199999964679591E-3</v>
      </c>
      <c r="AG153" s="2"/>
      <c r="AH153" s="1">
        <f t="shared" si="96"/>
        <v>2.9456931865140031E-3</v>
      </c>
      <c r="AI153" s="1">
        <f t="shared" si="97"/>
        <v>0.80040975223770716</v>
      </c>
      <c r="AJ153" s="1">
        <f t="shared" si="98"/>
        <v>0.41876618121443426</v>
      </c>
      <c r="AK153" s="1">
        <f t="shared" si="99"/>
        <v>0.19771020191815292</v>
      </c>
      <c r="AL153" s="1">
        <f t="shared" si="100"/>
        <v>2.3609265055046569</v>
      </c>
      <c r="AM153" s="1">
        <f t="shared" si="101"/>
        <v>2.4304625183631323</v>
      </c>
      <c r="AN153" s="1">
        <f t="shared" si="102"/>
        <v>-4.1459743811808929</v>
      </c>
      <c r="AO153" s="1">
        <f t="shared" si="102"/>
        <v>-4.1459770093764767</v>
      </c>
      <c r="AP153" s="1">
        <f t="shared" si="102"/>
        <v>-4.1459595758272414</v>
      </c>
      <c r="AQ153" s="1">
        <f t="shared" si="102"/>
        <v>-4.1460752263189367</v>
      </c>
      <c r="AR153" s="1">
        <f t="shared" si="102"/>
        <v>-4.1453084178977191</v>
      </c>
      <c r="AS153" s="1">
        <f t="shared" si="102"/>
        <v>-4.1504100549240475</v>
      </c>
      <c r="AT153" s="1">
        <f t="shared" si="102"/>
        <v>-4.117200627640619</v>
      </c>
      <c r="AU153" s="1">
        <f t="shared" si="103"/>
        <v>-4.383037935799786</v>
      </c>
    </row>
    <row r="154" spans="1:47" x14ac:dyDescent="0.2">
      <c r="A154" s="1" t="s">
        <v>155</v>
      </c>
      <c r="C154" s="54">
        <v>45406.345999999998</v>
      </c>
      <c r="D154" s="54"/>
      <c r="E154" s="1">
        <f t="shared" si="87"/>
        <v>-594.99912712036996</v>
      </c>
      <c r="F154" s="1">
        <f t="shared" si="88"/>
        <v>-595</v>
      </c>
      <c r="G154" s="1">
        <f t="shared" si="89"/>
        <v>5.9999999939464033E-4</v>
      </c>
      <c r="I154" s="1">
        <f t="shared" si="86"/>
        <v>5.9999999939464033E-4</v>
      </c>
      <c r="Q154" s="112">
        <f t="shared" si="90"/>
        <v>30387.845999999998</v>
      </c>
      <c r="S154" s="2">
        <v>0.1</v>
      </c>
      <c r="Z154" s="1">
        <f t="shared" si="91"/>
        <v>-595</v>
      </c>
      <c r="AA154" s="1">
        <f t="shared" si="92"/>
        <v>-1.0499734003466955E-3</v>
      </c>
      <c r="AB154" s="1">
        <f t="shared" si="93"/>
        <v>-2.3515556838895999E-3</v>
      </c>
      <c r="AC154" s="1">
        <f t="shared" si="94"/>
        <v>5.9999999939464033E-4</v>
      </c>
      <c r="AE154" s="1">
        <f t="shared" si="95"/>
        <v>2.722412219853982E-7</v>
      </c>
      <c r="AF154" s="1">
        <f t="shared" si="104"/>
        <v>5.9999999939464033E-4</v>
      </c>
      <c r="AG154" s="2"/>
      <c r="AH154" s="1">
        <f t="shared" si="96"/>
        <v>2.9515556832842402E-3</v>
      </c>
      <c r="AI154" s="1">
        <f t="shared" si="97"/>
        <v>0.80033581213173033</v>
      </c>
      <c r="AJ154" s="1">
        <f t="shared" si="98"/>
        <v>0.41910582712285727</v>
      </c>
      <c r="AK154" s="1">
        <f t="shared" si="99"/>
        <v>0.19763553078137178</v>
      </c>
      <c r="AL154" s="1">
        <f t="shared" si="100"/>
        <v>2.36130055838546</v>
      </c>
      <c r="AM154" s="1">
        <f t="shared" si="101"/>
        <v>2.4317549251693231</v>
      </c>
      <c r="AN154" s="1">
        <f t="shared" si="102"/>
        <v>-4.1455258547379081</v>
      </c>
      <c r="AO154" s="1">
        <f t="shared" si="102"/>
        <v>-4.1455284943363786</v>
      </c>
      <c r="AP154" s="1">
        <f t="shared" si="102"/>
        <v>-4.1455109974880964</v>
      </c>
      <c r="AQ154" s="1">
        <f t="shared" si="102"/>
        <v>-4.1456269861088364</v>
      </c>
      <c r="AR154" s="1">
        <f t="shared" si="102"/>
        <v>-4.1448584780653759</v>
      </c>
      <c r="AS154" s="1">
        <f t="shared" si="102"/>
        <v>-4.1499678242793285</v>
      </c>
      <c r="AT154" s="1">
        <f t="shared" si="102"/>
        <v>-4.116731398200697</v>
      </c>
      <c r="AU154" s="1">
        <f t="shared" si="103"/>
        <v>-4.3825217705341242</v>
      </c>
    </row>
    <row r="155" spans="1:47" x14ac:dyDescent="0.2">
      <c r="A155" s="1" t="s">
        <v>155</v>
      </c>
      <c r="C155" s="54">
        <v>45406.347999999998</v>
      </c>
      <c r="D155" s="54"/>
      <c r="E155" s="1">
        <f t="shared" si="87"/>
        <v>-594.99621752160306</v>
      </c>
      <c r="F155" s="1">
        <f t="shared" si="88"/>
        <v>-595</v>
      </c>
      <c r="G155" s="1">
        <f t="shared" si="89"/>
        <v>2.599999999802094E-3</v>
      </c>
      <c r="I155" s="1">
        <f t="shared" si="86"/>
        <v>2.599999999802094E-3</v>
      </c>
      <c r="Q155" s="112">
        <f t="shared" si="90"/>
        <v>30387.847999999998</v>
      </c>
      <c r="S155" s="2">
        <v>0.1</v>
      </c>
      <c r="Z155" s="1">
        <f t="shared" si="91"/>
        <v>-595</v>
      </c>
      <c r="AA155" s="1">
        <f t="shared" si="92"/>
        <v>-1.0499734003466955E-3</v>
      </c>
      <c r="AB155" s="1">
        <f t="shared" si="93"/>
        <v>-3.5155568348214624E-4</v>
      </c>
      <c r="AC155" s="1">
        <f t="shared" si="94"/>
        <v>2.599999999802094E-3</v>
      </c>
      <c r="AE155" s="1">
        <f t="shared" si="95"/>
        <v>1.3322305821793716E-6</v>
      </c>
      <c r="AF155" s="1">
        <f t="shared" si="104"/>
        <v>2.599999999802094E-3</v>
      </c>
      <c r="AG155" s="2"/>
      <c r="AH155" s="1">
        <f t="shared" si="96"/>
        <v>2.9515556832842402E-3</v>
      </c>
      <c r="AI155" s="1">
        <f t="shared" si="97"/>
        <v>0.80033581213173033</v>
      </c>
      <c r="AJ155" s="1">
        <f t="shared" si="98"/>
        <v>0.41910582712285727</v>
      </c>
      <c r="AK155" s="1">
        <f t="shared" si="99"/>
        <v>0.19763553078137178</v>
      </c>
      <c r="AL155" s="1">
        <f t="shared" si="100"/>
        <v>2.36130055838546</v>
      </c>
      <c r="AM155" s="1">
        <f t="shared" si="101"/>
        <v>2.4317549251693231</v>
      </c>
      <c r="AN155" s="1">
        <f t="shared" si="102"/>
        <v>-4.1455258547379081</v>
      </c>
      <c r="AO155" s="1">
        <f t="shared" si="102"/>
        <v>-4.1455284943363786</v>
      </c>
      <c r="AP155" s="1">
        <f t="shared" si="102"/>
        <v>-4.1455109974880964</v>
      </c>
      <c r="AQ155" s="1">
        <f t="shared" si="102"/>
        <v>-4.1456269861088364</v>
      </c>
      <c r="AR155" s="1">
        <f t="shared" si="102"/>
        <v>-4.1448584780653759</v>
      </c>
      <c r="AS155" s="1">
        <f t="shared" si="102"/>
        <v>-4.1499678242793285</v>
      </c>
      <c r="AT155" s="1">
        <f t="shared" si="102"/>
        <v>-4.116731398200697</v>
      </c>
      <c r="AU155" s="1">
        <f t="shared" si="103"/>
        <v>-4.3825217705341242</v>
      </c>
    </row>
    <row r="156" spans="1:47" x14ac:dyDescent="0.2">
      <c r="A156" s="1" t="s">
        <v>132</v>
      </c>
      <c r="C156" s="54">
        <v>45416.658000000003</v>
      </c>
      <c r="D156" s="54" t="s">
        <v>52</v>
      </c>
      <c r="E156" s="1">
        <f t="shared" si="87"/>
        <v>-579.99723588116399</v>
      </c>
      <c r="F156" s="1">
        <f t="shared" si="88"/>
        <v>-580</v>
      </c>
      <c r="G156" s="1">
        <f t="shared" si="89"/>
        <v>1.9000000029336661E-3</v>
      </c>
      <c r="I156" s="1">
        <f t="shared" si="86"/>
        <v>1.9000000029336661E-3</v>
      </c>
      <c r="Q156" s="112">
        <f t="shared" si="90"/>
        <v>30398.158000000003</v>
      </c>
      <c r="S156" s="2">
        <v>0.1</v>
      </c>
      <c r="Z156" s="1">
        <f t="shared" si="91"/>
        <v>-580</v>
      </c>
      <c r="AA156" s="1">
        <f t="shared" si="92"/>
        <v>-1.0278604013681568E-3</v>
      </c>
      <c r="AB156" s="1">
        <f t="shared" si="93"/>
        <v>-1.139356529385592E-3</v>
      </c>
      <c r="AC156" s="1">
        <f t="shared" si="94"/>
        <v>1.9000000029336661E-3</v>
      </c>
      <c r="AE156" s="1">
        <f t="shared" si="95"/>
        <v>8.5723665470784352E-7</v>
      </c>
      <c r="AF156" s="1">
        <f t="shared" si="104"/>
        <v>1.9000000029336661E-3</v>
      </c>
      <c r="AG156" s="2"/>
      <c r="AH156" s="1">
        <f t="shared" si="96"/>
        <v>3.0393565323192581E-3</v>
      </c>
      <c r="AI156" s="1">
        <f t="shared" si="97"/>
        <v>0.79923169278524375</v>
      </c>
      <c r="AJ156" s="1">
        <f t="shared" si="98"/>
        <v>0.42418596811911369</v>
      </c>
      <c r="AK156" s="1">
        <f t="shared" si="99"/>
        <v>0.19651381061505963</v>
      </c>
      <c r="AL156" s="1">
        <f t="shared" si="100"/>
        <v>2.366903086881563</v>
      </c>
      <c r="AM156" s="1">
        <f t="shared" si="101"/>
        <v>2.4512541546310325</v>
      </c>
      <c r="AN156" s="1">
        <f t="shared" si="102"/>
        <v>-4.1388029151557291</v>
      </c>
      <c r="AO156" s="1">
        <f t="shared" si="102"/>
        <v>-4.1388057300418364</v>
      </c>
      <c r="AP156" s="1">
        <f t="shared" si="102"/>
        <v>-4.1387872658782756</v>
      </c>
      <c r="AQ156" s="1">
        <f t="shared" si="102"/>
        <v>-4.1389083906461108</v>
      </c>
      <c r="AR156" s="1">
        <f t="shared" si="102"/>
        <v>-4.1381142267734488</v>
      </c>
      <c r="AS156" s="1">
        <f t="shared" si="102"/>
        <v>-4.1433391476614752</v>
      </c>
      <c r="AT156" s="1">
        <f t="shared" si="102"/>
        <v>-4.1097014471884474</v>
      </c>
      <c r="AU156" s="1">
        <f t="shared" si="103"/>
        <v>-4.3747792915491885</v>
      </c>
    </row>
    <row r="157" spans="1:47" x14ac:dyDescent="0.2">
      <c r="A157" s="1" t="s">
        <v>155</v>
      </c>
      <c r="C157" s="54">
        <v>45417.347000000002</v>
      </c>
      <c r="D157" s="54"/>
      <c r="E157" s="1">
        <f t="shared" si="87"/>
        <v>-578.99487910616551</v>
      </c>
      <c r="F157" s="1">
        <f t="shared" si="88"/>
        <v>-579</v>
      </c>
      <c r="G157" s="1">
        <f t="shared" si="89"/>
        <v>3.5200000056647696E-3</v>
      </c>
      <c r="I157" s="1">
        <f t="shared" si="86"/>
        <v>3.5200000056647696E-3</v>
      </c>
      <c r="Q157" s="112">
        <f t="shared" si="90"/>
        <v>30398.847000000002</v>
      </c>
      <c r="S157" s="2">
        <v>0.1</v>
      </c>
      <c r="Z157" s="1">
        <f t="shared" si="91"/>
        <v>-579</v>
      </c>
      <c r="AA157" s="1">
        <f t="shared" si="92"/>
        <v>-1.0263948936469194E-3</v>
      </c>
      <c r="AB157" s="1">
        <f t="shared" si="93"/>
        <v>4.7479922224798882E-4</v>
      </c>
      <c r="AC157" s="1">
        <f t="shared" si="94"/>
        <v>3.5200000056647696E-3</v>
      </c>
      <c r="AE157" s="1">
        <f t="shared" si="95"/>
        <v>2.0669706580487344E-6</v>
      </c>
      <c r="AF157" s="1">
        <f t="shared" si="104"/>
        <v>3.5200000056647696E-3</v>
      </c>
      <c r="AG157" s="2"/>
      <c r="AH157" s="1">
        <f t="shared" si="96"/>
        <v>3.0452007834167807E-3</v>
      </c>
      <c r="AI157" s="1">
        <f t="shared" si="97"/>
        <v>0.79915841634196749</v>
      </c>
      <c r="AJ157" s="1">
        <f t="shared" si="98"/>
        <v>0.42452367552712089</v>
      </c>
      <c r="AK157" s="1">
        <f t="shared" si="99"/>
        <v>0.19643891981494857</v>
      </c>
      <c r="AL157" s="1">
        <f t="shared" si="100"/>
        <v>2.367276039843853</v>
      </c>
      <c r="AM157" s="1">
        <f t="shared" si="101"/>
        <v>2.4525617001440798</v>
      </c>
      <c r="AN157" s="1">
        <f t="shared" si="102"/>
        <v>-4.1383550486000331</v>
      </c>
      <c r="AO157" s="1">
        <f t="shared" si="102"/>
        <v>-4.1383578754572268</v>
      </c>
      <c r="AP157" s="1">
        <f t="shared" si="102"/>
        <v>-4.1383393456140345</v>
      </c>
      <c r="AQ157" s="1">
        <f t="shared" si="102"/>
        <v>-4.1384608170561048</v>
      </c>
      <c r="AR157" s="1">
        <f t="shared" si="102"/>
        <v>-4.1376649321995602</v>
      </c>
      <c r="AS157" s="1">
        <f t="shared" si="102"/>
        <v>-4.1428975530629542</v>
      </c>
      <c r="AT157" s="1">
        <f t="shared" si="102"/>
        <v>-4.1092333492530093</v>
      </c>
      <c r="AU157" s="1">
        <f t="shared" si="103"/>
        <v>-4.3742631262835268</v>
      </c>
    </row>
    <row r="158" spans="1:47" x14ac:dyDescent="0.2">
      <c r="A158" s="1" t="s">
        <v>156</v>
      </c>
      <c r="C158" s="54">
        <v>45428.347999999998</v>
      </c>
      <c r="D158" s="54"/>
      <c r="E158" s="1">
        <f t="shared" si="87"/>
        <v>-562.99063109197164</v>
      </c>
      <c r="F158" s="1">
        <f t="shared" si="88"/>
        <v>-563</v>
      </c>
      <c r="G158" s="1">
        <f t="shared" si="89"/>
        <v>6.4399999973829836E-3</v>
      </c>
      <c r="I158" s="1">
        <f t="shared" si="86"/>
        <v>6.4399999973829836E-3</v>
      </c>
      <c r="Q158" s="112">
        <f t="shared" si="90"/>
        <v>30409.847999999998</v>
      </c>
      <c r="S158" s="2">
        <v>0.1</v>
      </c>
      <c r="Z158" s="1">
        <f t="shared" si="91"/>
        <v>-563</v>
      </c>
      <c r="AA158" s="1">
        <f t="shared" si="92"/>
        <v>-1.0030955555253899E-3</v>
      </c>
      <c r="AB158" s="1">
        <f t="shared" si="93"/>
        <v>3.3014475744912622E-3</v>
      </c>
      <c r="AC158" s="1">
        <f t="shared" si="94"/>
        <v>6.4399999973829836E-3</v>
      </c>
      <c r="AE158" s="1">
        <f t="shared" si="95"/>
        <v>5.5399671409724414E-6</v>
      </c>
      <c r="AF158" s="1">
        <f t="shared" si="104"/>
        <v>6.4399999973829836E-3</v>
      </c>
      <c r="AG158" s="2"/>
      <c r="AH158" s="1">
        <f t="shared" si="96"/>
        <v>3.1385524228917214E-3</v>
      </c>
      <c r="AI158" s="1">
        <f t="shared" si="97"/>
        <v>0.79799160867825081</v>
      </c>
      <c r="AJ158" s="1">
        <f t="shared" si="98"/>
        <v>0.42991056478759276</v>
      </c>
      <c r="AK158" s="1">
        <f t="shared" si="99"/>
        <v>0.19523883010284951</v>
      </c>
      <c r="AL158" s="1">
        <f t="shared" si="100"/>
        <v>2.3732340204153477</v>
      </c>
      <c r="AM158" s="1">
        <f t="shared" si="101"/>
        <v>2.4736133614666893</v>
      </c>
      <c r="AN158" s="1">
        <f t="shared" si="102"/>
        <v>-4.1311947501420896</v>
      </c>
      <c r="AO158" s="1">
        <f t="shared" si="102"/>
        <v>-4.1311977734575329</v>
      </c>
      <c r="AP158" s="1">
        <f t="shared" si="102"/>
        <v>-4.131178172380408</v>
      </c>
      <c r="AQ158" s="1">
        <f t="shared" si="102"/>
        <v>-4.1313052625466113</v>
      </c>
      <c r="AR158" s="1">
        <f t="shared" si="102"/>
        <v>-4.1304816673858271</v>
      </c>
      <c r="AS158" s="1">
        <f t="shared" si="102"/>
        <v>-4.1358373774514989</v>
      </c>
      <c r="AT158" s="1">
        <f t="shared" si="102"/>
        <v>-4.1017533766128169</v>
      </c>
      <c r="AU158" s="1">
        <f t="shared" si="103"/>
        <v>-4.3660044820329311</v>
      </c>
    </row>
    <row r="159" spans="1:47" x14ac:dyDescent="0.2">
      <c r="A159" s="1" t="s">
        <v>156</v>
      </c>
      <c r="C159" s="54">
        <v>45441.394999999997</v>
      </c>
      <c r="D159" s="54"/>
      <c r="E159" s="1">
        <f t="shared" si="87"/>
        <v>-544.00986353981909</v>
      </c>
      <c r="F159" s="1">
        <f t="shared" si="88"/>
        <v>-544</v>
      </c>
      <c r="G159" s="1">
        <f t="shared" si="89"/>
        <v>-6.7800000033457763E-3</v>
      </c>
      <c r="I159" s="1">
        <f t="shared" si="86"/>
        <v>-6.7800000033457763E-3</v>
      </c>
      <c r="Q159" s="112">
        <f t="shared" si="90"/>
        <v>30422.894999999997</v>
      </c>
      <c r="S159" s="2">
        <v>0.1</v>
      </c>
      <c r="Z159" s="1">
        <f t="shared" si="91"/>
        <v>-544</v>
      </c>
      <c r="AA159" s="1">
        <f t="shared" si="92"/>
        <v>-9.757941230772605E-4</v>
      </c>
      <c r="AB159" s="1">
        <f t="shared" si="93"/>
        <v>-1.0029022403588175E-2</v>
      </c>
      <c r="AC159" s="1">
        <f t="shared" si="94"/>
        <v>-6.7800000033457763E-3</v>
      </c>
      <c r="AE159" s="1">
        <f t="shared" si="95"/>
        <v>3.3688805900543619E-6</v>
      </c>
      <c r="AF159" s="1">
        <f t="shared" si="104"/>
        <v>-6.7800000033457763E-3</v>
      </c>
      <c r="AG159" s="2"/>
      <c r="AH159" s="1">
        <f t="shared" si="96"/>
        <v>3.2490224002423981E-3</v>
      </c>
      <c r="AI159" s="1">
        <f t="shared" si="97"/>
        <v>0.79661969795241105</v>
      </c>
      <c r="AJ159" s="1">
        <f t="shared" si="98"/>
        <v>0.43626743314452421</v>
      </c>
      <c r="AK159" s="1">
        <f t="shared" si="99"/>
        <v>0.19380929720568554</v>
      </c>
      <c r="AL159" s="1">
        <f t="shared" si="100"/>
        <v>2.3802866442067177</v>
      </c>
      <c r="AM159" s="1">
        <f t="shared" si="101"/>
        <v>2.4989373395816927</v>
      </c>
      <c r="AN159" s="1">
        <f t="shared" si="102"/>
        <v>-4.1227054126889024</v>
      </c>
      <c r="AO159" s="1">
        <f t="shared" si="102"/>
        <v>-4.1227086815199669</v>
      </c>
      <c r="AP159" s="1">
        <f t="shared" si="102"/>
        <v>-4.1226877583488006</v>
      </c>
      <c r="AQ159" s="1">
        <f t="shared" si="102"/>
        <v>-4.1228216949328367</v>
      </c>
      <c r="AR159" s="1">
        <f t="shared" si="102"/>
        <v>-4.1219647826347821</v>
      </c>
      <c r="AS159" s="1">
        <f t="shared" si="102"/>
        <v>-4.1274663216572085</v>
      </c>
      <c r="AT159" s="1">
        <f t="shared" si="102"/>
        <v>-4.0928943137487046</v>
      </c>
      <c r="AU159" s="1">
        <f t="shared" si="103"/>
        <v>-4.3561973419853466</v>
      </c>
    </row>
    <row r="160" spans="1:47" x14ac:dyDescent="0.2">
      <c r="A160" s="1" t="s">
        <v>157</v>
      </c>
      <c r="C160" s="54">
        <v>45662.733999999997</v>
      </c>
      <c r="D160" s="54"/>
      <c r="E160" s="1">
        <f t="shared" si="87"/>
        <v>-222.00602286944758</v>
      </c>
      <c r="F160" s="1">
        <f t="shared" si="88"/>
        <v>-222</v>
      </c>
      <c r="G160" s="1">
        <f t="shared" si="89"/>
        <v>-4.1399999972782098E-3</v>
      </c>
      <c r="I160" s="1">
        <f t="shared" si="86"/>
        <v>-4.1399999972782098E-3</v>
      </c>
      <c r="Q160" s="112">
        <f t="shared" si="90"/>
        <v>30644.233999999997</v>
      </c>
      <c r="S160" s="2">
        <v>0.1</v>
      </c>
      <c r="Z160" s="1">
        <f t="shared" si="91"/>
        <v>-222</v>
      </c>
      <c r="AA160" s="1">
        <f t="shared" si="92"/>
        <v>-5.7788483269848381E-4</v>
      </c>
      <c r="AB160" s="1">
        <f t="shared" si="93"/>
        <v>-9.1933546224972525E-3</v>
      </c>
      <c r="AC160" s="1">
        <f t="shared" si="94"/>
        <v>-4.1399999972782098E-3</v>
      </c>
      <c r="AE160" s="1">
        <f t="shared" si="95"/>
        <v>1.2688664445728849E-6</v>
      </c>
      <c r="AF160" s="1">
        <f t="shared" si="104"/>
        <v>-4.1399999972782098E-3</v>
      </c>
      <c r="AG160" s="2"/>
      <c r="AH160" s="1">
        <f t="shared" si="96"/>
        <v>5.0533546252190427E-3</v>
      </c>
      <c r="AI160" s="1">
        <f t="shared" si="97"/>
        <v>0.775539791680255</v>
      </c>
      <c r="AJ160" s="1">
        <f t="shared" si="98"/>
        <v>0.53755633723935381</v>
      </c>
      <c r="AK160" s="1">
        <f t="shared" si="99"/>
        <v>0.1689473463105797</v>
      </c>
      <c r="AL160" s="1">
        <f t="shared" si="100"/>
        <v>2.4963767392915059</v>
      </c>
      <c r="AM160" s="1">
        <f t="shared" si="101"/>
        <v>2.9914479679867028</v>
      </c>
      <c r="AN160" s="1">
        <f t="shared" si="102"/>
        <v>-3.9809189049451326</v>
      </c>
      <c r="AO160" s="1">
        <f t="shared" si="102"/>
        <v>-3.9809285612736889</v>
      </c>
      <c r="AP160" s="1">
        <f t="shared" si="102"/>
        <v>-3.9808771045613334</v>
      </c>
      <c r="AQ160" s="1">
        <f t="shared" si="102"/>
        <v>-3.9811513414912634</v>
      </c>
      <c r="AR160" s="1">
        <f t="shared" si="102"/>
        <v>-3.9796907694365027</v>
      </c>
      <c r="AS160" s="1">
        <f t="shared" si="102"/>
        <v>-3.9874973301841652</v>
      </c>
      <c r="AT160" s="1">
        <f t="shared" si="102"/>
        <v>-3.9465249020588447</v>
      </c>
      <c r="AU160" s="1">
        <f t="shared" si="103"/>
        <v>-4.1899921264420872</v>
      </c>
    </row>
    <row r="161" spans="1:47" x14ac:dyDescent="0.2">
      <c r="A161" s="1" t="s">
        <v>158</v>
      </c>
      <c r="C161" s="54">
        <v>45792.652999999998</v>
      </c>
      <c r="D161" s="54"/>
      <c r="E161" s="1">
        <f t="shared" si="87"/>
        <v>-32.999941808023486</v>
      </c>
      <c r="F161" s="1">
        <f t="shared" si="88"/>
        <v>-33</v>
      </c>
      <c r="G161" s="1">
        <f t="shared" si="89"/>
        <v>3.9999998989515007E-5</v>
      </c>
      <c r="I161" s="1">
        <f t="shared" si="86"/>
        <v>3.9999998989515007E-5</v>
      </c>
      <c r="Q161" s="112">
        <f t="shared" si="90"/>
        <v>30774.152999999998</v>
      </c>
      <c r="S161" s="2">
        <v>0.1</v>
      </c>
      <c r="Z161" s="1">
        <f t="shared" si="91"/>
        <v>-33</v>
      </c>
      <c r="AA161" s="1">
        <f t="shared" si="92"/>
        <v>-4.0635991863975391E-4</v>
      </c>
      <c r="AB161" s="1">
        <f t="shared" si="93"/>
        <v>-6.0076927268633363E-3</v>
      </c>
      <c r="AC161" s="1">
        <f t="shared" si="94"/>
        <v>3.9999998989515007E-5</v>
      </c>
      <c r="AE161" s="1">
        <f t="shared" si="95"/>
        <v>1.9923717606600775E-8</v>
      </c>
      <c r="AF161" s="1">
        <f t="shared" si="104"/>
        <v>3.9999998989515007E-5</v>
      </c>
      <c r="AG161" s="2"/>
      <c r="AH161" s="1">
        <f t="shared" si="96"/>
        <v>6.0476927258528513E-3</v>
      </c>
      <c r="AI161" s="1">
        <f t="shared" si="97"/>
        <v>0.7649692717584925</v>
      </c>
      <c r="AJ161" s="1">
        <f t="shared" si="98"/>
        <v>0.59156257300124759</v>
      </c>
      <c r="AK161" s="1">
        <f t="shared" si="99"/>
        <v>0.15390304651499567</v>
      </c>
      <c r="AL161" s="1">
        <f t="shared" si="100"/>
        <v>2.5618358214307388</v>
      </c>
      <c r="AM161" s="1">
        <f t="shared" si="101"/>
        <v>3.3525503713080695</v>
      </c>
      <c r="AN161" s="1">
        <f t="shared" si="102"/>
        <v>-3.8993478455076218</v>
      </c>
      <c r="AO161" s="1">
        <f t="shared" si="102"/>
        <v>-3.8993632088511379</v>
      </c>
      <c r="AP161" s="1">
        <f t="shared" si="102"/>
        <v>-3.8992879247306074</v>
      </c>
      <c r="AQ161" s="1">
        <f t="shared" si="102"/>
        <v>-3.8996568865010683</v>
      </c>
      <c r="AR161" s="1">
        <f t="shared" si="102"/>
        <v>-3.8978498618130542</v>
      </c>
      <c r="AS161" s="1">
        <f t="shared" si="102"/>
        <v>-3.9067296945918173</v>
      </c>
      <c r="AT161" s="1">
        <f t="shared" si="102"/>
        <v>-3.8637805089981647</v>
      </c>
      <c r="AU161" s="1">
        <f t="shared" si="103"/>
        <v>-4.0924368912319125</v>
      </c>
    </row>
    <row r="162" spans="1:47" x14ac:dyDescent="0.2">
      <c r="A162" s="1" t="s">
        <v>159</v>
      </c>
      <c r="C162" s="54">
        <v>45815.330999999998</v>
      </c>
      <c r="D162" s="54"/>
      <c r="E162" s="1">
        <f t="shared" si="87"/>
        <v>-8.0013966063916721E-3</v>
      </c>
      <c r="F162" s="1">
        <f t="shared" si="88"/>
        <v>0</v>
      </c>
      <c r="G162" s="1">
        <f t="shared" si="89"/>
        <v>-5.4999999993015081E-3</v>
      </c>
      <c r="I162" s="1">
        <f t="shared" si="86"/>
        <v>-5.4999999993015081E-3</v>
      </c>
      <c r="Q162" s="112">
        <f t="shared" si="90"/>
        <v>30796.830999999998</v>
      </c>
      <c r="S162" s="2">
        <v>0.1</v>
      </c>
      <c r="Z162" s="1">
        <f t="shared" si="91"/>
        <v>0</v>
      </c>
      <c r="AA162" s="1">
        <f t="shared" si="92"/>
        <v>-3.8147358143965273E-4</v>
      </c>
      <c r="AB162" s="1">
        <f t="shared" si="93"/>
        <v>-1.1716040357278516E-2</v>
      </c>
      <c r="AC162" s="1">
        <f t="shared" si="94"/>
        <v>-5.4999999993015081E-3</v>
      </c>
      <c r="AE162" s="1">
        <f t="shared" si="95"/>
        <v>2.6199312690349718E-6</v>
      </c>
      <c r="AF162" s="1">
        <f t="shared" si="104"/>
        <v>-5.4999999993015081E-3</v>
      </c>
      <c r="AG162" s="2"/>
      <c r="AH162" s="1">
        <f t="shared" si="96"/>
        <v>6.2160403579770091E-3</v>
      </c>
      <c r="AI162" s="1">
        <f t="shared" si="97"/>
        <v>0.76325267559860777</v>
      </c>
      <c r="AJ162" s="1">
        <f t="shared" si="98"/>
        <v>0.60059587104462053</v>
      </c>
      <c r="AK162" s="1">
        <f t="shared" si="99"/>
        <v>0.15124911680109807</v>
      </c>
      <c r="AL162" s="1">
        <f t="shared" si="100"/>
        <v>2.5730864580601387</v>
      </c>
      <c r="AM162" s="1">
        <f t="shared" si="101"/>
        <v>3.4227261808078082</v>
      </c>
      <c r="AN162" s="1">
        <f t="shared" si="102"/>
        <v>-3.8852169522342606</v>
      </c>
      <c r="AO162" s="1">
        <f t="shared" si="102"/>
        <v>-3.8852334343936743</v>
      </c>
      <c r="AP162" s="1">
        <f t="shared" si="102"/>
        <v>-3.8851537255881854</v>
      </c>
      <c r="AQ162" s="1">
        <f t="shared" si="102"/>
        <v>-3.8855392568327254</v>
      </c>
      <c r="AR162" s="1">
        <f t="shared" si="102"/>
        <v>-3.8836758062175392</v>
      </c>
      <c r="AS162" s="1">
        <f t="shared" si="102"/>
        <v>-3.8927125859842331</v>
      </c>
      <c r="AT162" s="1">
        <f t="shared" si="102"/>
        <v>-3.8495603477537665</v>
      </c>
      <c r="AU162" s="1">
        <f t="shared" si="103"/>
        <v>-4.0754034374650558</v>
      </c>
    </row>
    <row r="163" spans="1:47" x14ac:dyDescent="0.2">
      <c r="A163" s="1" t="s">
        <v>160</v>
      </c>
      <c r="C163" s="54">
        <v>45815.336499999998</v>
      </c>
      <c r="D163" s="54" t="s">
        <v>52</v>
      </c>
      <c r="E163" s="1">
        <f t="shared" si="87"/>
        <v>0</v>
      </c>
      <c r="F163" s="1">
        <f t="shared" si="88"/>
        <v>0</v>
      </c>
      <c r="G163" s="1">
        <f t="shared" si="89"/>
        <v>0</v>
      </c>
      <c r="I163" s="1">
        <f t="shared" si="86"/>
        <v>0</v>
      </c>
      <c r="Q163" s="112">
        <f t="shared" si="90"/>
        <v>30796.836499999998</v>
      </c>
      <c r="S163" s="2">
        <v>0.1</v>
      </c>
      <c r="Z163" s="1">
        <f t="shared" si="91"/>
        <v>0</v>
      </c>
      <c r="AA163" s="1">
        <f t="shared" si="92"/>
        <v>-3.8147358143965273E-4</v>
      </c>
      <c r="AB163" s="1">
        <f t="shared" si="93"/>
        <v>-6.2160403579770091E-3</v>
      </c>
      <c r="AC163" s="1">
        <f t="shared" si="94"/>
        <v>0</v>
      </c>
      <c r="AE163" s="1">
        <f t="shared" si="95"/>
        <v>1.4552209333639537E-8</v>
      </c>
      <c r="AF163" s="1">
        <f t="shared" si="104"/>
        <v>0</v>
      </c>
      <c r="AG163" s="2"/>
      <c r="AH163" s="1">
        <f t="shared" si="96"/>
        <v>6.2160403579770091E-3</v>
      </c>
      <c r="AI163" s="1">
        <f t="shared" si="97"/>
        <v>0.76325267559860777</v>
      </c>
      <c r="AJ163" s="1">
        <f t="shared" si="98"/>
        <v>0.60059587104462053</v>
      </c>
      <c r="AK163" s="1">
        <f t="shared" si="99"/>
        <v>0.15124911680109807</v>
      </c>
      <c r="AL163" s="1">
        <f t="shared" si="100"/>
        <v>2.5730864580601387</v>
      </c>
      <c r="AM163" s="1">
        <f t="shared" si="101"/>
        <v>3.4227261808078082</v>
      </c>
      <c r="AN163" s="1">
        <f t="shared" si="102"/>
        <v>-3.8852169522342606</v>
      </c>
      <c r="AO163" s="1">
        <f t="shared" si="102"/>
        <v>-3.8852334343936743</v>
      </c>
      <c r="AP163" s="1">
        <f t="shared" si="102"/>
        <v>-3.8851537255881854</v>
      </c>
      <c r="AQ163" s="1">
        <f t="shared" si="102"/>
        <v>-3.8855392568327254</v>
      </c>
      <c r="AR163" s="1">
        <f t="shared" si="102"/>
        <v>-3.8836758062175392</v>
      </c>
      <c r="AS163" s="1">
        <f t="shared" si="102"/>
        <v>-3.8927125859842331</v>
      </c>
      <c r="AT163" s="1">
        <f t="shared" si="102"/>
        <v>-3.8495603477537665</v>
      </c>
      <c r="AU163" s="1">
        <f t="shared" si="103"/>
        <v>-4.0754034374650558</v>
      </c>
    </row>
    <row r="164" spans="1:47" x14ac:dyDescent="0.2">
      <c r="A164" s="1" t="s">
        <v>161</v>
      </c>
      <c r="C164" s="54">
        <v>45854.504999999997</v>
      </c>
      <c r="D164" s="54"/>
      <c r="E164" s="1">
        <f t="shared" si="87"/>
        <v>56.982309639500372</v>
      </c>
      <c r="F164" s="1">
        <f t="shared" si="88"/>
        <v>57</v>
      </c>
      <c r="G164" s="1">
        <f t="shared" si="89"/>
        <v>-1.2159999998402782E-2</v>
      </c>
      <c r="I164" s="1">
        <f t="shared" si="86"/>
        <v>-1.2159999998402782E-2</v>
      </c>
      <c r="Q164" s="112">
        <f t="shared" si="90"/>
        <v>30836.004999999997</v>
      </c>
      <c r="S164" s="2">
        <v>0.1</v>
      </c>
      <c r="Z164" s="1">
        <f t="shared" si="91"/>
        <v>57</v>
      </c>
      <c r="AA164" s="1">
        <f t="shared" si="92"/>
        <v>-3.4214901084264702E-4</v>
      </c>
      <c r="AB164" s="1">
        <f t="shared" si="93"/>
        <v>-1.8663018509182644E-2</v>
      </c>
      <c r="AC164" s="1">
        <f t="shared" si="94"/>
        <v>-1.2159999998402782E-2</v>
      </c>
      <c r="AE164" s="1">
        <f t="shared" si="95"/>
        <v>1.3966160196417607E-5</v>
      </c>
      <c r="AF164" s="1">
        <f t="shared" si="104"/>
        <v>-1.2159999998402782E-2</v>
      </c>
      <c r="AG164" s="2"/>
      <c r="AH164" s="1">
        <f t="shared" si="96"/>
        <v>6.5030185107798613E-3</v>
      </c>
      <c r="AI164" s="1">
        <f t="shared" si="97"/>
        <v>0.76037549599980792</v>
      </c>
      <c r="AJ164" s="1">
        <f t="shared" si="98"/>
        <v>0.61592702134313615</v>
      </c>
      <c r="AK164" s="1">
        <f t="shared" si="99"/>
        <v>0.14664817771452943</v>
      </c>
      <c r="AL164" s="1">
        <f t="shared" si="100"/>
        <v>2.5924024451009005</v>
      </c>
      <c r="AM164" s="1">
        <f t="shared" si="101"/>
        <v>3.5497303792708572</v>
      </c>
      <c r="AN164" s="1">
        <f t="shared" si="102"/>
        <v>-3.8608825880538671</v>
      </c>
      <c r="AO164" s="1">
        <f t="shared" si="102"/>
        <v>-3.8609010681388174</v>
      </c>
      <c r="AP164" s="1">
        <f t="shared" si="102"/>
        <v>-3.86081362826204</v>
      </c>
      <c r="AQ164" s="1">
        <f t="shared" si="102"/>
        <v>-3.861227415588993</v>
      </c>
      <c r="AR164" s="1">
        <f t="shared" si="102"/>
        <v>-3.8592705923748856</v>
      </c>
      <c r="AS164" s="1">
        <f t="shared" si="102"/>
        <v>-3.8685543609027673</v>
      </c>
      <c r="AT164" s="1">
        <f t="shared" si="102"/>
        <v>-3.8251521087366065</v>
      </c>
      <c r="AU164" s="1">
        <f t="shared" si="103"/>
        <v>-4.0459820173223058</v>
      </c>
    </row>
    <row r="165" spans="1:47" x14ac:dyDescent="0.2">
      <c r="A165" s="1" t="s">
        <v>161</v>
      </c>
      <c r="C165" s="54">
        <v>45854.508000000002</v>
      </c>
      <c r="D165" s="54"/>
      <c r="E165" s="1">
        <f t="shared" si="87"/>
        <v>56.986674037656051</v>
      </c>
      <c r="F165" s="1">
        <f t="shared" si="88"/>
        <v>57</v>
      </c>
      <c r="G165" s="1">
        <f t="shared" si="89"/>
        <v>-9.1599999941536225E-3</v>
      </c>
      <c r="I165" s="1">
        <f t="shared" si="86"/>
        <v>-9.1599999941536225E-3</v>
      </c>
      <c r="Q165" s="112">
        <f t="shared" si="90"/>
        <v>30836.008000000002</v>
      </c>
      <c r="S165" s="2">
        <v>0.1</v>
      </c>
      <c r="Z165" s="1">
        <f t="shared" si="91"/>
        <v>57</v>
      </c>
      <c r="AA165" s="1">
        <f t="shared" si="92"/>
        <v>-3.4214901084264702E-4</v>
      </c>
      <c r="AB165" s="1">
        <f t="shared" si="93"/>
        <v>-1.5663018504933485E-2</v>
      </c>
      <c r="AC165" s="1">
        <f t="shared" si="94"/>
        <v>-9.1599999941536225E-3</v>
      </c>
      <c r="AE165" s="1">
        <f t="shared" si="95"/>
        <v>7.7754495963878353E-6</v>
      </c>
      <c r="AF165" s="1">
        <f t="shared" si="104"/>
        <v>-9.1599999941536225E-3</v>
      </c>
      <c r="AG165" s="2"/>
      <c r="AH165" s="1">
        <f t="shared" si="96"/>
        <v>6.5030185107798613E-3</v>
      </c>
      <c r="AI165" s="1">
        <f t="shared" si="97"/>
        <v>0.76037549599980792</v>
      </c>
      <c r="AJ165" s="1">
        <f t="shared" si="98"/>
        <v>0.61592702134313615</v>
      </c>
      <c r="AK165" s="1">
        <f t="shared" si="99"/>
        <v>0.14664817771452943</v>
      </c>
      <c r="AL165" s="1">
        <f t="shared" si="100"/>
        <v>2.5924024451009005</v>
      </c>
      <c r="AM165" s="1">
        <f t="shared" si="101"/>
        <v>3.5497303792708572</v>
      </c>
      <c r="AN165" s="1">
        <f t="shared" ref="AN165:AT180" si="105">$AU165+$AB$7*SIN(AO165)</f>
        <v>-3.8608825880538671</v>
      </c>
      <c r="AO165" s="1">
        <f t="shared" si="105"/>
        <v>-3.8609010681388174</v>
      </c>
      <c r="AP165" s="1">
        <f t="shared" si="105"/>
        <v>-3.86081362826204</v>
      </c>
      <c r="AQ165" s="1">
        <f t="shared" si="105"/>
        <v>-3.861227415588993</v>
      </c>
      <c r="AR165" s="1">
        <f t="shared" si="105"/>
        <v>-3.8592705923748856</v>
      </c>
      <c r="AS165" s="1">
        <f t="shared" si="105"/>
        <v>-3.8685543609027673</v>
      </c>
      <c r="AT165" s="1">
        <f t="shared" si="105"/>
        <v>-3.8251521087366065</v>
      </c>
      <c r="AU165" s="1">
        <f t="shared" si="103"/>
        <v>-4.0459820173223058</v>
      </c>
    </row>
    <row r="166" spans="1:47" x14ac:dyDescent="0.2">
      <c r="A166" s="1" t="s">
        <v>132</v>
      </c>
      <c r="C166" s="54">
        <v>46091.667999999998</v>
      </c>
      <c r="D166" s="54" t="s">
        <v>52</v>
      </c>
      <c r="E166" s="1">
        <f t="shared" si="87"/>
        <v>402.00689574907653</v>
      </c>
      <c r="F166" s="1">
        <f t="shared" si="88"/>
        <v>402</v>
      </c>
      <c r="G166" s="1">
        <f t="shared" si="89"/>
        <v>4.7399999966728501E-3</v>
      </c>
      <c r="I166" s="1">
        <f t="shared" si="86"/>
        <v>4.7399999966728501E-3</v>
      </c>
      <c r="Q166" s="112">
        <f t="shared" si="90"/>
        <v>31073.167999999998</v>
      </c>
      <c r="S166" s="2">
        <v>0.1</v>
      </c>
      <c r="Z166" s="1">
        <f t="shared" si="91"/>
        <v>402</v>
      </c>
      <c r="AA166" s="1">
        <f t="shared" si="92"/>
        <v>-2.0754755821364955E-4</v>
      </c>
      <c r="AB166" s="1">
        <f t="shared" si="93"/>
        <v>-3.3927044362113568E-3</v>
      </c>
      <c r="AC166" s="1">
        <f t="shared" si="94"/>
        <v>4.7399999966728501E-3</v>
      </c>
      <c r="AE166" s="1">
        <f t="shared" si="95"/>
        <v>2.4478226807863386E-6</v>
      </c>
      <c r="AF166" s="1">
        <f t="shared" si="104"/>
        <v>4.7399999966728501E-3</v>
      </c>
      <c r="AG166" s="2"/>
      <c r="AH166" s="1">
        <f t="shared" si="96"/>
        <v>8.1327044328842069E-3</v>
      </c>
      <c r="AI166" s="1">
        <f t="shared" si="97"/>
        <v>0.74524035511754272</v>
      </c>
      <c r="AJ166" s="1">
        <f t="shared" si="98"/>
        <v>0.70159735957054792</v>
      </c>
      <c r="AK166" s="1">
        <f t="shared" si="99"/>
        <v>0.11841923105515645</v>
      </c>
      <c r="AL166" s="1">
        <f t="shared" si="100"/>
        <v>2.7064770088878785</v>
      </c>
      <c r="AM166" s="1">
        <f t="shared" si="101"/>
        <v>4.5237300361351691</v>
      </c>
      <c r="AN166" s="1">
        <f t="shared" si="105"/>
        <v>-3.7153964835507232</v>
      </c>
      <c r="AO166" s="1">
        <f t="shared" si="105"/>
        <v>-3.715427541394217</v>
      </c>
      <c r="AP166" s="1">
        <f t="shared" si="105"/>
        <v>-3.7152959113836008</v>
      </c>
      <c r="AQ166" s="1">
        <f t="shared" si="105"/>
        <v>-3.7158538653715159</v>
      </c>
      <c r="AR166" s="1">
        <f t="shared" si="105"/>
        <v>-3.7134901854597104</v>
      </c>
      <c r="AS166" s="1">
        <f t="shared" si="105"/>
        <v>-3.7235284964494753</v>
      </c>
      <c r="AT166" s="1">
        <f t="shared" si="105"/>
        <v>-3.681329925727733</v>
      </c>
      <c r="AU166" s="1">
        <f t="shared" si="103"/>
        <v>-3.8679050006688129</v>
      </c>
    </row>
    <row r="167" spans="1:47" x14ac:dyDescent="0.2">
      <c r="A167" s="1" t="s">
        <v>163</v>
      </c>
      <c r="C167" s="54">
        <v>46116.419000000002</v>
      </c>
      <c r="D167" s="54"/>
      <c r="E167" s="1">
        <f t="shared" si="87"/>
        <v>438.01463528180057</v>
      </c>
      <c r="F167" s="1">
        <f t="shared" si="88"/>
        <v>438</v>
      </c>
      <c r="G167" s="1">
        <f t="shared" si="89"/>
        <v>1.0060000000521541E-2</v>
      </c>
      <c r="I167" s="1">
        <f t="shared" si="86"/>
        <v>1.0060000000521541E-2</v>
      </c>
      <c r="Q167" s="112">
        <f t="shared" si="90"/>
        <v>31097.919000000002</v>
      </c>
      <c r="S167" s="2">
        <v>0.1</v>
      </c>
      <c r="Z167" s="1">
        <f t="shared" si="91"/>
        <v>438</v>
      </c>
      <c r="AA167" s="1">
        <f t="shared" si="92"/>
        <v>-2.04142711614657E-4</v>
      </c>
      <c r="AB167" s="1">
        <f t="shared" si="93"/>
        <v>1.7682647782392633E-3</v>
      </c>
      <c r="AC167" s="1">
        <f t="shared" si="94"/>
        <v>1.0060000000521541E-2</v>
      </c>
      <c r="AE167" s="1">
        <f t="shared" si="95"/>
        <v>1.0535262561509862E-5</v>
      </c>
      <c r="AF167" s="1">
        <f t="shared" si="104"/>
        <v>1.0060000000521541E-2</v>
      </c>
      <c r="AG167" s="2"/>
      <c r="AH167" s="1">
        <f t="shared" si="96"/>
        <v>8.2917352222822774E-3</v>
      </c>
      <c r="AI167" s="1">
        <f t="shared" si="97"/>
        <v>0.74387769959549632</v>
      </c>
      <c r="AJ167" s="1">
        <f t="shared" si="98"/>
        <v>0.70985342795208917</v>
      </c>
      <c r="AK167" s="1">
        <f t="shared" si="99"/>
        <v>0.1154424453129585</v>
      </c>
      <c r="AL167" s="1">
        <f t="shared" si="100"/>
        <v>2.7181303941051369</v>
      </c>
      <c r="AM167" s="1">
        <f t="shared" si="101"/>
        <v>4.6521821886772061</v>
      </c>
      <c r="AN167" s="1">
        <f t="shared" si="105"/>
        <v>-3.7003753698063639</v>
      </c>
      <c r="AO167" s="1">
        <f t="shared" si="105"/>
        <v>-3.70040763571919</v>
      </c>
      <c r="AP167" s="1">
        <f t="shared" si="105"/>
        <v>-3.7002721853432852</v>
      </c>
      <c r="AQ167" s="1">
        <f t="shared" si="105"/>
        <v>-3.7008408749747672</v>
      </c>
      <c r="AR167" s="1">
        <f t="shared" si="105"/>
        <v>-3.6984545813976113</v>
      </c>
      <c r="AS167" s="1">
        <f t="shared" si="105"/>
        <v>-3.708491853294078</v>
      </c>
      <c r="AT167" s="1">
        <f t="shared" si="105"/>
        <v>-3.666682849478303</v>
      </c>
      <c r="AU167" s="1">
        <f t="shared" si="103"/>
        <v>-3.8493230511049692</v>
      </c>
    </row>
    <row r="168" spans="1:47" x14ac:dyDescent="0.2">
      <c r="A168" s="1" t="s">
        <v>132</v>
      </c>
      <c r="C168" s="54">
        <v>46144.601000000002</v>
      </c>
      <c r="D168" s="54" t="s">
        <v>52</v>
      </c>
      <c r="E168" s="1">
        <f t="shared" si="87"/>
        <v>479.01379149815938</v>
      </c>
      <c r="F168" s="1">
        <f t="shared" si="88"/>
        <v>479</v>
      </c>
      <c r="G168" s="1">
        <f t="shared" si="89"/>
        <v>9.4800000078976154E-3</v>
      </c>
      <c r="I168" s="1">
        <f t="shared" si="86"/>
        <v>9.4800000078976154E-3</v>
      </c>
      <c r="Q168" s="112">
        <f t="shared" si="90"/>
        <v>31126.101000000002</v>
      </c>
      <c r="S168" s="2">
        <v>0.1</v>
      </c>
      <c r="Z168" s="1">
        <f t="shared" si="91"/>
        <v>479</v>
      </c>
      <c r="AA168" s="1">
        <f t="shared" si="92"/>
        <v>-2.0279971992290778E-4</v>
      </c>
      <c r="AB168" s="1">
        <f t="shared" si="93"/>
        <v>1.0097692620314649E-3</v>
      </c>
      <c r="AC168" s="1">
        <f t="shared" si="94"/>
        <v>9.4800000078976154E-3</v>
      </c>
      <c r="AE168" s="1">
        <f t="shared" si="95"/>
        <v>9.375661056908121E-6</v>
      </c>
      <c r="AF168" s="1">
        <f t="shared" si="104"/>
        <v>9.4800000078976154E-3</v>
      </c>
      <c r="AG168" s="2"/>
      <c r="AH168" s="1">
        <f t="shared" si="96"/>
        <v>8.4702307458661506E-3</v>
      </c>
      <c r="AI168" s="1">
        <f t="shared" si="97"/>
        <v>0.74237388317652453</v>
      </c>
      <c r="AJ168" s="1">
        <f t="shared" si="98"/>
        <v>0.71910320048132237</v>
      </c>
      <c r="AK168" s="1">
        <f t="shared" si="99"/>
        <v>0.11204630683243101</v>
      </c>
      <c r="AL168" s="1">
        <f t="shared" si="100"/>
        <v>2.7313512193139364</v>
      </c>
      <c r="AM168" s="1">
        <f t="shared" si="101"/>
        <v>4.8066118335046886</v>
      </c>
      <c r="AN168" s="1">
        <f t="shared" si="105"/>
        <v>-3.6833009513033619</v>
      </c>
      <c r="AO168" s="1">
        <f t="shared" si="105"/>
        <v>-3.6833345316682382</v>
      </c>
      <c r="AP168" s="1">
        <f t="shared" si="105"/>
        <v>-3.6831950321160605</v>
      </c>
      <c r="AQ168" s="1">
        <f t="shared" si="105"/>
        <v>-3.683774617916836</v>
      </c>
      <c r="AR168" s="1">
        <f t="shared" si="105"/>
        <v>-3.6813679057257196</v>
      </c>
      <c r="AS168" s="1">
        <f t="shared" si="105"/>
        <v>-3.6913847134698803</v>
      </c>
      <c r="AT168" s="1">
        <f t="shared" si="105"/>
        <v>-3.6500781874286083</v>
      </c>
      <c r="AU168" s="1">
        <f t="shared" si="103"/>
        <v>-3.8281602752128148</v>
      </c>
    </row>
    <row r="169" spans="1:47" x14ac:dyDescent="0.2">
      <c r="A169" s="1" t="s">
        <v>132</v>
      </c>
      <c r="C169" s="54">
        <v>46170.714999999997</v>
      </c>
      <c r="D169" s="54" t="s">
        <v>52</v>
      </c>
      <c r="E169" s="1">
        <f t="shared" si="87"/>
        <v>517.00442259012323</v>
      </c>
      <c r="F169" s="1">
        <f t="shared" si="88"/>
        <v>517</v>
      </c>
      <c r="G169" s="1">
        <f t="shared" si="89"/>
        <v>3.0399999959627166E-3</v>
      </c>
      <c r="I169" s="1">
        <f t="shared" si="86"/>
        <v>3.0399999959627166E-3</v>
      </c>
      <c r="Q169" s="112">
        <f t="shared" si="90"/>
        <v>31152.214999999997</v>
      </c>
      <c r="S169" s="2">
        <v>0.1</v>
      </c>
      <c r="Z169" s="1">
        <f t="shared" si="91"/>
        <v>517</v>
      </c>
      <c r="AA169" s="1">
        <f t="shared" si="92"/>
        <v>-2.0398615085094086E-4</v>
      </c>
      <c r="AB169" s="1">
        <f t="shared" si="93"/>
        <v>-5.5931506720042785E-3</v>
      </c>
      <c r="AC169" s="1">
        <f t="shared" si="94"/>
        <v>3.0399999959627166E-3</v>
      </c>
      <c r="AE169" s="1">
        <f t="shared" si="95"/>
        <v>1.0523446120718923E-6</v>
      </c>
      <c r="AF169" s="1">
        <f t="shared" si="104"/>
        <v>3.0399999959627166E-3</v>
      </c>
      <c r="AG169" s="2"/>
      <c r="AH169" s="1">
        <f t="shared" si="96"/>
        <v>8.6331506679669951E-3</v>
      </c>
      <c r="AI169" s="1">
        <f t="shared" si="97"/>
        <v>0.74102541955802093</v>
      </c>
      <c r="AJ169" s="1">
        <f t="shared" si="98"/>
        <v>0.72753173639759638</v>
      </c>
      <c r="AK169" s="1">
        <f t="shared" si="99"/>
        <v>0.10889333142681965</v>
      </c>
      <c r="AL169" s="1">
        <f t="shared" si="100"/>
        <v>2.7435576924111986</v>
      </c>
      <c r="AM169" s="1">
        <f t="shared" si="101"/>
        <v>4.9581692548602394</v>
      </c>
      <c r="AN169" s="1">
        <f t="shared" si="105"/>
        <v>-3.6675062477531881</v>
      </c>
      <c r="AO169" s="1">
        <f t="shared" si="105"/>
        <v>-3.6675409779982426</v>
      </c>
      <c r="AP169" s="1">
        <f t="shared" si="105"/>
        <v>-3.6673980422020445</v>
      </c>
      <c r="AQ169" s="1">
        <f t="shared" si="105"/>
        <v>-3.6679863848323748</v>
      </c>
      <c r="AR169" s="1">
        <f t="shared" si="105"/>
        <v>-3.6655659747187652</v>
      </c>
      <c r="AS169" s="1">
        <f t="shared" si="105"/>
        <v>-3.6755453783429508</v>
      </c>
      <c r="AT169" s="1">
        <f t="shared" si="105"/>
        <v>-3.6347597591712306</v>
      </c>
      <c r="AU169" s="1">
        <f t="shared" si="103"/>
        <v>-3.8085459951176475</v>
      </c>
    </row>
    <row r="170" spans="1:47" x14ac:dyDescent="0.2">
      <c r="A170" s="1" t="s">
        <v>163</v>
      </c>
      <c r="C170" s="54">
        <v>46171.404000000002</v>
      </c>
      <c r="D170" s="54"/>
      <c r="E170" s="1">
        <f t="shared" si="87"/>
        <v>518.00677936513227</v>
      </c>
      <c r="F170" s="1">
        <f t="shared" si="88"/>
        <v>518</v>
      </c>
      <c r="G170" s="1">
        <f t="shared" si="89"/>
        <v>4.6600000059697777E-3</v>
      </c>
      <c r="I170" s="1">
        <f t="shared" si="86"/>
        <v>4.6600000059697777E-3</v>
      </c>
      <c r="Q170" s="112">
        <f t="shared" si="90"/>
        <v>31152.904000000002</v>
      </c>
      <c r="S170" s="2">
        <v>0.1</v>
      </c>
      <c r="Z170" s="1">
        <f t="shared" si="91"/>
        <v>518</v>
      </c>
      <c r="AA170" s="1">
        <f t="shared" si="92"/>
        <v>-2.0404914237639148E-4</v>
      </c>
      <c r="AB170" s="1">
        <f t="shared" si="93"/>
        <v>-3.9774051700548867E-3</v>
      </c>
      <c r="AC170" s="1">
        <f t="shared" si="94"/>
        <v>4.6600000059697777E-3</v>
      </c>
      <c r="AE170" s="1">
        <f t="shared" si="95"/>
        <v>2.3658974117527096E-6</v>
      </c>
      <c r="AF170" s="1">
        <f t="shared" si="104"/>
        <v>4.6600000059697777E-3</v>
      </c>
      <c r="AG170" s="2"/>
      <c r="AH170" s="1">
        <f t="shared" si="96"/>
        <v>8.6374051760246644E-3</v>
      </c>
      <c r="AI170" s="1">
        <f t="shared" si="97"/>
        <v>0.74099051872288402</v>
      </c>
      <c r="AJ170" s="1">
        <f t="shared" si="98"/>
        <v>0.72775167288756715</v>
      </c>
      <c r="AK170" s="1">
        <f t="shared" si="99"/>
        <v>0.10881029157616283</v>
      </c>
      <c r="AL170" s="1">
        <f t="shared" si="100"/>
        <v>2.7438783194577909</v>
      </c>
      <c r="AM170" s="1">
        <f t="shared" si="101"/>
        <v>4.962273889294373</v>
      </c>
      <c r="AN170" s="1">
        <f t="shared" si="105"/>
        <v>-3.6670909834161467</v>
      </c>
      <c r="AO170" s="1">
        <f t="shared" si="105"/>
        <v>-3.6671257429428668</v>
      </c>
      <c r="AP170" s="1">
        <f t="shared" si="105"/>
        <v>-3.6669827210944046</v>
      </c>
      <c r="AQ170" s="1">
        <f t="shared" si="105"/>
        <v>-3.6675712760709271</v>
      </c>
      <c r="AR170" s="1">
        <f t="shared" si="105"/>
        <v>-3.6651505746500277</v>
      </c>
      <c r="AS170" s="1">
        <f t="shared" si="105"/>
        <v>-3.6751287538045792</v>
      </c>
      <c r="AT170" s="1">
        <f t="shared" si="105"/>
        <v>-3.6343575527851155</v>
      </c>
      <c r="AU170" s="1">
        <f t="shared" si="103"/>
        <v>-3.8080298298519857</v>
      </c>
    </row>
    <row r="171" spans="1:47" x14ac:dyDescent="0.2">
      <c r="A171" s="1" t="s">
        <v>161</v>
      </c>
      <c r="C171" s="54">
        <v>46175.527000000002</v>
      </c>
      <c r="D171" s="54"/>
      <c r="E171" s="1">
        <f t="shared" si="87"/>
        <v>524.00491722192123</v>
      </c>
      <c r="F171" s="1">
        <f t="shared" si="88"/>
        <v>524</v>
      </c>
      <c r="G171" s="1">
        <f t="shared" si="89"/>
        <v>3.3800000019255094E-3</v>
      </c>
      <c r="I171" s="1">
        <f t="shared" si="86"/>
        <v>3.3800000019255094E-3</v>
      </c>
      <c r="Q171" s="112">
        <f t="shared" si="90"/>
        <v>31157.027000000002</v>
      </c>
      <c r="S171" s="2">
        <v>0.1</v>
      </c>
      <c r="Z171" s="1">
        <f t="shared" si="91"/>
        <v>524</v>
      </c>
      <c r="AA171" s="1">
        <f t="shared" si="92"/>
        <v>-2.0446141628830197E-4</v>
      </c>
      <c r="AB171" s="1">
        <f t="shared" si="93"/>
        <v>-5.2828967252888312E-3</v>
      </c>
      <c r="AC171" s="1">
        <f t="shared" si="94"/>
        <v>3.3800000019255094E-3</v>
      </c>
      <c r="AE171" s="1">
        <f t="shared" si="95"/>
        <v>1.2848363658663369E-6</v>
      </c>
      <c r="AF171" s="1">
        <f t="shared" si="104"/>
        <v>3.3800000019255094E-3</v>
      </c>
      <c r="AG171" s="2"/>
      <c r="AH171" s="1">
        <f t="shared" si="96"/>
        <v>8.6628967272143406E-3</v>
      </c>
      <c r="AI171" s="1">
        <f t="shared" si="97"/>
        <v>0.74078174157448118</v>
      </c>
      <c r="AJ171" s="1">
        <f t="shared" si="98"/>
        <v>0.72906928658457448</v>
      </c>
      <c r="AK171" s="1">
        <f t="shared" si="99"/>
        <v>0.10831198199262723</v>
      </c>
      <c r="AL171" s="1">
        <f t="shared" si="100"/>
        <v>2.7458014485833813</v>
      </c>
      <c r="AM171" s="1">
        <f t="shared" si="101"/>
        <v>4.9870313144123921</v>
      </c>
      <c r="AN171" s="1">
        <f t="shared" si="105"/>
        <v>-3.6645998075471287</v>
      </c>
      <c r="AO171" s="1">
        <f t="shared" si="105"/>
        <v>-3.6646347416562457</v>
      </c>
      <c r="AP171" s="1">
        <f t="shared" si="105"/>
        <v>-3.6644912083609529</v>
      </c>
      <c r="AQ171" s="1">
        <f t="shared" si="105"/>
        <v>-3.6650810175407971</v>
      </c>
      <c r="AR171" s="1">
        <f t="shared" si="105"/>
        <v>-3.6626586434721684</v>
      </c>
      <c r="AS171" s="1">
        <f t="shared" si="105"/>
        <v>-3.6726292169445847</v>
      </c>
      <c r="AT171" s="1">
        <f t="shared" si="105"/>
        <v>-3.6319452850940142</v>
      </c>
      <c r="AU171" s="1">
        <f t="shared" si="103"/>
        <v>-3.8049328382580114</v>
      </c>
    </row>
    <row r="172" spans="1:47" x14ac:dyDescent="0.2">
      <c r="A172" s="1" t="s">
        <v>132</v>
      </c>
      <c r="C172" s="54">
        <v>46181.718999999997</v>
      </c>
      <c r="D172" s="54" t="s">
        <v>52</v>
      </c>
      <c r="E172" s="1">
        <f t="shared" si="87"/>
        <v>533.01303500247275</v>
      </c>
      <c r="F172" s="1">
        <f t="shared" si="88"/>
        <v>533</v>
      </c>
      <c r="G172" s="1">
        <f t="shared" si="89"/>
        <v>8.9599999992060475E-3</v>
      </c>
      <c r="I172" s="1">
        <f t="shared" si="86"/>
        <v>8.9599999992060475E-3</v>
      </c>
      <c r="Q172" s="112">
        <f t="shared" si="90"/>
        <v>31163.218999999997</v>
      </c>
      <c r="S172" s="2">
        <v>0.1</v>
      </c>
      <c r="Z172" s="1">
        <f t="shared" si="91"/>
        <v>533</v>
      </c>
      <c r="AA172" s="1">
        <f t="shared" si="92"/>
        <v>-2.0519028306470108E-4</v>
      </c>
      <c r="AB172" s="1">
        <f t="shared" si="93"/>
        <v>2.5898016953508629E-4</v>
      </c>
      <c r="AC172" s="1">
        <f t="shared" si="94"/>
        <v>8.9599999992060475E-3</v>
      </c>
      <c r="AE172" s="1">
        <f t="shared" si="95"/>
        <v>8.4000712910230177E-6</v>
      </c>
      <c r="AF172" s="1">
        <f t="shared" si="104"/>
        <v>8.9599999992060475E-3</v>
      </c>
      <c r="AG172" s="2"/>
      <c r="AH172" s="1">
        <f t="shared" si="96"/>
        <v>8.7010198296709612E-3</v>
      </c>
      <c r="AI172" s="1">
        <f t="shared" si="97"/>
        <v>0.74047059150656935</v>
      </c>
      <c r="AJ172" s="1">
        <f t="shared" si="98"/>
        <v>0.73103926788765428</v>
      </c>
      <c r="AK172" s="1">
        <f t="shared" si="99"/>
        <v>0.10756429273406808</v>
      </c>
      <c r="AL172" s="1">
        <f t="shared" si="100"/>
        <v>2.7486841169344083</v>
      </c>
      <c r="AM172" s="1">
        <f t="shared" si="101"/>
        <v>5.024589315409842</v>
      </c>
      <c r="AN172" s="1">
        <f t="shared" si="105"/>
        <v>-3.6608643560816141</v>
      </c>
      <c r="AO172" s="1">
        <f t="shared" si="105"/>
        <v>-3.6608995484428721</v>
      </c>
      <c r="AP172" s="1">
        <f t="shared" si="105"/>
        <v>-3.6607552637949192</v>
      </c>
      <c r="AQ172" s="1">
        <f t="shared" si="105"/>
        <v>-3.6613468899711679</v>
      </c>
      <c r="AR172" s="1">
        <f t="shared" si="105"/>
        <v>-3.6589222494060887</v>
      </c>
      <c r="AS172" s="1">
        <f t="shared" si="105"/>
        <v>-3.6688805821153148</v>
      </c>
      <c r="AT172" s="1">
        <f t="shared" si="105"/>
        <v>-3.6283299924707664</v>
      </c>
      <c r="AU172" s="1">
        <f t="shared" si="103"/>
        <v>-3.8002873508670518</v>
      </c>
    </row>
    <row r="173" spans="1:47" x14ac:dyDescent="0.2">
      <c r="A173" s="1" t="s">
        <v>132</v>
      </c>
      <c r="C173" s="54">
        <v>46469.72</v>
      </c>
      <c r="D173" s="54" t="s">
        <v>52</v>
      </c>
      <c r="E173" s="1">
        <f t="shared" si="87"/>
        <v>951.99671215339924</v>
      </c>
      <c r="F173" s="1">
        <f t="shared" si="88"/>
        <v>952</v>
      </c>
      <c r="G173" s="1">
        <f t="shared" si="89"/>
        <v>-2.2599999938393012E-3</v>
      </c>
      <c r="I173" s="1">
        <f t="shared" si="86"/>
        <v>-2.2599999938393012E-3</v>
      </c>
      <c r="Q173" s="112">
        <f t="shared" si="90"/>
        <v>31451.22</v>
      </c>
      <c r="S173" s="2">
        <v>0.1</v>
      </c>
      <c r="Z173" s="1">
        <f t="shared" si="91"/>
        <v>952</v>
      </c>
      <c r="AA173" s="1">
        <f t="shared" si="92"/>
        <v>-3.9017790665462487E-4</v>
      </c>
      <c r="AB173" s="1">
        <f t="shared" si="93"/>
        <v>-1.257980129954058E-2</v>
      </c>
      <c r="AC173" s="1">
        <f t="shared" si="94"/>
        <v>-2.2599999938393012E-3</v>
      </c>
      <c r="AE173" s="1">
        <f t="shared" si="95"/>
        <v>3.4962346377236593E-7</v>
      </c>
      <c r="AF173" s="1">
        <f t="shared" si="104"/>
        <v>-2.2599999938393012E-3</v>
      </c>
      <c r="AG173" s="2"/>
      <c r="AH173" s="1">
        <f t="shared" si="96"/>
        <v>1.0319801305701279E-2</v>
      </c>
      <c r="AI173" s="1">
        <f t="shared" si="97"/>
        <v>0.72858158411643348</v>
      </c>
      <c r="AJ173" s="1">
        <f t="shared" si="98"/>
        <v>0.81440224123223437</v>
      </c>
      <c r="AK173" s="1">
        <f t="shared" si="99"/>
        <v>7.250954739608835E-2</v>
      </c>
      <c r="AL173" s="1">
        <f t="shared" si="100"/>
        <v>2.8805386669607351</v>
      </c>
      <c r="AM173" s="1">
        <f t="shared" si="101"/>
        <v>7.6176920587308512</v>
      </c>
      <c r="AN173" s="1">
        <f t="shared" si="105"/>
        <v>-3.4884900089735136</v>
      </c>
      <c r="AO173" s="1">
        <f t="shared" si="105"/>
        <v>-3.4885304437990157</v>
      </c>
      <c r="AP173" s="1">
        <f t="shared" si="105"/>
        <v>-3.4883774007702892</v>
      </c>
      <c r="AQ173" s="1">
        <f t="shared" si="105"/>
        <v>-3.488956702740714</v>
      </c>
      <c r="AR173" s="1">
        <f t="shared" si="105"/>
        <v>-3.4867645540025456</v>
      </c>
      <c r="AS173" s="1">
        <f t="shared" si="105"/>
        <v>-3.4950691283995261</v>
      </c>
      <c r="AT173" s="1">
        <f t="shared" si="105"/>
        <v>-3.4637368257349648</v>
      </c>
      <c r="AU173" s="1">
        <f t="shared" si="103"/>
        <v>-3.5840141045545479</v>
      </c>
    </row>
    <row r="174" spans="1:47" x14ac:dyDescent="0.2">
      <c r="A174" s="1" t="s">
        <v>132</v>
      </c>
      <c r="C174" s="54">
        <v>46544.648000000001</v>
      </c>
      <c r="D174" s="54" t="s">
        <v>52</v>
      </c>
      <c r="E174" s="1">
        <f t="shared" si="87"/>
        <v>1061.0019203351908</v>
      </c>
      <c r="F174" s="1">
        <f t="shared" si="88"/>
        <v>1061</v>
      </c>
      <c r="G174" s="1">
        <f t="shared" si="89"/>
        <v>1.3200000030337833E-3</v>
      </c>
      <c r="I174" s="1">
        <f t="shared" si="86"/>
        <v>1.3200000030337833E-3</v>
      </c>
      <c r="Q174" s="112">
        <f t="shared" si="90"/>
        <v>31526.148000000001</v>
      </c>
      <c r="S174" s="2">
        <v>0.1</v>
      </c>
      <c r="Z174" s="1">
        <f t="shared" si="91"/>
        <v>1061</v>
      </c>
      <c r="AA174" s="1">
        <f t="shared" si="92"/>
        <v>-4.8839671821951369E-4</v>
      </c>
      <c r="AB174" s="1">
        <f t="shared" si="93"/>
        <v>-9.3692142342502015E-3</v>
      </c>
      <c r="AC174" s="1">
        <f t="shared" si="94"/>
        <v>1.3200000030337833E-3</v>
      </c>
      <c r="AE174" s="1">
        <f t="shared" si="95"/>
        <v>3.2702987014396748E-7</v>
      </c>
      <c r="AF174" s="1">
        <f t="shared" si="104"/>
        <v>1.3200000030337833E-3</v>
      </c>
      <c r="AG174" s="2"/>
      <c r="AH174" s="1">
        <f t="shared" si="96"/>
        <v>1.0689214237283985E-2</v>
      </c>
      <c r="AI174" s="1">
        <f t="shared" si="97"/>
        <v>0.72629404999819469</v>
      </c>
      <c r="AJ174" s="1">
        <f t="shared" si="98"/>
        <v>0.8334794731054993</v>
      </c>
      <c r="AK174" s="1">
        <f t="shared" si="99"/>
        <v>6.3329644542974739E-2</v>
      </c>
      <c r="AL174" s="1">
        <f t="shared" si="100"/>
        <v>2.9142155150739586</v>
      </c>
      <c r="AM174" s="1">
        <f t="shared" si="101"/>
        <v>8.758030169002696</v>
      </c>
      <c r="AN174" s="1">
        <f t="shared" si="105"/>
        <v>-3.4440577226790374</v>
      </c>
      <c r="AO174" s="1">
        <f t="shared" si="105"/>
        <v>-3.4440967481045233</v>
      </c>
      <c r="AP174" s="1">
        <f t="shared" si="105"/>
        <v>-3.4439512322210644</v>
      </c>
      <c r="AQ174" s="1">
        <f t="shared" si="105"/>
        <v>-3.4444938575630886</v>
      </c>
      <c r="AR174" s="1">
        <f t="shared" si="105"/>
        <v>-3.4424708869218636</v>
      </c>
      <c r="AS174" s="1">
        <f t="shared" si="105"/>
        <v>-3.4500192972739421</v>
      </c>
      <c r="AT174" s="1">
        <f t="shared" si="105"/>
        <v>-3.4219418241912742</v>
      </c>
      <c r="AU174" s="1">
        <f t="shared" si="103"/>
        <v>-3.5277520905973576</v>
      </c>
    </row>
    <row r="175" spans="1:47" x14ac:dyDescent="0.2">
      <c r="A175" s="1" t="s">
        <v>165</v>
      </c>
      <c r="C175" s="54">
        <v>46657.38</v>
      </c>
      <c r="D175" s="54"/>
      <c r="E175" s="1">
        <f t="shared" si="87"/>
        <v>1225.0043643981492</v>
      </c>
      <c r="F175" s="1">
        <f t="shared" si="88"/>
        <v>1225</v>
      </c>
      <c r="G175" s="1">
        <f t="shared" si="89"/>
        <v>2.9999999969732016E-3</v>
      </c>
      <c r="I175" s="1">
        <f t="shared" si="86"/>
        <v>2.9999999969732016E-3</v>
      </c>
      <c r="Q175" s="112">
        <f t="shared" si="90"/>
        <v>31638.879999999997</v>
      </c>
      <c r="S175" s="2">
        <v>0.1</v>
      </c>
      <c r="Z175" s="1">
        <f t="shared" si="91"/>
        <v>1225</v>
      </c>
      <c r="AA175" s="1">
        <f t="shared" si="92"/>
        <v>-6.766579092348738E-4</v>
      </c>
      <c r="AB175" s="1">
        <f t="shared" si="93"/>
        <v>-8.2032959884107224E-3</v>
      </c>
      <c r="AC175" s="1">
        <f t="shared" si="94"/>
        <v>2.9999999969732016E-3</v>
      </c>
      <c r="AE175" s="1">
        <f t="shared" si="95"/>
        <v>1.3517813359282349E-6</v>
      </c>
      <c r="AF175" s="1">
        <f t="shared" si="104"/>
        <v>2.9999999969732016E-3</v>
      </c>
      <c r="AG175" s="2"/>
      <c r="AH175" s="1">
        <f t="shared" si="96"/>
        <v>1.1203295985383924E-2</v>
      </c>
      <c r="AI175" s="1">
        <f t="shared" si="97"/>
        <v>0.72345567631390872</v>
      </c>
      <c r="AJ175" s="1">
        <f t="shared" si="98"/>
        <v>0.86021112989025017</v>
      </c>
      <c r="AK175" s="1">
        <f t="shared" si="99"/>
        <v>4.9485634090437096E-2</v>
      </c>
      <c r="AL175" s="1">
        <f t="shared" si="100"/>
        <v>2.9645238607117781</v>
      </c>
      <c r="AM175" s="1">
        <f t="shared" si="101"/>
        <v>11.265518193927848</v>
      </c>
      <c r="AN175" s="1">
        <f t="shared" si="105"/>
        <v>-3.3774446164448166</v>
      </c>
      <c r="AO175" s="1">
        <f t="shared" si="105"/>
        <v>-3.3774790953492513</v>
      </c>
      <c r="AP175" s="1">
        <f t="shared" si="105"/>
        <v>-3.3773528735727552</v>
      </c>
      <c r="AQ175" s="1">
        <f t="shared" si="105"/>
        <v>-3.3778149700467792</v>
      </c>
      <c r="AR175" s="1">
        <f t="shared" si="105"/>
        <v>-3.3761234896848613</v>
      </c>
      <c r="AS175" s="1">
        <f t="shared" si="105"/>
        <v>-3.3823184367286734</v>
      </c>
      <c r="AT175" s="1">
        <f t="shared" si="105"/>
        <v>-3.3596737043798575</v>
      </c>
      <c r="AU175" s="1">
        <f t="shared" si="103"/>
        <v>-3.4431009870287408</v>
      </c>
    </row>
    <row r="176" spans="1:47" x14ac:dyDescent="0.2">
      <c r="A176" s="1" t="s">
        <v>165</v>
      </c>
      <c r="C176" s="54">
        <v>46681.432999999997</v>
      </c>
      <c r="D176" s="54"/>
      <c r="E176" s="1">
        <f t="shared" si="87"/>
        <v>1259.9966539614181</v>
      </c>
      <c r="F176" s="1">
        <f t="shared" si="88"/>
        <v>1260</v>
      </c>
      <c r="G176" s="1">
        <f t="shared" si="89"/>
        <v>-2.3000000001047738E-3</v>
      </c>
      <c r="I176" s="1">
        <f t="shared" ref="I176:I207" si="106">G176</f>
        <v>-2.3000000001047738E-3</v>
      </c>
      <c r="Q176" s="112">
        <f t="shared" si="90"/>
        <v>31662.932999999997</v>
      </c>
      <c r="S176" s="2">
        <v>0.1</v>
      </c>
      <c r="Z176" s="1">
        <f t="shared" si="91"/>
        <v>1260</v>
      </c>
      <c r="AA176" s="1">
        <f t="shared" si="92"/>
        <v>-7.2323112501574902E-4</v>
      </c>
      <c r="AB176" s="1">
        <f t="shared" si="93"/>
        <v>-1.3606418608579586E-2</v>
      </c>
      <c r="AC176" s="1">
        <f t="shared" si="94"/>
        <v>-2.3000000001047738E-3</v>
      </c>
      <c r="AE176" s="1">
        <f t="shared" si="95"/>
        <v>2.4862000854495086E-7</v>
      </c>
      <c r="AF176" s="1">
        <f t="shared" si="104"/>
        <v>-2.3000000001047738E-3</v>
      </c>
      <c r="AG176" s="2"/>
      <c r="AH176" s="1">
        <f t="shared" si="96"/>
        <v>1.1306418608474813E-2</v>
      </c>
      <c r="AI176" s="1">
        <f t="shared" si="97"/>
        <v>0.72294255297517118</v>
      </c>
      <c r="AJ176" s="1">
        <f t="shared" si="98"/>
        <v>0.86561239284433866</v>
      </c>
      <c r="AK176" s="1">
        <f t="shared" si="99"/>
        <v>4.6527002830769458E-2</v>
      </c>
      <c r="AL176" s="1">
        <f t="shared" si="100"/>
        <v>2.9752124215100229</v>
      </c>
      <c r="AM176" s="1">
        <f t="shared" si="101"/>
        <v>11.992915953606159</v>
      </c>
      <c r="AN176" s="1">
        <f t="shared" si="105"/>
        <v>-3.3632602381613994</v>
      </c>
      <c r="AO176" s="1">
        <f t="shared" si="105"/>
        <v>-3.3632933790541086</v>
      </c>
      <c r="AP176" s="1">
        <f t="shared" si="105"/>
        <v>-3.363172455470401</v>
      </c>
      <c r="AQ176" s="1">
        <f t="shared" si="105"/>
        <v>-3.363613694071661</v>
      </c>
      <c r="AR176" s="1">
        <f t="shared" si="105"/>
        <v>-3.3620038682634359</v>
      </c>
      <c r="AS176" s="1">
        <f t="shared" si="105"/>
        <v>-3.3678800367283808</v>
      </c>
      <c r="AT176" s="1">
        <f t="shared" si="105"/>
        <v>-3.3464676666675972</v>
      </c>
      <c r="AU176" s="1">
        <f t="shared" si="103"/>
        <v>-3.4250352027305606</v>
      </c>
    </row>
    <row r="177" spans="1:47" x14ac:dyDescent="0.2">
      <c r="A177" s="1" t="s">
        <v>132</v>
      </c>
      <c r="C177" s="54">
        <v>46880.764000000003</v>
      </c>
      <c r="D177" s="54" t="s">
        <v>52</v>
      </c>
      <c r="E177" s="1">
        <f t="shared" si="87"/>
        <v>1549.9832698071014</v>
      </c>
      <c r="F177" s="1">
        <f t="shared" si="88"/>
        <v>1550</v>
      </c>
      <c r="G177" s="1">
        <f t="shared" si="89"/>
        <v>-1.1499999993247911E-2</v>
      </c>
      <c r="I177" s="1">
        <f t="shared" si="106"/>
        <v>-1.1499999993247911E-2</v>
      </c>
      <c r="Q177" s="112">
        <f t="shared" si="90"/>
        <v>31862.264000000003</v>
      </c>
      <c r="S177" s="2">
        <v>0.1</v>
      </c>
      <c r="Z177" s="1">
        <f t="shared" si="91"/>
        <v>1550</v>
      </c>
      <c r="AA177" s="1">
        <f t="shared" si="92"/>
        <v>-1.1976742550312003E-3</v>
      </c>
      <c r="AB177" s="1">
        <f t="shared" si="93"/>
        <v>-2.3569681507360933E-2</v>
      </c>
      <c r="AC177" s="1">
        <f t="shared" si="94"/>
        <v>-1.1499999993247911E-2</v>
      </c>
      <c r="AE177" s="1">
        <f t="shared" si="95"/>
        <v>1.061379156163225E-5</v>
      </c>
      <c r="AF177" s="1">
        <f t="shared" si="104"/>
        <v>-1.1499999993247911E-2</v>
      </c>
      <c r="AG177" s="2"/>
      <c r="AH177" s="1">
        <f t="shared" si="96"/>
        <v>1.206968151411302E-2</v>
      </c>
      <c r="AI177" s="1">
        <f t="shared" si="97"/>
        <v>0.71992364697383193</v>
      </c>
      <c r="AJ177" s="1">
        <f t="shared" si="98"/>
        <v>0.90630521443996637</v>
      </c>
      <c r="AK177" s="1">
        <f t="shared" si="99"/>
        <v>2.1973334291625082E-2</v>
      </c>
      <c r="AL177" s="1">
        <f t="shared" si="100"/>
        <v>3.0632982287852042</v>
      </c>
      <c r="AM177" s="1">
        <f t="shared" si="101"/>
        <v>25.531552611829913</v>
      </c>
      <c r="AN177" s="1">
        <f t="shared" si="105"/>
        <v>-3.2460497702685949</v>
      </c>
      <c r="AO177" s="1">
        <f t="shared" si="105"/>
        <v>-3.2460675777427133</v>
      </c>
      <c r="AP177" s="1">
        <f t="shared" si="105"/>
        <v>-3.2460038444379742</v>
      </c>
      <c r="AQ177" s="1">
        <f t="shared" si="105"/>
        <v>-3.246231949172083</v>
      </c>
      <c r="AR177" s="1">
        <f t="shared" si="105"/>
        <v>-3.2454155758798415</v>
      </c>
      <c r="AS177" s="1">
        <f t="shared" si="105"/>
        <v>-3.2483376518064442</v>
      </c>
      <c r="AT177" s="1">
        <f t="shared" si="105"/>
        <v>-3.2378825977401013</v>
      </c>
      <c r="AU177" s="1">
        <f t="shared" si="103"/>
        <v>-3.2753472756884943</v>
      </c>
    </row>
    <row r="178" spans="1:47" x14ac:dyDescent="0.2">
      <c r="A178" s="1" t="s">
        <v>166</v>
      </c>
      <c r="C178" s="54">
        <v>46901.394999999997</v>
      </c>
      <c r="D178" s="54"/>
      <c r="E178" s="1">
        <f t="shared" si="87"/>
        <v>1579.9972358811708</v>
      </c>
      <c r="F178" s="1">
        <f t="shared" si="88"/>
        <v>1580</v>
      </c>
      <c r="G178" s="1">
        <f t="shared" si="89"/>
        <v>-1.9000000029336661E-3</v>
      </c>
      <c r="I178" s="1">
        <f t="shared" si="106"/>
        <v>-1.9000000029336661E-3</v>
      </c>
      <c r="Q178" s="112">
        <f t="shared" si="90"/>
        <v>31882.894999999997</v>
      </c>
      <c r="S178" s="2">
        <v>0.1</v>
      </c>
      <c r="Z178" s="1">
        <f t="shared" si="91"/>
        <v>1580</v>
      </c>
      <c r="AA178" s="1">
        <f t="shared" si="92"/>
        <v>-1.2559172262320353E-3</v>
      </c>
      <c r="AB178" s="1">
        <f t="shared" si="93"/>
        <v>-1.4039209124770425E-2</v>
      </c>
      <c r="AC178" s="1">
        <f t="shared" si="94"/>
        <v>-1.9000000029336661E-3</v>
      </c>
      <c r="AE178" s="1">
        <f t="shared" si="95"/>
        <v>4.1484262324368276E-8</v>
      </c>
      <c r="AF178" s="1">
        <f t="shared" si="104"/>
        <v>-1.9000000029336661E-3</v>
      </c>
      <c r="AG178" s="2"/>
      <c r="AH178" s="1">
        <f t="shared" si="96"/>
        <v>1.2139209121836759E-2</v>
      </c>
      <c r="AI178" s="1">
        <f t="shared" si="97"/>
        <v>0.71973574876865687</v>
      </c>
      <c r="AJ178" s="1">
        <f t="shared" si="98"/>
        <v>0.91010370309482302</v>
      </c>
      <c r="AK178" s="1">
        <f t="shared" si="99"/>
        <v>1.9430399534359901E-2</v>
      </c>
      <c r="AL178" s="1">
        <f t="shared" si="100"/>
        <v>3.0723745558646041</v>
      </c>
      <c r="AM178" s="1">
        <f t="shared" si="101"/>
        <v>28.88264020185095</v>
      </c>
      <c r="AN178" s="1">
        <f t="shared" si="105"/>
        <v>-3.2339485574531279</v>
      </c>
      <c r="AO178" s="1">
        <f t="shared" si="105"/>
        <v>-3.2339644303920894</v>
      </c>
      <c r="AP178" s="1">
        <f t="shared" si="105"/>
        <v>-3.2339076886398077</v>
      </c>
      <c r="AQ178" s="1">
        <f t="shared" si="105"/>
        <v>-3.2341105274621427</v>
      </c>
      <c r="AR178" s="1">
        <f t="shared" si="105"/>
        <v>-3.233385442445678</v>
      </c>
      <c r="AS178" s="1">
        <f t="shared" si="105"/>
        <v>-3.2359776188496991</v>
      </c>
      <c r="AT178" s="1">
        <f t="shared" si="105"/>
        <v>-3.2267134004573808</v>
      </c>
      <c r="AU178" s="1">
        <f t="shared" si="103"/>
        <v>-3.2598623177186248</v>
      </c>
    </row>
    <row r="179" spans="1:47" x14ac:dyDescent="0.2">
      <c r="A179" s="1" t="s">
        <v>167</v>
      </c>
      <c r="C179" s="54">
        <v>46903.461000000003</v>
      </c>
      <c r="D179" s="54"/>
      <c r="E179" s="1">
        <f t="shared" si="87"/>
        <v>1583.0028514067988</v>
      </c>
      <c r="F179" s="1">
        <f t="shared" si="88"/>
        <v>1583</v>
      </c>
      <c r="G179" s="1">
        <f t="shared" si="89"/>
        <v>1.9600000086938962E-3</v>
      </c>
      <c r="I179" s="1">
        <f t="shared" si="106"/>
        <v>1.9600000086938962E-3</v>
      </c>
      <c r="Q179" s="112">
        <f t="shared" si="90"/>
        <v>31884.961000000003</v>
      </c>
      <c r="S179" s="2">
        <v>0.1</v>
      </c>
      <c r="Z179" s="1">
        <f t="shared" si="91"/>
        <v>1583</v>
      </c>
      <c r="AA179" s="1">
        <f t="shared" si="92"/>
        <v>-1.26183732647475E-3</v>
      </c>
      <c r="AB179" s="1">
        <f t="shared" si="93"/>
        <v>-1.0186063307285076E-2</v>
      </c>
      <c r="AC179" s="1">
        <f t="shared" si="94"/>
        <v>1.9600000086938962E-3</v>
      </c>
      <c r="AE179" s="1">
        <f t="shared" si="95"/>
        <v>1.0380235814286604E-6</v>
      </c>
      <c r="AF179" s="1">
        <f t="shared" si="104"/>
        <v>1.9600000086938962E-3</v>
      </c>
      <c r="AG179" s="2"/>
      <c r="AH179" s="1">
        <f t="shared" si="96"/>
        <v>1.2146063315978972E-2</v>
      </c>
      <c r="AI179" s="1">
        <f t="shared" si="97"/>
        <v>0.71971823342884722</v>
      </c>
      <c r="AJ179" s="1">
        <f t="shared" si="98"/>
        <v>0.91047932820572586</v>
      </c>
      <c r="AK179" s="1">
        <f t="shared" si="99"/>
        <v>1.9176085942760168E-2</v>
      </c>
      <c r="AL179" s="1">
        <f t="shared" si="100"/>
        <v>3.0732819339069919</v>
      </c>
      <c r="AM179" s="1">
        <f t="shared" si="101"/>
        <v>29.266595682985159</v>
      </c>
      <c r="AN179" s="1">
        <f t="shared" si="105"/>
        <v>-3.2327386062787404</v>
      </c>
      <c r="AO179" s="1">
        <f t="shared" si="105"/>
        <v>-3.2327542831309533</v>
      </c>
      <c r="AP179" s="1">
        <f t="shared" si="105"/>
        <v>-3.2326982485761575</v>
      </c>
      <c r="AQ179" s="1">
        <f t="shared" si="105"/>
        <v>-3.2328985370012817</v>
      </c>
      <c r="AR179" s="1">
        <f t="shared" si="105"/>
        <v>-3.232182648213076</v>
      </c>
      <c r="AS179" s="1">
        <f t="shared" si="105"/>
        <v>-3.2347416587010835</v>
      </c>
      <c r="AT179" s="1">
        <f t="shared" si="105"/>
        <v>-3.2255969349841438</v>
      </c>
      <c r="AU179" s="1">
        <f t="shared" si="103"/>
        <v>-3.2583138219216377</v>
      </c>
    </row>
    <row r="180" spans="1:47" x14ac:dyDescent="0.2">
      <c r="A180" s="1" t="s">
        <v>166</v>
      </c>
      <c r="C180" s="54">
        <v>46910.332000000002</v>
      </c>
      <c r="D180" s="54"/>
      <c r="E180" s="1">
        <f t="shared" si="87"/>
        <v>1592.9987779685248</v>
      </c>
      <c r="F180" s="1">
        <f t="shared" si="88"/>
        <v>1593</v>
      </c>
      <c r="G180" s="1">
        <f t="shared" si="89"/>
        <v>-8.3999999333173037E-4</v>
      </c>
      <c r="I180" s="1">
        <f t="shared" si="106"/>
        <v>-8.3999999333173037E-4</v>
      </c>
      <c r="Q180" s="112">
        <f t="shared" si="90"/>
        <v>31891.832000000002</v>
      </c>
      <c r="S180" s="2">
        <v>0.1</v>
      </c>
      <c r="Z180" s="1">
        <f t="shared" si="91"/>
        <v>1593</v>
      </c>
      <c r="AA180" s="1">
        <f t="shared" si="92"/>
        <v>-1.2816970211877356E-3</v>
      </c>
      <c r="AB180" s="1">
        <f t="shared" si="93"/>
        <v>-1.3008780967032533E-2</v>
      </c>
      <c r="AC180" s="1">
        <f t="shared" si="94"/>
        <v>-8.3999999333173037E-4</v>
      </c>
      <c r="AE180" s="1">
        <f t="shared" si="95"/>
        <v>1.9509626441682869E-8</v>
      </c>
      <c r="AF180" s="1">
        <f t="shared" si="104"/>
        <v>-8.3999999333173037E-4</v>
      </c>
      <c r="AG180" s="2"/>
      <c r="AH180" s="1">
        <f t="shared" si="96"/>
        <v>1.2168780973700803E-2</v>
      </c>
      <c r="AI180" s="1">
        <f t="shared" si="97"/>
        <v>0.71966152144226014</v>
      </c>
      <c r="AJ180" s="1">
        <f t="shared" si="98"/>
        <v>0.91172586712226045</v>
      </c>
      <c r="AK180" s="1">
        <f t="shared" si="99"/>
        <v>1.8328349196311513E-2</v>
      </c>
      <c r="AL180" s="1">
        <f t="shared" si="100"/>
        <v>3.0763062132036421</v>
      </c>
      <c r="AM180" s="1">
        <f t="shared" si="101"/>
        <v>30.623350747184439</v>
      </c>
      <c r="AN180" s="1">
        <f t="shared" si="105"/>
        <v>-3.2287056455846077</v>
      </c>
      <c r="AO180" s="1">
        <f t="shared" si="105"/>
        <v>-3.2287206655471987</v>
      </c>
      <c r="AP180" s="1">
        <f t="shared" si="105"/>
        <v>-3.2286669982863399</v>
      </c>
      <c r="AQ180" s="1">
        <f t="shared" si="105"/>
        <v>-3.2288587559053603</v>
      </c>
      <c r="AR180" s="1">
        <f t="shared" si="105"/>
        <v>-3.2281736046062659</v>
      </c>
      <c r="AS180" s="1">
        <f t="shared" si="105"/>
        <v>-3.2306218445267523</v>
      </c>
      <c r="AT180" s="1">
        <f t="shared" si="105"/>
        <v>-3.2218759441681484</v>
      </c>
      <c r="AU180" s="1">
        <f t="shared" si="103"/>
        <v>-3.2531521692650154</v>
      </c>
    </row>
    <row r="181" spans="1:47" x14ac:dyDescent="0.2">
      <c r="A181" s="1" t="s">
        <v>167</v>
      </c>
      <c r="C181" s="54">
        <v>46914.447</v>
      </c>
      <c r="D181" s="54"/>
      <c r="E181" s="1">
        <f t="shared" si="87"/>
        <v>1598.985277430246</v>
      </c>
      <c r="F181" s="1">
        <f t="shared" si="88"/>
        <v>1599</v>
      </c>
      <c r="G181" s="1">
        <f t="shared" si="89"/>
        <v>-1.0119999999005813E-2</v>
      </c>
      <c r="I181" s="1">
        <f t="shared" si="106"/>
        <v>-1.0119999999005813E-2</v>
      </c>
      <c r="Q181" s="112">
        <f t="shared" si="90"/>
        <v>31895.947</v>
      </c>
      <c r="S181" s="2">
        <v>0.1</v>
      </c>
      <c r="Z181" s="1">
        <f t="shared" si="91"/>
        <v>1599</v>
      </c>
      <c r="AA181" s="1">
        <f t="shared" si="92"/>
        <v>-1.2937059775560526E-3</v>
      </c>
      <c r="AB181" s="1">
        <f t="shared" si="93"/>
        <v>-2.2302315748034308E-2</v>
      </c>
      <c r="AC181" s="1">
        <f t="shared" si="94"/>
        <v>-1.0119999999005813E-2</v>
      </c>
      <c r="AE181" s="1">
        <f t="shared" si="95"/>
        <v>7.7903466153079786E-6</v>
      </c>
      <c r="AF181" s="1">
        <f t="shared" si="104"/>
        <v>-1.0119999999005813E-2</v>
      </c>
      <c r="AG181" s="2"/>
      <c r="AH181" s="1">
        <f t="shared" si="96"/>
        <v>1.2182315749028495E-2</v>
      </c>
      <c r="AI181" s="1">
        <f t="shared" si="97"/>
        <v>0.7196287289779606</v>
      </c>
      <c r="AJ181" s="1">
        <f t="shared" si="98"/>
        <v>0.91246969631003172</v>
      </c>
      <c r="AK181" s="1">
        <f t="shared" si="99"/>
        <v>1.781968938608005E-2</v>
      </c>
      <c r="AL181" s="1">
        <f t="shared" si="100"/>
        <v>3.0781205553693605</v>
      </c>
      <c r="AM181" s="1">
        <f t="shared" si="101"/>
        <v>31.499328992697929</v>
      </c>
      <c r="AN181" s="1">
        <f t="shared" ref="AN181:AT196" si="107">$AU181+$AB$7*SIN(AO181)</f>
        <v>-3.2262860197634433</v>
      </c>
      <c r="AO181" s="1">
        <f t="shared" si="107"/>
        <v>-3.2263006432427117</v>
      </c>
      <c r="AP181" s="1">
        <f t="shared" si="107"/>
        <v>-3.2262484035246595</v>
      </c>
      <c r="AQ181" s="1">
        <f t="shared" si="107"/>
        <v>-3.2264350214742143</v>
      </c>
      <c r="AR181" s="1">
        <f t="shared" si="107"/>
        <v>-3.225768372573691</v>
      </c>
      <c r="AS181" s="1">
        <f t="shared" si="107"/>
        <v>-3.2281499939674632</v>
      </c>
      <c r="AT181" s="1">
        <f t="shared" si="107"/>
        <v>-3.2196437521103598</v>
      </c>
      <c r="AU181" s="1">
        <f t="shared" si="103"/>
        <v>-3.2500551776710411</v>
      </c>
    </row>
    <row r="182" spans="1:47" x14ac:dyDescent="0.2">
      <c r="A182" s="1" t="s">
        <v>168</v>
      </c>
      <c r="C182" s="54">
        <v>46914.453000000001</v>
      </c>
      <c r="D182" s="54"/>
      <c r="E182" s="1">
        <f t="shared" si="87"/>
        <v>1598.9940062265468</v>
      </c>
      <c r="F182" s="1">
        <f t="shared" si="88"/>
        <v>1599</v>
      </c>
      <c r="G182" s="1">
        <f t="shared" si="89"/>
        <v>-4.1199999977834523E-3</v>
      </c>
      <c r="I182" s="1">
        <f t="shared" si="106"/>
        <v>-4.1199999977834523E-3</v>
      </c>
      <c r="Q182" s="112">
        <f t="shared" si="90"/>
        <v>31895.953000000001</v>
      </c>
      <c r="S182" s="2">
        <v>0.1</v>
      </c>
      <c r="Z182" s="1">
        <f t="shared" si="91"/>
        <v>1599</v>
      </c>
      <c r="AA182" s="1">
        <f t="shared" si="92"/>
        <v>-1.2937059775560526E-3</v>
      </c>
      <c r="AB182" s="1">
        <f t="shared" si="93"/>
        <v>-1.6302315746811947E-2</v>
      </c>
      <c r="AC182" s="1">
        <f t="shared" si="94"/>
        <v>-4.1199999977834523E-3</v>
      </c>
      <c r="AE182" s="1">
        <f t="shared" si="95"/>
        <v>7.9879378887731575E-7</v>
      </c>
      <c r="AF182" s="1">
        <f t="shared" si="104"/>
        <v>-4.1199999977834523E-3</v>
      </c>
      <c r="AG182" s="2"/>
      <c r="AH182" s="1">
        <f t="shared" si="96"/>
        <v>1.2182315749028495E-2</v>
      </c>
      <c r="AI182" s="1">
        <f t="shared" si="97"/>
        <v>0.7196287289779606</v>
      </c>
      <c r="AJ182" s="1">
        <f t="shared" si="98"/>
        <v>0.91246969631003172</v>
      </c>
      <c r="AK182" s="1">
        <f t="shared" si="99"/>
        <v>1.781968938608005E-2</v>
      </c>
      <c r="AL182" s="1">
        <f t="shared" si="100"/>
        <v>3.0781205553693605</v>
      </c>
      <c r="AM182" s="1">
        <f t="shared" si="101"/>
        <v>31.499328992697929</v>
      </c>
      <c r="AN182" s="1">
        <f t="shared" si="107"/>
        <v>-3.2262860197634433</v>
      </c>
      <c r="AO182" s="1">
        <f t="shared" si="107"/>
        <v>-3.2263006432427117</v>
      </c>
      <c r="AP182" s="1">
        <f t="shared" si="107"/>
        <v>-3.2262484035246595</v>
      </c>
      <c r="AQ182" s="1">
        <f t="shared" si="107"/>
        <v>-3.2264350214742143</v>
      </c>
      <c r="AR182" s="1">
        <f t="shared" si="107"/>
        <v>-3.225768372573691</v>
      </c>
      <c r="AS182" s="1">
        <f t="shared" si="107"/>
        <v>-3.2281499939674632</v>
      </c>
      <c r="AT182" s="1">
        <f t="shared" si="107"/>
        <v>-3.2196437521103598</v>
      </c>
      <c r="AU182" s="1">
        <f t="shared" si="103"/>
        <v>-3.2500551776710411</v>
      </c>
    </row>
    <row r="183" spans="1:47" x14ac:dyDescent="0.2">
      <c r="A183" s="1" t="s">
        <v>166</v>
      </c>
      <c r="C183" s="54">
        <v>46914.46</v>
      </c>
      <c r="D183" s="54"/>
      <c r="E183" s="1">
        <f t="shared" si="87"/>
        <v>1599.0041898222257</v>
      </c>
      <c r="F183" s="1">
        <f t="shared" si="88"/>
        <v>1599</v>
      </c>
      <c r="G183" s="1">
        <f t="shared" si="89"/>
        <v>2.8800000000046566E-3</v>
      </c>
      <c r="I183" s="1">
        <f t="shared" si="106"/>
        <v>2.8800000000046566E-3</v>
      </c>
      <c r="Q183" s="112">
        <f t="shared" si="90"/>
        <v>31895.96</v>
      </c>
      <c r="S183" s="2">
        <v>0.1</v>
      </c>
      <c r="Z183" s="1">
        <f t="shared" si="91"/>
        <v>1599</v>
      </c>
      <c r="AA183" s="1">
        <f t="shared" si="92"/>
        <v>-1.2937059775560526E-3</v>
      </c>
      <c r="AB183" s="1">
        <f t="shared" si="93"/>
        <v>-9.302315749023838E-3</v>
      </c>
      <c r="AC183" s="1">
        <f t="shared" si="94"/>
        <v>2.8800000000046566E-3</v>
      </c>
      <c r="AE183" s="1">
        <f t="shared" si="95"/>
        <v>1.7419821587125998E-6</v>
      </c>
      <c r="AF183" s="1">
        <f t="shared" si="104"/>
        <v>2.8800000000046566E-3</v>
      </c>
      <c r="AG183" s="2"/>
      <c r="AH183" s="1">
        <f t="shared" si="96"/>
        <v>1.2182315749028495E-2</v>
      </c>
      <c r="AI183" s="1">
        <f t="shared" si="97"/>
        <v>0.7196287289779606</v>
      </c>
      <c r="AJ183" s="1">
        <f t="shared" si="98"/>
        <v>0.91246969631003172</v>
      </c>
      <c r="AK183" s="1">
        <f t="shared" si="99"/>
        <v>1.781968938608005E-2</v>
      </c>
      <c r="AL183" s="1">
        <f t="shared" si="100"/>
        <v>3.0781205553693605</v>
      </c>
      <c r="AM183" s="1">
        <f t="shared" si="101"/>
        <v>31.499328992697929</v>
      </c>
      <c r="AN183" s="1">
        <f t="shared" si="107"/>
        <v>-3.2262860197634433</v>
      </c>
      <c r="AO183" s="1">
        <f t="shared" si="107"/>
        <v>-3.2263006432427117</v>
      </c>
      <c r="AP183" s="1">
        <f t="shared" si="107"/>
        <v>-3.2262484035246595</v>
      </c>
      <c r="AQ183" s="1">
        <f t="shared" si="107"/>
        <v>-3.2264350214742143</v>
      </c>
      <c r="AR183" s="1">
        <f t="shared" si="107"/>
        <v>-3.225768372573691</v>
      </c>
      <c r="AS183" s="1">
        <f t="shared" si="107"/>
        <v>-3.2281499939674632</v>
      </c>
      <c r="AT183" s="1">
        <f t="shared" si="107"/>
        <v>-3.2196437521103598</v>
      </c>
      <c r="AU183" s="1">
        <f t="shared" si="103"/>
        <v>-3.2500551776710411</v>
      </c>
    </row>
    <row r="184" spans="1:47" x14ac:dyDescent="0.2">
      <c r="A184" s="1" t="s">
        <v>132</v>
      </c>
      <c r="C184" s="54">
        <v>46920.641000000003</v>
      </c>
      <c r="D184" s="54" t="s">
        <v>52</v>
      </c>
      <c r="E184" s="1">
        <f t="shared" si="87"/>
        <v>1607.9963048095749</v>
      </c>
      <c r="F184" s="1">
        <f t="shared" si="88"/>
        <v>1608</v>
      </c>
      <c r="G184" s="1">
        <f t="shared" si="89"/>
        <v>-2.5399999940418638E-3</v>
      </c>
      <c r="I184" s="1">
        <f t="shared" si="106"/>
        <v>-2.5399999940418638E-3</v>
      </c>
      <c r="Q184" s="112">
        <f t="shared" si="90"/>
        <v>31902.141000000003</v>
      </c>
      <c r="S184" s="2">
        <v>0.1</v>
      </c>
      <c r="Z184" s="1">
        <f t="shared" si="91"/>
        <v>1608</v>
      </c>
      <c r="AA184" s="1">
        <f t="shared" si="92"/>
        <v>-1.3118505249633348E-3</v>
      </c>
      <c r="AB184" s="1">
        <f t="shared" si="93"/>
        <v>-1.4742483024787732E-2</v>
      </c>
      <c r="AC184" s="1">
        <f t="shared" si="94"/>
        <v>-2.5399999940418638E-3</v>
      </c>
      <c r="AE184" s="1">
        <f t="shared" si="95"/>
        <v>1.5083511183978729E-7</v>
      </c>
      <c r="AF184" s="1">
        <f t="shared" si="104"/>
        <v>-2.5399999940418638E-3</v>
      </c>
      <c r="AG184" s="2"/>
      <c r="AH184" s="1">
        <f t="shared" si="96"/>
        <v>1.2202483030745868E-2</v>
      </c>
      <c r="AI184" s="1">
        <f t="shared" si="97"/>
        <v>0.71958127601881161</v>
      </c>
      <c r="AJ184" s="1">
        <f t="shared" si="98"/>
        <v>0.91357968344524321</v>
      </c>
      <c r="AK184" s="1">
        <f t="shared" si="99"/>
        <v>1.7056675675300195E-2</v>
      </c>
      <c r="AL184" s="1">
        <f t="shared" si="100"/>
        <v>3.0808417638314833</v>
      </c>
      <c r="AM184" s="1">
        <f t="shared" si="101"/>
        <v>32.911202755169533</v>
      </c>
      <c r="AN184" s="1">
        <f t="shared" si="107"/>
        <v>-3.2226567846702294</v>
      </c>
      <c r="AO184" s="1">
        <f t="shared" si="107"/>
        <v>-3.222670810238109</v>
      </c>
      <c r="AP184" s="1">
        <f t="shared" si="107"/>
        <v>-3.2226207215485019</v>
      </c>
      <c r="AQ184" s="1">
        <f t="shared" si="107"/>
        <v>-3.2227996012901401</v>
      </c>
      <c r="AR184" s="1">
        <f t="shared" si="107"/>
        <v>-3.2221607871114535</v>
      </c>
      <c r="AS184" s="1">
        <f t="shared" si="107"/>
        <v>-3.2244422693116728</v>
      </c>
      <c r="AT184" s="1">
        <f t="shared" si="107"/>
        <v>-3.2162960083432326</v>
      </c>
      <c r="AU184" s="1">
        <f t="shared" si="103"/>
        <v>-3.2454096902800806</v>
      </c>
    </row>
    <row r="185" spans="1:47" x14ac:dyDescent="0.2">
      <c r="A185" s="1" t="s">
        <v>132</v>
      </c>
      <c r="C185" s="54">
        <v>46924.766000000003</v>
      </c>
      <c r="D185" s="54" t="s">
        <v>52</v>
      </c>
      <c r="E185" s="1">
        <f t="shared" si="87"/>
        <v>1613.997352265131</v>
      </c>
      <c r="F185" s="1">
        <f t="shared" si="88"/>
        <v>1614</v>
      </c>
      <c r="G185" s="1">
        <f t="shared" si="89"/>
        <v>-1.8199999976786785E-3</v>
      </c>
      <c r="I185" s="1">
        <f t="shared" si="106"/>
        <v>-1.8199999976786785E-3</v>
      </c>
      <c r="Q185" s="112">
        <f t="shared" si="90"/>
        <v>31906.266000000003</v>
      </c>
      <c r="S185" s="2">
        <v>0.1</v>
      </c>
      <c r="Z185" s="1">
        <f t="shared" si="91"/>
        <v>1614</v>
      </c>
      <c r="AA185" s="1">
        <f t="shared" si="92"/>
        <v>-1.3240343741569762E-3</v>
      </c>
      <c r="AB185" s="1">
        <f t="shared" si="93"/>
        <v>-1.4035837886367768E-2</v>
      </c>
      <c r="AC185" s="1">
        <f t="shared" si="94"/>
        <v>-1.8199999976786785E-3</v>
      </c>
      <c r="AE185" s="1">
        <f t="shared" si="95"/>
        <v>2.4598189971527094E-8</v>
      </c>
      <c r="AF185" s="1">
        <f t="shared" si="104"/>
        <v>-1.8199999976786785E-3</v>
      </c>
      <c r="AG185" s="2"/>
      <c r="AH185" s="1">
        <f t="shared" si="96"/>
        <v>1.221583788868909E-2</v>
      </c>
      <c r="AI185" s="1">
        <f t="shared" si="97"/>
        <v>0.71955079754799489</v>
      </c>
      <c r="AJ185" s="1">
        <f t="shared" si="98"/>
        <v>0.91431583749633183</v>
      </c>
      <c r="AK185" s="1">
        <f t="shared" si="99"/>
        <v>1.6547984419999679E-2</v>
      </c>
      <c r="AL185" s="1">
        <f t="shared" si="100"/>
        <v>3.0826557064437945</v>
      </c>
      <c r="AM185" s="1">
        <f t="shared" si="101"/>
        <v>33.924747310693867</v>
      </c>
      <c r="AN185" s="1">
        <f t="shared" si="107"/>
        <v>-3.2202374258121531</v>
      </c>
      <c r="AO185" s="1">
        <f t="shared" si="107"/>
        <v>-3.2202510507145932</v>
      </c>
      <c r="AP185" s="1">
        <f t="shared" si="107"/>
        <v>-3.2202024023151377</v>
      </c>
      <c r="AQ185" s="1">
        <f t="shared" si="107"/>
        <v>-3.2203761047286257</v>
      </c>
      <c r="AR185" s="1">
        <f t="shared" si="107"/>
        <v>-3.2197558993612554</v>
      </c>
      <c r="AS185" s="1">
        <f t="shared" si="107"/>
        <v>-3.2219704857853055</v>
      </c>
      <c r="AT185" s="1">
        <f t="shared" si="107"/>
        <v>-3.2140645299434918</v>
      </c>
      <c r="AU185" s="1">
        <f t="shared" si="103"/>
        <v>-3.2423126986861064</v>
      </c>
    </row>
    <row r="186" spans="1:47" x14ac:dyDescent="0.2">
      <c r="A186" s="1" t="s">
        <v>132</v>
      </c>
      <c r="C186" s="54">
        <v>46942.639000000003</v>
      </c>
      <c r="D186" s="54" t="s">
        <v>52</v>
      </c>
      <c r="E186" s="1">
        <f t="shared" si="87"/>
        <v>1639.9989816404395</v>
      </c>
      <c r="F186" s="1">
        <f t="shared" si="88"/>
        <v>1640</v>
      </c>
      <c r="G186" s="1">
        <f t="shared" si="89"/>
        <v>-6.9999999686842784E-4</v>
      </c>
      <c r="I186" s="1">
        <f t="shared" si="106"/>
        <v>-6.9999999686842784E-4</v>
      </c>
      <c r="Q186" s="112">
        <f t="shared" si="90"/>
        <v>31924.139000000003</v>
      </c>
      <c r="S186" s="2">
        <v>0.1</v>
      </c>
      <c r="Z186" s="1">
        <f t="shared" si="91"/>
        <v>1640</v>
      </c>
      <c r="AA186" s="1">
        <f t="shared" si="92"/>
        <v>-1.3776411599892863E-3</v>
      </c>
      <c r="AB186" s="1">
        <f t="shared" si="93"/>
        <v>-1.2972875606022664E-2</v>
      </c>
      <c r="AC186" s="1">
        <f t="shared" si="94"/>
        <v>-6.9999999686842784E-4</v>
      </c>
      <c r="AE186" s="1">
        <f t="shared" si="95"/>
        <v>4.5919754595578999E-8</v>
      </c>
      <c r="AF186" s="1">
        <f t="shared" si="104"/>
        <v>-6.9999999686842784E-4</v>
      </c>
      <c r="AG186" s="2"/>
      <c r="AH186" s="1">
        <f t="shared" si="96"/>
        <v>1.2272875609154237E-2</v>
      </c>
      <c r="AI186" s="1">
        <f t="shared" si="97"/>
        <v>0.71942941297990337</v>
      </c>
      <c r="AJ186" s="1">
        <f t="shared" si="98"/>
        <v>0.91747037001874632</v>
      </c>
      <c r="AK186" s="1">
        <f t="shared" si="99"/>
        <v>1.4343522702901275E-2</v>
      </c>
      <c r="AL186" s="1">
        <f t="shared" si="100"/>
        <v>3.0905144323315565</v>
      </c>
      <c r="AM186" s="1">
        <f t="shared" si="101"/>
        <v>39.147117911578597</v>
      </c>
      <c r="AN186" s="1">
        <f t="shared" si="107"/>
        <v>-3.2097546681580003</v>
      </c>
      <c r="AO186" s="1">
        <f t="shared" si="107"/>
        <v>-3.2097665390327514</v>
      </c>
      <c r="AP186" s="1">
        <f t="shared" si="107"/>
        <v>-3.2097241861294035</v>
      </c>
      <c r="AQ186" s="1">
        <f t="shared" si="107"/>
        <v>-3.2098752933663839</v>
      </c>
      <c r="AR186" s="1">
        <f t="shared" si="107"/>
        <v>-3.2093361781383778</v>
      </c>
      <c r="AS186" s="1">
        <f t="shared" si="107"/>
        <v>-3.2112597064279713</v>
      </c>
      <c r="AT186" s="1">
        <f t="shared" si="107"/>
        <v>-3.2043978144125478</v>
      </c>
      <c r="AU186" s="1">
        <f t="shared" si="103"/>
        <v>-3.2288924017788867</v>
      </c>
    </row>
    <row r="187" spans="1:47" x14ac:dyDescent="0.2">
      <c r="A187" s="1" t="s">
        <v>167</v>
      </c>
      <c r="C187" s="54">
        <v>46943.319000000003</v>
      </c>
      <c r="D187" s="54"/>
      <c r="E187" s="1">
        <f t="shared" si="87"/>
        <v>1640.988245220992</v>
      </c>
      <c r="F187" s="1">
        <f t="shared" si="88"/>
        <v>1641</v>
      </c>
      <c r="G187" s="1">
        <f t="shared" si="89"/>
        <v>-8.0799999923328869E-3</v>
      </c>
      <c r="I187" s="1">
        <f t="shared" si="106"/>
        <v>-8.0799999923328869E-3</v>
      </c>
      <c r="Q187" s="112">
        <f t="shared" si="90"/>
        <v>31924.819000000003</v>
      </c>
      <c r="S187" s="2">
        <v>0.1</v>
      </c>
      <c r="Z187" s="1">
        <f t="shared" si="91"/>
        <v>1641</v>
      </c>
      <c r="AA187" s="1">
        <f t="shared" si="92"/>
        <v>-1.3797292844563089E-3</v>
      </c>
      <c r="AB187" s="1">
        <f t="shared" si="93"/>
        <v>-2.0355042281270747E-2</v>
      </c>
      <c r="AC187" s="1">
        <f t="shared" si="94"/>
        <v>-8.0799999923328869E-3</v>
      </c>
      <c r="AE187" s="1">
        <f t="shared" si="95"/>
        <v>4.4893627558828907E-6</v>
      </c>
      <c r="AF187" s="1">
        <f t="shared" si="104"/>
        <v>-8.0799999923328869E-3</v>
      </c>
      <c r="AG187" s="2"/>
      <c r="AH187" s="1">
        <f t="shared" si="96"/>
        <v>1.227504228893786E-2</v>
      </c>
      <c r="AI187" s="1">
        <f t="shared" si="97"/>
        <v>0.71942509107925379</v>
      </c>
      <c r="AJ187" s="1">
        <f t="shared" si="98"/>
        <v>0.91759054730813505</v>
      </c>
      <c r="AK187" s="1">
        <f t="shared" si="99"/>
        <v>1.4258731656259599E-2</v>
      </c>
      <c r="AL187" s="1">
        <f t="shared" si="100"/>
        <v>3.090816639322826</v>
      </c>
      <c r="AM187" s="1">
        <f t="shared" si="101"/>
        <v>39.380213468848467</v>
      </c>
      <c r="AN187" s="1">
        <f t="shared" si="107"/>
        <v>-3.209351519719954</v>
      </c>
      <c r="AO187" s="1">
        <f t="shared" si="107"/>
        <v>-3.2093633225860998</v>
      </c>
      <c r="AP187" s="1">
        <f t="shared" si="107"/>
        <v>-3.2093212134790265</v>
      </c>
      <c r="AQ187" s="1">
        <f t="shared" si="107"/>
        <v>-3.209471446768573</v>
      </c>
      <c r="AR187" s="1">
        <f t="shared" si="107"/>
        <v>-3.208935464224322</v>
      </c>
      <c r="AS187" s="1">
        <f t="shared" si="107"/>
        <v>-3.2108477619854749</v>
      </c>
      <c r="AT187" s="1">
        <f t="shared" si="107"/>
        <v>-3.2040261100909984</v>
      </c>
      <c r="AU187" s="1">
        <f t="shared" si="103"/>
        <v>-3.2283762365132249</v>
      </c>
    </row>
    <row r="188" spans="1:47" x14ac:dyDescent="0.2">
      <c r="A188" s="1" t="s">
        <v>132</v>
      </c>
      <c r="C188" s="54">
        <v>47161.917999999998</v>
      </c>
      <c r="D188" s="54" t="s">
        <v>52</v>
      </c>
      <c r="E188" s="1">
        <f t="shared" si="87"/>
        <v>1959.0059355814838</v>
      </c>
      <c r="F188" s="1">
        <f t="shared" si="88"/>
        <v>1959</v>
      </c>
      <c r="G188" s="1">
        <f t="shared" si="89"/>
        <v>4.0799999987939373E-3</v>
      </c>
      <c r="I188" s="1">
        <f t="shared" si="106"/>
        <v>4.0799999987939373E-3</v>
      </c>
      <c r="Q188" s="112">
        <f t="shared" si="90"/>
        <v>32143.417999999998</v>
      </c>
      <c r="S188" s="2">
        <v>0.1</v>
      </c>
      <c r="Z188" s="1">
        <f t="shared" si="91"/>
        <v>1959</v>
      </c>
      <c r="AA188" s="1">
        <f t="shared" si="92"/>
        <v>-2.1440304298388137E-3</v>
      </c>
      <c r="AB188" s="1">
        <f t="shared" si="93"/>
        <v>-8.7809372224164055E-3</v>
      </c>
      <c r="AC188" s="1">
        <f t="shared" si="94"/>
        <v>4.0799999987939373E-3</v>
      </c>
      <c r="AE188" s="1">
        <f t="shared" si="95"/>
        <v>3.8738554776546384E-6</v>
      </c>
      <c r="AF188" s="1">
        <f t="shared" si="104"/>
        <v>4.0799999987939373E-3</v>
      </c>
      <c r="AG188" s="2"/>
      <c r="AH188" s="1">
        <f t="shared" si="96"/>
        <v>1.2860937221210343E-2</v>
      </c>
      <c r="AI188" s="1">
        <f t="shared" si="97"/>
        <v>0.7193506766585106</v>
      </c>
      <c r="AJ188" s="1">
        <f t="shared" si="98"/>
        <v>0.95147983277349946</v>
      </c>
      <c r="AK188" s="1">
        <f t="shared" si="99"/>
        <v>-1.2710163346487084E-2</v>
      </c>
      <c r="AL188" s="1">
        <f t="shared" si="100"/>
        <v>-3.0963351621902651</v>
      </c>
      <c r="AM188" s="1">
        <f t="shared" si="101"/>
        <v>-44.184035683104661</v>
      </c>
      <c r="AN188" s="1">
        <f t="shared" si="107"/>
        <v>-3.0811959858426894</v>
      </c>
      <c r="AO188" s="1">
        <f t="shared" si="107"/>
        <v>-3.081185431538449</v>
      </c>
      <c r="AP188" s="1">
        <f t="shared" si="107"/>
        <v>-3.0812230683698383</v>
      </c>
      <c r="AQ188" s="1">
        <f t="shared" si="107"/>
        <v>-3.0810888543863153</v>
      </c>
      <c r="AR188" s="1">
        <f t="shared" si="107"/>
        <v>-3.0815674601945795</v>
      </c>
      <c r="AS188" s="1">
        <f t="shared" si="107"/>
        <v>-3.0798606926126171</v>
      </c>
      <c r="AT188" s="1">
        <f t="shared" si="107"/>
        <v>-3.0859464482207417</v>
      </c>
      <c r="AU188" s="1">
        <f t="shared" si="103"/>
        <v>-3.0642356820326135</v>
      </c>
    </row>
    <row r="189" spans="1:47" x14ac:dyDescent="0.2">
      <c r="A189" s="1" t="s">
        <v>132</v>
      </c>
      <c r="C189" s="54">
        <v>47170.851000000002</v>
      </c>
      <c r="D189" s="54" t="s">
        <v>52</v>
      </c>
      <c r="E189" s="1">
        <f t="shared" si="87"/>
        <v>1972.0016584713037</v>
      </c>
      <c r="F189" s="1">
        <f t="shared" si="88"/>
        <v>1972</v>
      </c>
      <c r="G189" s="1">
        <f t="shared" si="89"/>
        <v>1.1400000075809658E-3</v>
      </c>
      <c r="I189" s="1">
        <f t="shared" si="106"/>
        <v>1.1400000075809658E-3</v>
      </c>
      <c r="Q189" s="112">
        <f t="shared" si="90"/>
        <v>32152.351000000002</v>
      </c>
      <c r="S189" s="2">
        <v>0.1</v>
      </c>
      <c r="Z189" s="1">
        <f t="shared" si="91"/>
        <v>1972</v>
      </c>
      <c r="AA189" s="1">
        <f t="shared" si="92"/>
        <v>-2.1795841461695956E-3</v>
      </c>
      <c r="AB189" s="1">
        <f t="shared" si="93"/>
        <v>-1.1740460077419225E-2</v>
      </c>
      <c r="AC189" s="1">
        <f t="shared" si="94"/>
        <v>1.1400000075809658E-3</v>
      </c>
      <c r="AE189" s="1">
        <f t="shared" si="95"/>
        <v>1.1019638953831831E-6</v>
      </c>
      <c r="AF189" s="1">
        <f t="shared" si="104"/>
        <v>1.1400000075809658E-3</v>
      </c>
      <c r="AG189" s="2"/>
      <c r="AH189" s="1">
        <f t="shared" si="96"/>
        <v>1.2880460085000191E-2</v>
      </c>
      <c r="AI189" s="1">
        <f t="shared" si="97"/>
        <v>0.71940276899493905</v>
      </c>
      <c r="AJ189" s="1">
        <f t="shared" si="98"/>
        <v>0.95268121937384165</v>
      </c>
      <c r="AK189" s="1">
        <f t="shared" si="99"/>
        <v>-1.3812490601724426E-2</v>
      </c>
      <c r="AL189" s="1">
        <f t="shared" si="100"/>
        <v>-3.0924070281847404</v>
      </c>
      <c r="AM189" s="1">
        <f t="shared" si="101"/>
        <v>-40.654088729858834</v>
      </c>
      <c r="AN189" s="1">
        <f t="shared" si="107"/>
        <v>-3.075955428347819</v>
      </c>
      <c r="AO189" s="1">
        <f t="shared" si="107"/>
        <v>-3.0759439840238385</v>
      </c>
      <c r="AP189" s="1">
        <f t="shared" si="107"/>
        <v>-3.0759848081749506</v>
      </c>
      <c r="AQ189" s="1">
        <f t="shared" si="107"/>
        <v>-3.0758391799088955</v>
      </c>
      <c r="AR189" s="1">
        <f t="shared" si="107"/>
        <v>-3.0763586599504991</v>
      </c>
      <c r="AS189" s="1">
        <f t="shared" si="107"/>
        <v>-3.0745055072648704</v>
      </c>
      <c r="AT189" s="1">
        <f t="shared" si="107"/>
        <v>-3.0811152881926556</v>
      </c>
      <c r="AU189" s="1">
        <f t="shared" si="103"/>
        <v>-3.0575255335790041</v>
      </c>
    </row>
    <row r="190" spans="1:47" x14ac:dyDescent="0.2">
      <c r="A190" s="1" t="s">
        <v>169</v>
      </c>
      <c r="C190" s="54">
        <v>47176.349000000002</v>
      </c>
      <c r="D190" s="54"/>
      <c r="E190" s="1">
        <f t="shared" si="87"/>
        <v>1980.0001454799446</v>
      </c>
      <c r="F190" s="1">
        <f t="shared" si="88"/>
        <v>1980</v>
      </c>
      <c r="G190" s="1">
        <f t="shared" si="89"/>
        <v>1.0000000474974513E-4</v>
      </c>
      <c r="I190" s="1">
        <f t="shared" si="106"/>
        <v>1.0000000474974513E-4</v>
      </c>
      <c r="Q190" s="112">
        <f t="shared" si="90"/>
        <v>32157.849000000002</v>
      </c>
      <c r="S190" s="2">
        <v>0.1</v>
      </c>
      <c r="Z190" s="1">
        <f t="shared" si="91"/>
        <v>1980</v>
      </c>
      <c r="AA190" s="1">
        <f t="shared" si="92"/>
        <v>-2.2016337441534799E-3</v>
      </c>
      <c r="AB190" s="1">
        <f t="shared" si="93"/>
        <v>-1.2792299072752257E-2</v>
      </c>
      <c r="AC190" s="1">
        <f t="shared" si="94"/>
        <v>1.0000000474974513E-4</v>
      </c>
      <c r="AE190" s="1">
        <f t="shared" si="95"/>
        <v>5.2975179140903139E-7</v>
      </c>
      <c r="AF190" s="1">
        <f t="shared" si="104"/>
        <v>1.0000000474974513E-4</v>
      </c>
      <c r="AG190" s="2"/>
      <c r="AH190" s="1">
        <f t="shared" si="96"/>
        <v>1.2892299077502003E-2</v>
      </c>
      <c r="AI190" s="1">
        <f t="shared" si="97"/>
        <v>0.71943698213267371</v>
      </c>
      <c r="AJ190" s="1">
        <f t="shared" si="98"/>
        <v>0.95341331694975673</v>
      </c>
      <c r="AK190" s="1">
        <f t="shared" si="99"/>
        <v>-1.4490822941041084E-2</v>
      </c>
      <c r="AL190" s="1">
        <f t="shared" si="100"/>
        <v>-3.0899894228383684</v>
      </c>
      <c r="AM190" s="1">
        <f t="shared" si="101"/>
        <v>-38.748662353386656</v>
      </c>
      <c r="AN190" s="1">
        <f t="shared" si="107"/>
        <v>-3.0727302746509664</v>
      </c>
      <c r="AO190" s="1">
        <f t="shared" si="107"/>
        <v>-3.0727182857221216</v>
      </c>
      <c r="AP190" s="1">
        <f t="shared" si="107"/>
        <v>-3.0727610618739916</v>
      </c>
      <c r="AQ190" s="1">
        <f t="shared" si="107"/>
        <v>-3.0726084372210645</v>
      </c>
      <c r="AR190" s="1">
        <f t="shared" si="107"/>
        <v>-3.0731529922903054</v>
      </c>
      <c r="AS190" s="1">
        <f t="shared" si="107"/>
        <v>-3.0712099601263048</v>
      </c>
      <c r="AT190" s="1">
        <f t="shared" si="107"/>
        <v>-3.0781417440933674</v>
      </c>
      <c r="AU190" s="1">
        <f t="shared" si="103"/>
        <v>-3.0533962114537054</v>
      </c>
    </row>
    <row r="191" spans="1:47" x14ac:dyDescent="0.2">
      <c r="A191" s="1" t="s">
        <v>169</v>
      </c>
      <c r="C191" s="54">
        <v>47207.275000000001</v>
      </c>
      <c r="D191" s="54"/>
      <c r="E191" s="1">
        <f t="shared" si="87"/>
        <v>2024.9912712037067</v>
      </c>
      <c r="F191" s="1">
        <f t="shared" si="88"/>
        <v>2025</v>
      </c>
      <c r="G191" s="1">
        <f t="shared" si="89"/>
        <v>-5.9999999939464033E-3</v>
      </c>
      <c r="I191" s="1">
        <f t="shared" si="106"/>
        <v>-5.9999999939464033E-3</v>
      </c>
      <c r="Q191" s="112">
        <f t="shared" si="90"/>
        <v>32188.775000000001</v>
      </c>
      <c r="S191" s="2">
        <v>0.1</v>
      </c>
      <c r="Z191" s="1">
        <f t="shared" si="91"/>
        <v>2025</v>
      </c>
      <c r="AA191" s="1">
        <f t="shared" si="92"/>
        <v>-2.3280875290319827E-3</v>
      </c>
      <c r="AB191" s="1">
        <f t="shared" si="93"/>
        <v>-1.8956402032643239E-2</v>
      </c>
      <c r="AC191" s="1">
        <f t="shared" si="94"/>
        <v>-5.9999999939464033E-3</v>
      </c>
      <c r="AE191" s="1">
        <f t="shared" si="95"/>
        <v>1.3482941149993897E-6</v>
      </c>
      <c r="AF191" s="1">
        <f t="shared" si="104"/>
        <v>-5.9999999939464033E-3</v>
      </c>
      <c r="AG191" s="2"/>
      <c r="AH191" s="1">
        <f t="shared" si="96"/>
        <v>1.2956402038696834E-2</v>
      </c>
      <c r="AI191" s="1">
        <f t="shared" si="97"/>
        <v>0.71966006586791309</v>
      </c>
      <c r="AJ191" s="1">
        <f t="shared" si="98"/>
        <v>0.95742877392443049</v>
      </c>
      <c r="AK191" s="1">
        <f t="shared" si="99"/>
        <v>-1.8306072084076842E-2</v>
      </c>
      <c r="AL191" s="1">
        <f t="shared" si="100"/>
        <v>-3.0763856780509369</v>
      </c>
      <c r="AM191" s="1">
        <f t="shared" si="101"/>
        <v>-30.660696573902651</v>
      </c>
      <c r="AN191" s="1">
        <f t="shared" si="107"/>
        <v>-3.054585634433657</v>
      </c>
      <c r="AO191" s="1">
        <f t="shared" si="107"/>
        <v>-3.0545706317991836</v>
      </c>
      <c r="AP191" s="1">
        <f t="shared" si="107"/>
        <v>-3.0546242366499192</v>
      </c>
      <c r="AQ191" s="1">
        <f t="shared" si="107"/>
        <v>-3.0544327038013619</v>
      </c>
      <c r="AR191" s="1">
        <f t="shared" si="107"/>
        <v>-3.0551170456914871</v>
      </c>
      <c r="AS191" s="1">
        <f t="shared" si="107"/>
        <v>-3.0526717209968308</v>
      </c>
      <c r="AT191" s="1">
        <f t="shared" si="107"/>
        <v>-3.061407130849418</v>
      </c>
      <c r="AU191" s="1">
        <f t="shared" si="103"/>
        <v>-3.0301687744989021</v>
      </c>
    </row>
    <row r="192" spans="1:47" x14ac:dyDescent="0.2">
      <c r="A192" s="1" t="s">
        <v>170</v>
      </c>
      <c r="C192" s="54">
        <v>47231.334000000003</v>
      </c>
      <c r="D192" s="54"/>
      <c r="E192" s="1">
        <f t="shared" si="87"/>
        <v>2059.9922895632762</v>
      </c>
      <c r="F192" s="1">
        <f t="shared" si="88"/>
        <v>2060</v>
      </c>
      <c r="G192" s="1">
        <f t="shared" si="89"/>
        <v>-5.2999999970779754E-3</v>
      </c>
      <c r="I192" s="1">
        <f t="shared" si="106"/>
        <v>-5.2999999970779754E-3</v>
      </c>
      <c r="Q192" s="112">
        <f t="shared" si="90"/>
        <v>32212.834000000003</v>
      </c>
      <c r="S192" s="2">
        <v>0.1</v>
      </c>
      <c r="Z192" s="1">
        <f t="shared" si="91"/>
        <v>2060</v>
      </c>
      <c r="AA192" s="1">
        <f t="shared" si="92"/>
        <v>-2.4292963897005974E-3</v>
      </c>
      <c r="AB192" s="1">
        <f t="shared" si="93"/>
        <v>-1.8303325817798713E-2</v>
      </c>
      <c r="AC192" s="1">
        <f t="shared" si="94"/>
        <v>-5.2999999970779754E-3</v>
      </c>
      <c r="AE192" s="1">
        <f t="shared" si="95"/>
        <v>8.2409392014094908E-7</v>
      </c>
      <c r="AF192" s="1">
        <f t="shared" si="104"/>
        <v>-5.2999999970779754E-3</v>
      </c>
      <c r="AG192" s="2"/>
      <c r="AH192" s="1">
        <f t="shared" si="96"/>
        <v>1.3003325820720739E-2</v>
      </c>
      <c r="AI192" s="1">
        <f t="shared" si="97"/>
        <v>0.71986958183252492</v>
      </c>
      <c r="AJ192" s="1">
        <f t="shared" si="98"/>
        <v>0.96043123814313591</v>
      </c>
      <c r="AK192" s="1">
        <f t="shared" si="99"/>
        <v>-2.1272981964121664E-2</v>
      </c>
      <c r="AL192" s="1">
        <f t="shared" si="100"/>
        <v>-3.0657985625856932</v>
      </c>
      <c r="AM192" s="1">
        <f t="shared" si="101"/>
        <v>-26.374647739162153</v>
      </c>
      <c r="AN192" s="1">
        <f t="shared" si="107"/>
        <v>-3.0404688438550784</v>
      </c>
      <c r="AO192" s="1">
        <f t="shared" si="107"/>
        <v>-3.0404515642748051</v>
      </c>
      <c r="AP192" s="1">
        <f t="shared" si="107"/>
        <v>-3.0405133869815204</v>
      </c>
      <c r="AQ192" s="1">
        <f t="shared" si="107"/>
        <v>-3.0402921965403364</v>
      </c>
      <c r="AR192" s="1">
        <f t="shared" si="107"/>
        <v>-3.0410835529992961</v>
      </c>
      <c r="AS192" s="1">
        <f t="shared" si="107"/>
        <v>-3.0382520099735366</v>
      </c>
      <c r="AT192" s="1">
        <f t="shared" si="107"/>
        <v>-3.0483798483304989</v>
      </c>
      <c r="AU192" s="1">
        <f t="shared" si="103"/>
        <v>-3.0121029902007219</v>
      </c>
    </row>
    <row r="193" spans="1:47" x14ac:dyDescent="0.2">
      <c r="A193" s="1" t="s">
        <v>132</v>
      </c>
      <c r="C193" s="54">
        <v>47232.711000000003</v>
      </c>
      <c r="D193" s="54" t="s">
        <v>52</v>
      </c>
      <c r="E193" s="1">
        <f t="shared" si="87"/>
        <v>2061.9955483138951</v>
      </c>
      <c r="F193" s="1">
        <f t="shared" si="88"/>
        <v>2062</v>
      </c>
      <c r="G193" s="1">
        <f t="shared" si="89"/>
        <v>-3.0599999954574741E-3</v>
      </c>
      <c r="I193" s="1">
        <f t="shared" si="106"/>
        <v>-3.0599999954574741E-3</v>
      </c>
      <c r="Q193" s="112">
        <f t="shared" si="90"/>
        <v>32214.211000000003</v>
      </c>
      <c r="S193" s="2">
        <v>0.1</v>
      </c>
      <c r="Z193" s="1">
        <f t="shared" si="91"/>
        <v>2062</v>
      </c>
      <c r="AA193" s="1">
        <f t="shared" si="92"/>
        <v>-2.4351554567163137E-3</v>
      </c>
      <c r="AB193" s="1">
        <f t="shared" si="93"/>
        <v>-1.6065929405949975E-2</v>
      </c>
      <c r="AC193" s="1">
        <f t="shared" si="94"/>
        <v>-3.0599999954574741E-3</v>
      </c>
      <c r="AE193" s="1">
        <f t="shared" si="95"/>
        <v>3.9043069759465357E-8</v>
      </c>
      <c r="AF193" s="1">
        <f t="shared" si="104"/>
        <v>-3.0599999954574741E-3</v>
      </c>
      <c r="AG193" s="2"/>
      <c r="AH193" s="1">
        <f t="shared" si="96"/>
        <v>1.3005929410492502E-2</v>
      </c>
      <c r="AI193" s="1">
        <f t="shared" si="97"/>
        <v>0.71988250689368838</v>
      </c>
      <c r="AJ193" s="1">
        <f t="shared" si="98"/>
        <v>0.96059961246240666</v>
      </c>
      <c r="AK193" s="1">
        <f t="shared" si="99"/>
        <v>-2.1442504521760924E-2</v>
      </c>
      <c r="AL193" s="1">
        <f t="shared" si="100"/>
        <v>-3.0651933928061927</v>
      </c>
      <c r="AM193" s="1">
        <f t="shared" si="101"/>
        <v>-26.165529312805379</v>
      </c>
      <c r="AN193" s="1">
        <f t="shared" si="107"/>
        <v>-3.039662042026094</v>
      </c>
      <c r="AO193" s="1">
        <f t="shared" si="107"/>
        <v>-3.0396446343158861</v>
      </c>
      <c r="AP193" s="1">
        <f t="shared" si="107"/>
        <v>-3.0397069205626317</v>
      </c>
      <c r="AQ193" s="1">
        <f t="shared" si="107"/>
        <v>-3.0394840533179321</v>
      </c>
      <c r="AR193" s="1">
        <f t="shared" si="107"/>
        <v>-3.0402814741643711</v>
      </c>
      <c r="AS193" s="1">
        <f t="shared" si="107"/>
        <v>-3.0374279939793087</v>
      </c>
      <c r="AT193" s="1">
        <f t="shared" si="107"/>
        <v>-3.0476350901786886</v>
      </c>
      <c r="AU193" s="1">
        <f t="shared" si="103"/>
        <v>-3.0110706596693975</v>
      </c>
    </row>
    <row r="194" spans="1:47" x14ac:dyDescent="0.2">
      <c r="A194" s="1" t="s">
        <v>170</v>
      </c>
      <c r="C194" s="54">
        <v>47233.398999999998</v>
      </c>
      <c r="D194" s="54"/>
      <c r="E194" s="1">
        <f t="shared" si="87"/>
        <v>2062.996450289505</v>
      </c>
      <c r="F194" s="1">
        <f t="shared" si="88"/>
        <v>2063</v>
      </c>
      <c r="G194" s="1">
        <f t="shared" si="89"/>
        <v>-2.4399999965680763E-3</v>
      </c>
      <c r="I194" s="1">
        <f t="shared" si="106"/>
        <v>-2.4399999965680763E-3</v>
      </c>
      <c r="Q194" s="112">
        <f t="shared" si="90"/>
        <v>32214.898999999998</v>
      </c>
      <c r="S194" s="2">
        <v>0.1</v>
      </c>
      <c r="Z194" s="1">
        <f t="shared" si="91"/>
        <v>2063</v>
      </c>
      <c r="AA194" s="1">
        <f t="shared" si="92"/>
        <v>-2.4380880635158208E-3</v>
      </c>
      <c r="AB194" s="1">
        <f t="shared" si="93"/>
        <v>-1.5447228044912159E-2</v>
      </c>
      <c r="AC194" s="1">
        <f t="shared" si="94"/>
        <v>-2.4399999965680763E-3</v>
      </c>
      <c r="AE194" s="1">
        <f t="shared" si="95"/>
        <v>3.6554879963071243E-13</v>
      </c>
      <c r="AF194" s="1">
        <f t="shared" si="104"/>
        <v>-2.4399999965680763E-3</v>
      </c>
      <c r="AG194" s="2"/>
      <c r="AH194" s="1">
        <f t="shared" si="96"/>
        <v>1.3007228048344083E-2</v>
      </c>
      <c r="AI194" s="1">
        <f t="shared" si="97"/>
        <v>0.71988900807113732</v>
      </c>
      <c r="AJ194" s="1">
        <f t="shared" si="98"/>
        <v>0.96068366997356769</v>
      </c>
      <c r="AK194" s="1">
        <f t="shared" si="99"/>
        <v>-2.1527265152797757E-2</v>
      </c>
      <c r="AL194" s="1">
        <f t="shared" si="100"/>
        <v>-3.0648907997297812</v>
      </c>
      <c r="AM194" s="1">
        <f t="shared" si="101"/>
        <v>-26.062204160370563</v>
      </c>
      <c r="AN194" s="1">
        <f t="shared" si="107"/>
        <v>-3.0392586356439559</v>
      </c>
      <c r="AO194" s="1">
        <f t="shared" si="107"/>
        <v>-3.0392411639529393</v>
      </c>
      <c r="AP194" s="1">
        <f t="shared" si="107"/>
        <v>-3.0393036817124242</v>
      </c>
      <c r="AQ194" s="1">
        <f t="shared" si="107"/>
        <v>-3.0390799768282601</v>
      </c>
      <c r="AR194" s="1">
        <f t="shared" si="107"/>
        <v>-3.039880427708189</v>
      </c>
      <c r="AS194" s="1">
        <f t="shared" si="107"/>
        <v>-3.0370159845887232</v>
      </c>
      <c r="AT194" s="1">
        <f t="shared" si="107"/>
        <v>-3.0472626965093328</v>
      </c>
      <c r="AU194" s="1">
        <f t="shared" si="103"/>
        <v>-3.0105544944037348</v>
      </c>
    </row>
    <row r="195" spans="1:47" x14ac:dyDescent="0.2">
      <c r="A195" s="1" t="s">
        <v>170</v>
      </c>
      <c r="C195" s="54">
        <v>47246.455999999998</v>
      </c>
      <c r="D195" s="54"/>
      <c r="E195" s="1">
        <f t="shared" si="87"/>
        <v>2081.9917658354925</v>
      </c>
      <c r="F195" s="1">
        <f t="shared" si="88"/>
        <v>2082</v>
      </c>
      <c r="G195" s="1">
        <f t="shared" si="89"/>
        <v>-5.6600000025355257E-3</v>
      </c>
      <c r="I195" s="1">
        <f t="shared" si="106"/>
        <v>-5.6600000025355257E-3</v>
      </c>
      <c r="Q195" s="112">
        <f t="shared" si="90"/>
        <v>32227.955999999998</v>
      </c>
      <c r="S195" s="2">
        <v>0.1</v>
      </c>
      <c r="Z195" s="1">
        <f t="shared" si="91"/>
        <v>2082</v>
      </c>
      <c r="AA195" s="1">
        <f t="shared" si="92"/>
        <v>-2.4941971858240472E-3</v>
      </c>
      <c r="AB195" s="1">
        <f t="shared" si="93"/>
        <v>-1.8691501969539386E-2</v>
      </c>
      <c r="AC195" s="1">
        <f t="shared" si="94"/>
        <v>-5.6600000025355257E-3</v>
      </c>
      <c r="AE195" s="1">
        <f t="shared" si="95"/>
        <v>1.0022307474298332E-6</v>
      </c>
      <c r="AF195" s="1">
        <f t="shared" si="104"/>
        <v>-5.6600000025355257E-3</v>
      </c>
      <c r="AG195" s="2"/>
      <c r="AH195" s="1">
        <f t="shared" si="96"/>
        <v>1.3031501967003862E-2</v>
      </c>
      <c r="AI195" s="1">
        <f t="shared" si="97"/>
        <v>0.72001742750394604</v>
      </c>
      <c r="AJ195" s="1">
        <f t="shared" si="98"/>
        <v>0.96226433148041068</v>
      </c>
      <c r="AK195" s="1">
        <f t="shared" si="99"/>
        <v>-2.313763261057988E-2</v>
      </c>
      <c r="AL195" s="1">
        <f t="shared" si="100"/>
        <v>-3.059140463990726</v>
      </c>
      <c r="AM195" s="1">
        <f t="shared" si="101"/>
        <v>-24.242737769868125</v>
      </c>
      <c r="AN195" s="1">
        <f t="shared" si="107"/>
        <v>-3.0315932016251126</v>
      </c>
      <c r="AO195" s="1">
        <f t="shared" si="107"/>
        <v>-3.0315745252351207</v>
      </c>
      <c r="AP195" s="1">
        <f t="shared" si="107"/>
        <v>-3.0316414082861249</v>
      </c>
      <c r="AQ195" s="1">
        <f t="shared" si="107"/>
        <v>-3.0314018874161155</v>
      </c>
      <c r="AR195" s="1">
        <f t="shared" si="107"/>
        <v>-3.0322596277681169</v>
      </c>
      <c r="AS195" s="1">
        <f t="shared" si="107"/>
        <v>-3.0291876240380007</v>
      </c>
      <c r="AT195" s="1">
        <f t="shared" si="107"/>
        <v>-3.0401853149324549</v>
      </c>
      <c r="AU195" s="1">
        <f t="shared" si="103"/>
        <v>-3.0007473543561511</v>
      </c>
    </row>
    <row r="196" spans="1:47" x14ac:dyDescent="0.2">
      <c r="A196" s="1" t="s">
        <v>168</v>
      </c>
      <c r="C196" s="54">
        <v>47268.446000000004</v>
      </c>
      <c r="D196" s="54"/>
      <c r="E196" s="1">
        <f t="shared" si="87"/>
        <v>2113.9828042712998</v>
      </c>
      <c r="F196" s="1">
        <f t="shared" si="88"/>
        <v>2114</v>
      </c>
      <c r="G196" s="1">
        <f t="shared" si="89"/>
        <v>-1.1819999992439989E-2</v>
      </c>
      <c r="I196" s="1">
        <f t="shared" si="106"/>
        <v>-1.1819999992439989E-2</v>
      </c>
      <c r="Q196" s="112">
        <f t="shared" si="90"/>
        <v>32249.946000000004</v>
      </c>
      <c r="S196" s="2">
        <v>0.1</v>
      </c>
      <c r="Z196" s="1">
        <f t="shared" si="91"/>
        <v>2114</v>
      </c>
      <c r="AA196" s="1">
        <f t="shared" si="92"/>
        <v>-2.5903730963016298E-3</v>
      </c>
      <c r="AB196" s="1">
        <f t="shared" si="93"/>
        <v>-2.4890662456698919E-2</v>
      </c>
      <c r="AC196" s="1">
        <f t="shared" si="94"/>
        <v>-1.1819999992439989E-2</v>
      </c>
      <c r="AE196" s="1">
        <f t="shared" si="95"/>
        <v>8.5186012641920609E-6</v>
      </c>
      <c r="AF196" s="1">
        <f t="shared" si="104"/>
        <v>-1.1819999992439989E-2</v>
      </c>
      <c r="AG196" s="2"/>
      <c r="AH196" s="1">
        <f t="shared" si="96"/>
        <v>1.307066246425893E-2</v>
      </c>
      <c r="AI196" s="1">
        <f t="shared" si="97"/>
        <v>0.72025476359862162</v>
      </c>
      <c r="AJ196" s="1">
        <f t="shared" si="98"/>
        <v>0.96485583510911876</v>
      </c>
      <c r="AK196" s="1">
        <f t="shared" si="99"/>
        <v>-2.5849442064911785E-2</v>
      </c>
      <c r="AL196" s="1">
        <f t="shared" si="100"/>
        <v>-3.049450796285746</v>
      </c>
      <c r="AM196" s="1">
        <f t="shared" si="101"/>
        <v>-21.690302734241076</v>
      </c>
      <c r="AN196" s="1">
        <f t="shared" si="107"/>
        <v>-3.0186797307741013</v>
      </c>
      <c r="AO196" s="1">
        <f t="shared" si="107"/>
        <v>-3.0186590751386402</v>
      </c>
      <c r="AP196" s="1">
        <f t="shared" si="107"/>
        <v>-3.018733157978954</v>
      </c>
      <c r="AQ196" s="1">
        <f t="shared" si="107"/>
        <v>-3.0184674516911238</v>
      </c>
      <c r="AR196" s="1">
        <f t="shared" si="107"/>
        <v>-3.0194203962460064</v>
      </c>
      <c r="AS196" s="1">
        <f t="shared" si="107"/>
        <v>-3.0160021767080094</v>
      </c>
      <c r="AT196" s="1">
        <f t="shared" si="107"/>
        <v>-3.0282568052995718</v>
      </c>
      <c r="AU196" s="1">
        <f t="shared" si="103"/>
        <v>-2.9842300658549572</v>
      </c>
    </row>
    <row r="197" spans="1:47" x14ac:dyDescent="0.2">
      <c r="A197" s="1" t="s">
        <v>168</v>
      </c>
      <c r="C197" s="54">
        <v>47290.445</v>
      </c>
      <c r="D197" s="54"/>
      <c r="E197" s="1">
        <f t="shared" si="87"/>
        <v>2145.9869359015424</v>
      </c>
      <c r="F197" s="1">
        <f t="shared" si="88"/>
        <v>2146</v>
      </c>
      <c r="G197" s="1">
        <f t="shared" si="89"/>
        <v>-8.979999998700805E-3</v>
      </c>
      <c r="I197" s="1">
        <f t="shared" si="106"/>
        <v>-8.979999998700805E-3</v>
      </c>
      <c r="Q197" s="112">
        <f t="shared" si="90"/>
        <v>32271.945</v>
      </c>
      <c r="S197" s="2">
        <v>0.1</v>
      </c>
      <c r="Z197" s="1">
        <f t="shared" si="91"/>
        <v>2146</v>
      </c>
      <c r="AA197" s="1">
        <f t="shared" si="92"/>
        <v>-2.6886589082969047E-3</v>
      </c>
      <c r="AB197" s="1">
        <f t="shared" si="93"/>
        <v>-2.2087655890379698E-2</v>
      </c>
      <c r="AC197" s="1">
        <f t="shared" si="94"/>
        <v>-8.979999998700805E-3</v>
      </c>
      <c r="AE197" s="1">
        <f t="shared" si="95"/>
        <v>3.9580972715804533E-6</v>
      </c>
      <c r="AF197" s="1">
        <f t="shared" si="104"/>
        <v>-8.979999998700805E-3</v>
      </c>
      <c r="AG197" s="2"/>
      <c r="AH197" s="1">
        <f t="shared" si="96"/>
        <v>1.3107655891678891E-2</v>
      </c>
      <c r="AI197" s="1">
        <f t="shared" si="97"/>
        <v>0.72051855764111594</v>
      </c>
      <c r="AJ197" s="1">
        <f t="shared" si="98"/>
        <v>0.96735846169576767</v>
      </c>
      <c r="AK197" s="1">
        <f t="shared" si="99"/>
        <v>-2.8560712899506267E-2</v>
      </c>
      <c r="AL197" s="1">
        <f t="shared" si="100"/>
        <v>-3.0397543719391145</v>
      </c>
      <c r="AM197" s="1">
        <f t="shared" si="101"/>
        <v>-19.622004248582915</v>
      </c>
      <c r="AN197" s="1">
        <f t="shared" ref="AN197:AT212" si="108">$AU197+$AB$7*SIN(AO197)</f>
        <v>-3.0057617499767209</v>
      </c>
      <c r="AO197" s="1">
        <f t="shared" si="108"/>
        <v>-3.0057391828318725</v>
      </c>
      <c r="AP197" s="1">
        <f t="shared" si="108"/>
        <v>-3.0058202575380633</v>
      </c>
      <c r="AQ197" s="1">
        <f t="shared" si="108"/>
        <v>-3.0055289844287838</v>
      </c>
      <c r="AR197" s="1">
        <f t="shared" si="108"/>
        <v>-3.0065753730903184</v>
      </c>
      <c r="AS197" s="1">
        <f t="shared" si="108"/>
        <v>-3.0028155565299723</v>
      </c>
      <c r="AT197" s="1">
        <f t="shared" si="108"/>
        <v>-3.0163162845286347</v>
      </c>
      <c r="AU197" s="1">
        <f t="shared" si="103"/>
        <v>-2.9677127773537642</v>
      </c>
    </row>
    <row r="198" spans="1:47" x14ac:dyDescent="0.2">
      <c r="A198" s="1" t="s">
        <v>171</v>
      </c>
      <c r="C198" s="54">
        <v>47569.527999999998</v>
      </c>
      <c r="D198" s="54"/>
      <c r="E198" s="1">
        <f t="shared" si="87"/>
        <v>2551.9967121533955</v>
      </c>
      <c r="F198" s="1">
        <f t="shared" si="88"/>
        <v>2552</v>
      </c>
      <c r="G198" s="1">
        <f t="shared" si="89"/>
        <v>-2.2600000011152588E-3</v>
      </c>
      <c r="I198" s="1">
        <f t="shared" si="106"/>
        <v>-2.2600000011152588E-3</v>
      </c>
      <c r="Q198" s="112">
        <f t="shared" si="90"/>
        <v>32551.027999999998</v>
      </c>
      <c r="S198" s="2">
        <v>0.1</v>
      </c>
      <c r="Z198" s="1">
        <f t="shared" si="91"/>
        <v>2552</v>
      </c>
      <c r="AA198" s="1">
        <f t="shared" si="92"/>
        <v>-4.1218953697843303E-3</v>
      </c>
      <c r="AB198" s="1">
        <f t="shared" si="93"/>
        <v>-1.5645810851920364E-2</v>
      </c>
      <c r="AC198" s="1">
        <f t="shared" si="94"/>
        <v>-2.2600000011152588E-3</v>
      </c>
      <c r="AE198" s="1">
        <f t="shared" si="95"/>
        <v>3.466654363871338E-7</v>
      </c>
      <c r="AF198" s="1">
        <f t="shared" si="104"/>
        <v>-2.2600000011152588E-3</v>
      </c>
      <c r="AG198" s="2"/>
      <c r="AH198" s="1">
        <f t="shared" si="96"/>
        <v>1.3385810850805103E-2</v>
      </c>
      <c r="AI198" s="1">
        <f t="shared" si="97"/>
        <v>0.72619176655505391</v>
      </c>
      <c r="AJ198" s="1">
        <f t="shared" si="98"/>
        <v>0.99126274710267537</v>
      </c>
      <c r="AK198" s="1">
        <f t="shared" si="99"/>
        <v>-6.2885946300331189E-2</v>
      </c>
      <c r="AL198" s="1">
        <f t="shared" si="100"/>
        <v>-2.9158362882299009</v>
      </c>
      <c r="AM198" s="1">
        <f t="shared" si="101"/>
        <v>-8.8214498402134893</v>
      </c>
      <c r="AN198" s="1">
        <f t="shared" si="108"/>
        <v>-2.8412694279535065</v>
      </c>
      <c r="AO198" s="1">
        <f t="shared" si="108"/>
        <v>-2.8412305032324672</v>
      </c>
      <c r="AP198" s="1">
        <f t="shared" si="108"/>
        <v>-2.8413755470265527</v>
      </c>
      <c r="AQ198" s="1">
        <f t="shared" si="108"/>
        <v>-2.8408350424201276</v>
      </c>
      <c r="AR198" s="1">
        <f t="shared" si="108"/>
        <v>-2.8428487699864857</v>
      </c>
      <c r="AS198" s="1">
        <f t="shared" si="108"/>
        <v>-2.835339917635789</v>
      </c>
      <c r="AT198" s="1">
        <f t="shared" si="108"/>
        <v>-2.8632525983839807</v>
      </c>
      <c r="AU198" s="1">
        <f t="shared" si="103"/>
        <v>-2.7581496794948706</v>
      </c>
    </row>
    <row r="199" spans="1:47" x14ac:dyDescent="0.2">
      <c r="A199" s="1" t="s">
        <v>171</v>
      </c>
      <c r="C199" s="54">
        <v>47587.402000000002</v>
      </c>
      <c r="D199" s="54"/>
      <c r="E199" s="1">
        <f t="shared" si="87"/>
        <v>2577.9997963280925</v>
      </c>
      <c r="F199" s="1">
        <f t="shared" si="88"/>
        <v>2578</v>
      </c>
      <c r="G199" s="1">
        <f t="shared" si="89"/>
        <v>-1.3999999646330252E-4</v>
      </c>
      <c r="I199" s="1">
        <f t="shared" si="106"/>
        <v>-1.3999999646330252E-4</v>
      </c>
      <c r="Q199" s="112">
        <f t="shared" si="90"/>
        <v>32568.902000000002</v>
      </c>
      <c r="S199" s="2">
        <v>0.1</v>
      </c>
      <c r="Z199" s="1">
        <f t="shared" si="91"/>
        <v>2578</v>
      </c>
      <c r="AA199" s="1">
        <f t="shared" si="92"/>
        <v>-4.225628181241961E-3</v>
      </c>
      <c r="AB199" s="1">
        <f t="shared" si="93"/>
        <v>-1.3531360998236115E-2</v>
      </c>
      <c r="AC199" s="1">
        <f t="shared" si="94"/>
        <v>-1.3999999646330252E-4</v>
      </c>
      <c r="AE199" s="1">
        <f t="shared" si="95"/>
        <v>1.6692357664257759E-6</v>
      </c>
      <c r="AF199" s="1">
        <f t="shared" si="104"/>
        <v>-1.3999999646330252E-4</v>
      </c>
      <c r="AG199" s="2"/>
      <c r="AH199" s="1">
        <f t="shared" si="96"/>
        <v>1.3391361001772812E-2</v>
      </c>
      <c r="AI199" s="1">
        <f t="shared" si="97"/>
        <v>0.72670437171354596</v>
      </c>
      <c r="AJ199" s="1">
        <f t="shared" si="98"/>
        <v>0.99228768235319775</v>
      </c>
      <c r="AK199" s="1">
        <f t="shared" si="99"/>
        <v>-6.507757297135941E-2</v>
      </c>
      <c r="AL199" s="1">
        <f t="shared" si="100"/>
        <v>-2.9078245920916164</v>
      </c>
      <c r="AM199" s="1">
        <f t="shared" si="101"/>
        <v>-8.516491787856868</v>
      </c>
      <c r="AN199" s="1">
        <f t="shared" si="108"/>
        <v>-2.8306849815917041</v>
      </c>
      <c r="AO199" s="1">
        <f t="shared" si="108"/>
        <v>-2.8306455887671174</v>
      </c>
      <c r="AP199" s="1">
        <f t="shared" si="108"/>
        <v>-2.8307928677575194</v>
      </c>
      <c r="AQ199" s="1">
        <f t="shared" si="108"/>
        <v>-2.830242196215679</v>
      </c>
      <c r="AR199" s="1">
        <f t="shared" si="108"/>
        <v>-2.8323006418857655</v>
      </c>
      <c r="AS199" s="1">
        <f t="shared" si="108"/>
        <v>-2.824599022495295</v>
      </c>
      <c r="AT199" s="1">
        <f t="shared" si="108"/>
        <v>-2.8533192013645206</v>
      </c>
      <c r="AU199" s="1">
        <f t="shared" si="103"/>
        <v>-2.7447293825876509</v>
      </c>
    </row>
    <row r="200" spans="1:47" x14ac:dyDescent="0.2">
      <c r="A200" s="1" t="s">
        <v>168</v>
      </c>
      <c r="C200" s="54">
        <v>47699.436999999998</v>
      </c>
      <c r="D200" s="54"/>
      <c r="E200" s="1">
        <f t="shared" si="87"/>
        <v>2740.9882452209849</v>
      </c>
      <c r="F200" s="1">
        <f t="shared" si="88"/>
        <v>2741</v>
      </c>
      <c r="G200" s="1">
        <f t="shared" si="89"/>
        <v>-8.0799999996088445E-3</v>
      </c>
      <c r="I200" s="1">
        <f t="shared" si="106"/>
        <v>-8.0799999996088445E-3</v>
      </c>
      <c r="Q200" s="112">
        <f t="shared" si="90"/>
        <v>32680.936999999998</v>
      </c>
      <c r="S200" s="2">
        <v>0.1</v>
      </c>
      <c r="Z200" s="1">
        <f t="shared" si="91"/>
        <v>2741</v>
      </c>
      <c r="AA200" s="1">
        <f t="shared" si="92"/>
        <v>-4.9093691739360134E-3</v>
      </c>
      <c r="AB200" s="1">
        <f t="shared" si="93"/>
        <v>-2.1471880165979104E-2</v>
      </c>
      <c r="AC200" s="1">
        <f t="shared" si="94"/>
        <v>-8.0799999996088445E-3</v>
      </c>
      <c r="AE200" s="1">
        <f t="shared" si="95"/>
        <v>1.0052899832706778E-6</v>
      </c>
      <c r="AF200" s="1">
        <f t="shared" si="104"/>
        <v>-8.0799999996088445E-3</v>
      </c>
      <c r="AG200" s="2"/>
      <c r="AH200" s="1">
        <f t="shared" si="96"/>
        <v>1.3391880166370258E-2</v>
      </c>
      <c r="AI200" s="1">
        <f t="shared" si="97"/>
        <v>0.73033831317599107</v>
      </c>
      <c r="AJ200" s="1">
        <f t="shared" si="98"/>
        <v>0.99728026726158336</v>
      </c>
      <c r="AK200" s="1">
        <f t="shared" si="99"/>
        <v>-7.8791913313235637E-2</v>
      </c>
      <c r="AL200" s="1">
        <f t="shared" si="100"/>
        <v>-2.8573181360294813</v>
      </c>
      <c r="AM200" s="1">
        <f t="shared" si="101"/>
        <v>-6.9880099513880287</v>
      </c>
      <c r="AN200" s="1">
        <f t="shared" si="108"/>
        <v>-2.7641442933267761</v>
      </c>
      <c r="AO200" s="1">
        <f t="shared" si="108"/>
        <v>-2.7641036227261293</v>
      </c>
      <c r="AP200" s="1">
        <f t="shared" si="108"/>
        <v>-2.764259350250081</v>
      </c>
      <c r="AQ200" s="1">
        <f t="shared" si="108"/>
        <v>-2.7636630182484487</v>
      </c>
      <c r="AR200" s="1">
        <f t="shared" si="108"/>
        <v>-2.7659458076950951</v>
      </c>
      <c r="AS200" s="1">
        <f t="shared" si="108"/>
        <v>-2.7571959055931119</v>
      </c>
      <c r="AT200" s="1">
        <f t="shared" si="108"/>
        <v>-2.7905739735347419</v>
      </c>
      <c r="AU200" s="1">
        <f t="shared" si="103"/>
        <v>-2.6605944442846967</v>
      </c>
    </row>
    <row r="201" spans="1:47" x14ac:dyDescent="0.2">
      <c r="A201" s="1" t="s">
        <v>172</v>
      </c>
      <c r="C201" s="54">
        <v>47928.334999999999</v>
      </c>
      <c r="D201" s="54"/>
      <c r="E201" s="1">
        <f t="shared" si="87"/>
        <v>3073.9889144287026</v>
      </c>
      <c r="F201" s="1">
        <f t="shared" si="88"/>
        <v>3074</v>
      </c>
      <c r="G201" s="1">
        <f t="shared" si="89"/>
        <v>-7.6199999966775067E-3</v>
      </c>
      <c r="I201" s="1">
        <f t="shared" si="106"/>
        <v>-7.6199999966775067E-3</v>
      </c>
      <c r="Q201" s="112">
        <f t="shared" si="90"/>
        <v>32909.834999999999</v>
      </c>
      <c r="S201" s="2">
        <v>0.1</v>
      </c>
      <c r="Z201" s="1">
        <f t="shared" si="91"/>
        <v>3074</v>
      </c>
      <c r="AA201" s="1">
        <f t="shared" si="92"/>
        <v>-6.48829170721873E-3</v>
      </c>
      <c r="AB201" s="1">
        <f t="shared" si="93"/>
        <v>-2.0826252814402098E-2</v>
      </c>
      <c r="AC201" s="1">
        <f t="shared" si="94"/>
        <v>-7.6199999966775067E-3</v>
      </c>
      <c r="AE201" s="1">
        <f t="shared" si="95"/>
        <v>1.2807636524297105E-7</v>
      </c>
      <c r="AF201" s="1">
        <f t="shared" si="104"/>
        <v>-7.6199999966775067E-3</v>
      </c>
      <c r="AG201" s="2"/>
      <c r="AH201" s="1">
        <f t="shared" si="96"/>
        <v>1.3206252817724593E-2</v>
      </c>
      <c r="AI201" s="1">
        <f t="shared" si="97"/>
        <v>0.74008461278132143</v>
      </c>
      <c r="AJ201" s="1">
        <f t="shared" si="98"/>
        <v>0.99951142942449667</v>
      </c>
      <c r="AK201" s="1">
        <f t="shared" si="99"/>
        <v>-0.10662824405988598</v>
      </c>
      <c r="AL201" s="1">
        <f t="shared" si="100"/>
        <v>-2.7522881482721395</v>
      </c>
      <c r="AM201" s="1">
        <f t="shared" si="101"/>
        <v>-5.0723181225107883</v>
      </c>
      <c r="AN201" s="1">
        <f t="shared" si="108"/>
        <v>-2.6269933668766381</v>
      </c>
      <c r="AO201" s="1">
        <f t="shared" si="108"/>
        <v>-2.6269578576251016</v>
      </c>
      <c r="AP201" s="1">
        <f t="shared" si="108"/>
        <v>-2.6271030553111294</v>
      </c>
      <c r="AQ201" s="1">
        <f t="shared" si="108"/>
        <v>-2.6265092651942203</v>
      </c>
      <c r="AR201" s="1">
        <f t="shared" si="108"/>
        <v>-2.6289363301063133</v>
      </c>
      <c r="AS201" s="1">
        <f t="shared" si="108"/>
        <v>-2.6189947229671353</v>
      </c>
      <c r="AT201" s="1">
        <f t="shared" si="108"/>
        <v>-2.6593743380889574</v>
      </c>
      <c r="AU201" s="1">
        <f t="shared" si="103"/>
        <v>-2.4887114108191515</v>
      </c>
    </row>
    <row r="202" spans="1:47" x14ac:dyDescent="0.2">
      <c r="A202" s="1" t="s">
        <v>172</v>
      </c>
      <c r="C202" s="54">
        <v>47954.453999999998</v>
      </c>
      <c r="D202" s="54"/>
      <c r="E202" s="1">
        <f t="shared" si="87"/>
        <v>3111.9868195175891</v>
      </c>
      <c r="F202" s="1">
        <f t="shared" si="88"/>
        <v>3112</v>
      </c>
      <c r="G202" s="1">
        <f t="shared" si="89"/>
        <v>-9.059999996679835E-3</v>
      </c>
      <c r="I202" s="1">
        <f t="shared" si="106"/>
        <v>-9.059999996679835E-3</v>
      </c>
      <c r="Q202" s="112">
        <f t="shared" si="90"/>
        <v>32935.953999999998</v>
      </c>
      <c r="S202" s="2">
        <v>0.1</v>
      </c>
      <c r="Z202" s="1">
        <f t="shared" si="91"/>
        <v>3112</v>
      </c>
      <c r="AA202" s="1">
        <f t="shared" si="92"/>
        <v>-6.6842593129415664E-3</v>
      </c>
      <c r="AB202" s="1">
        <f t="shared" si="93"/>
        <v>-2.2228886319737785E-2</v>
      </c>
      <c r="AC202" s="1">
        <f t="shared" si="94"/>
        <v>-9.059999996679835E-3</v>
      </c>
      <c r="AE202" s="1">
        <f t="shared" si="95"/>
        <v>5.6441437963691765E-7</v>
      </c>
      <c r="AF202" s="1">
        <f t="shared" si="104"/>
        <v>-9.059999996679835E-3</v>
      </c>
      <c r="AG202" s="2"/>
      <c r="AH202" s="1">
        <f t="shared" si="96"/>
        <v>1.316888632305795E-2</v>
      </c>
      <c r="AI202" s="1">
        <f t="shared" si="97"/>
        <v>0.74140204413202671</v>
      </c>
      <c r="AJ202" s="1">
        <f t="shared" si="98"/>
        <v>0.99905682524548833</v>
      </c>
      <c r="AK202" s="1">
        <f t="shared" si="99"/>
        <v>-0.10978473557483304</v>
      </c>
      <c r="AL202" s="1">
        <f t="shared" si="100"/>
        <v>-2.7401131384439568</v>
      </c>
      <c r="AM202" s="1">
        <f t="shared" si="101"/>
        <v>-4.914480510799172</v>
      </c>
      <c r="AN202" s="1">
        <f t="shared" si="108"/>
        <v>-2.6112190368796293</v>
      </c>
      <c r="AO202" s="1">
        <f t="shared" si="108"/>
        <v>-2.6111846242981098</v>
      </c>
      <c r="AP202" s="1">
        <f t="shared" si="108"/>
        <v>-2.6113266217107629</v>
      </c>
      <c r="AQ202" s="1">
        <f t="shared" si="108"/>
        <v>-2.6107406182727573</v>
      </c>
      <c r="AR202" s="1">
        <f t="shared" si="108"/>
        <v>-2.6131576757429316</v>
      </c>
      <c r="AS202" s="1">
        <f t="shared" si="108"/>
        <v>-2.6031659012310904</v>
      </c>
      <c r="AT202" s="1">
        <f t="shared" si="108"/>
        <v>-2.6441040447589583</v>
      </c>
      <c r="AU202" s="1">
        <f t="shared" si="103"/>
        <v>-2.4690971307239842</v>
      </c>
    </row>
    <row r="203" spans="1:47" x14ac:dyDescent="0.2">
      <c r="A203" s="1" t="s">
        <v>173</v>
      </c>
      <c r="C203" s="54">
        <v>47967.506000000001</v>
      </c>
      <c r="D203" s="54"/>
      <c r="E203" s="1">
        <f t="shared" si="87"/>
        <v>3130.9748610666643</v>
      </c>
      <c r="F203" s="1">
        <f t="shared" si="88"/>
        <v>3131</v>
      </c>
      <c r="G203" s="1">
        <f t="shared" si="89"/>
        <v>-1.7279999992751982E-2</v>
      </c>
      <c r="I203" s="1">
        <f t="shared" si="106"/>
        <v>-1.7279999992751982E-2</v>
      </c>
      <c r="Q203" s="112">
        <f t="shared" si="90"/>
        <v>32949.006000000001</v>
      </c>
      <c r="S203" s="2">
        <v>0.1</v>
      </c>
      <c r="Z203" s="1">
        <f t="shared" si="91"/>
        <v>3131</v>
      </c>
      <c r="AA203" s="1">
        <f t="shared" si="92"/>
        <v>-6.783469691073565E-3</v>
      </c>
      <c r="AB203" s="1">
        <f t="shared" si="93"/>
        <v>-3.0428946262108493E-2</v>
      </c>
      <c r="AC203" s="1">
        <f t="shared" si="94"/>
        <v>-1.7279999992751982E-2</v>
      </c>
      <c r="AE203" s="1">
        <f t="shared" si="95"/>
        <v>1.101771483740532E-5</v>
      </c>
      <c r="AF203" s="1">
        <f t="shared" si="104"/>
        <v>-1.7279999992751982E-2</v>
      </c>
      <c r="AG203" s="2"/>
      <c r="AH203" s="1">
        <f t="shared" si="96"/>
        <v>1.3148946269356509E-2</v>
      </c>
      <c r="AI203" s="1">
        <f t="shared" si="97"/>
        <v>0.74207697639087722</v>
      </c>
      <c r="AJ203" s="1">
        <f t="shared" si="98"/>
        <v>0.99877317110262986</v>
      </c>
      <c r="AK203" s="1">
        <f t="shared" si="99"/>
        <v>-0.11136114599202986</v>
      </c>
      <c r="AL203" s="1">
        <f t="shared" si="100"/>
        <v>-2.7340092023587532</v>
      </c>
      <c r="AM203" s="1">
        <f t="shared" si="101"/>
        <v>-4.8388511657869762</v>
      </c>
      <c r="AN203" s="1">
        <f t="shared" si="108"/>
        <v>-2.603321231604506</v>
      </c>
      <c r="AO203" s="1">
        <f t="shared" si="108"/>
        <v>-2.6032873952607138</v>
      </c>
      <c r="AP203" s="1">
        <f t="shared" si="108"/>
        <v>-2.6034276689347138</v>
      </c>
      <c r="AQ203" s="1">
        <f t="shared" si="108"/>
        <v>-2.6028460665870616</v>
      </c>
      <c r="AR203" s="1">
        <f t="shared" si="108"/>
        <v>-2.6052561900967675</v>
      </c>
      <c r="AS203" s="1">
        <f t="shared" si="108"/>
        <v>-2.5952460037338736</v>
      </c>
      <c r="AT203" s="1">
        <f t="shared" si="108"/>
        <v>-2.636443754100509</v>
      </c>
      <c r="AU203" s="1">
        <f t="shared" si="103"/>
        <v>-2.4592899906764005</v>
      </c>
    </row>
    <row r="204" spans="1:47" x14ac:dyDescent="0.2">
      <c r="A204" s="1" t="s">
        <v>173</v>
      </c>
      <c r="C204" s="54">
        <v>47967.516000000003</v>
      </c>
      <c r="D204" s="54"/>
      <c r="E204" s="1">
        <f t="shared" si="87"/>
        <v>3130.9894090604989</v>
      </c>
      <c r="F204" s="1">
        <f t="shared" si="88"/>
        <v>3131</v>
      </c>
      <c r="G204" s="1">
        <f t="shared" si="89"/>
        <v>-7.2799999907147139E-3</v>
      </c>
      <c r="I204" s="1">
        <f t="shared" si="106"/>
        <v>-7.2799999907147139E-3</v>
      </c>
      <c r="Q204" s="112">
        <f t="shared" si="90"/>
        <v>32949.016000000003</v>
      </c>
      <c r="S204" s="2">
        <v>0.1</v>
      </c>
      <c r="Z204" s="1">
        <f t="shared" si="91"/>
        <v>3131</v>
      </c>
      <c r="AA204" s="1">
        <f t="shared" si="92"/>
        <v>-6.783469691073565E-3</v>
      </c>
      <c r="AB204" s="1">
        <f t="shared" si="93"/>
        <v>-2.0428946260071225E-2</v>
      </c>
      <c r="AC204" s="1">
        <f t="shared" si="94"/>
        <v>-7.2799999907147139E-3</v>
      </c>
      <c r="AE204" s="1">
        <f t="shared" si="95"/>
        <v>2.4654233846172916E-8</v>
      </c>
      <c r="AF204" s="1">
        <f t="shared" si="104"/>
        <v>-7.2799999907147139E-3</v>
      </c>
      <c r="AG204" s="2"/>
      <c r="AH204" s="1">
        <f t="shared" si="96"/>
        <v>1.3148946269356509E-2</v>
      </c>
      <c r="AI204" s="1">
        <f t="shared" si="97"/>
        <v>0.74207697639087722</v>
      </c>
      <c r="AJ204" s="1">
        <f t="shared" si="98"/>
        <v>0.99877317110262986</v>
      </c>
      <c r="AK204" s="1">
        <f t="shared" si="99"/>
        <v>-0.11136114599202986</v>
      </c>
      <c r="AL204" s="1">
        <f t="shared" si="100"/>
        <v>-2.7340092023587532</v>
      </c>
      <c r="AM204" s="1">
        <f t="shared" si="101"/>
        <v>-4.8388511657869762</v>
      </c>
      <c r="AN204" s="1">
        <f t="shared" si="108"/>
        <v>-2.603321231604506</v>
      </c>
      <c r="AO204" s="1">
        <f t="shared" si="108"/>
        <v>-2.6032873952607138</v>
      </c>
      <c r="AP204" s="1">
        <f t="shared" si="108"/>
        <v>-2.6034276689347138</v>
      </c>
      <c r="AQ204" s="1">
        <f t="shared" si="108"/>
        <v>-2.6028460665870616</v>
      </c>
      <c r="AR204" s="1">
        <f t="shared" si="108"/>
        <v>-2.6052561900967675</v>
      </c>
      <c r="AS204" s="1">
        <f t="shared" si="108"/>
        <v>-2.5952460037338736</v>
      </c>
      <c r="AT204" s="1">
        <f t="shared" si="108"/>
        <v>-2.636443754100509</v>
      </c>
      <c r="AU204" s="1">
        <f t="shared" si="103"/>
        <v>-2.4592899906764005</v>
      </c>
    </row>
    <row r="205" spans="1:47" x14ac:dyDescent="0.2">
      <c r="A205" s="1" t="s">
        <v>174</v>
      </c>
      <c r="C205" s="54">
        <v>47996.381999999998</v>
      </c>
      <c r="D205" s="54"/>
      <c r="E205" s="1">
        <f t="shared" si="87"/>
        <v>3172.9836480549334</v>
      </c>
      <c r="F205" s="1">
        <f t="shared" si="88"/>
        <v>3173</v>
      </c>
      <c r="G205" s="1">
        <f t="shared" si="89"/>
        <v>-1.1239999999816064E-2</v>
      </c>
      <c r="I205" s="1">
        <f t="shared" si="106"/>
        <v>-1.1239999999816064E-2</v>
      </c>
      <c r="Q205" s="112">
        <f t="shared" si="90"/>
        <v>32977.881999999998</v>
      </c>
      <c r="S205" s="2">
        <v>0.1</v>
      </c>
      <c r="Z205" s="1">
        <f t="shared" si="91"/>
        <v>3173</v>
      </c>
      <c r="AA205" s="1">
        <f t="shared" si="92"/>
        <v>-7.0056864314206341E-3</v>
      </c>
      <c r="AB205" s="1">
        <f t="shared" si="93"/>
        <v>-2.4341887150815221E-2</v>
      </c>
      <c r="AC205" s="1">
        <f t="shared" si="94"/>
        <v>-1.1239999999816064E-2</v>
      </c>
      <c r="AE205" s="1">
        <f t="shared" si="95"/>
        <v>1.7929411395497638E-6</v>
      </c>
      <c r="AF205" s="1">
        <f t="shared" si="104"/>
        <v>-1.1239999999816064E-2</v>
      </c>
      <c r="AG205" s="2"/>
      <c r="AH205" s="1">
        <f t="shared" si="96"/>
        <v>1.3101887150999159E-2</v>
      </c>
      <c r="AI205" s="1">
        <f t="shared" si="97"/>
        <v>0.74360759224576956</v>
      </c>
      <c r="AJ205" s="1">
        <f t="shared" si="98"/>
        <v>0.99801159425225927</v>
      </c>
      <c r="AK205" s="1">
        <f t="shared" si="99"/>
        <v>-0.11484130002015261</v>
      </c>
      <c r="AL205" s="1">
        <f t="shared" si="100"/>
        <v>-2.7204762585556863</v>
      </c>
      <c r="AM205" s="1">
        <f t="shared" si="101"/>
        <v>-4.6788863863237635</v>
      </c>
      <c r="AN205" s="1">
        <f t="shared" si="108"/>
        <v>-2.5858370435966531</v>
      </c>
      <c r="AO205" s="1">
        <f t="shared" si="108"/>
        <v>-2.5858045397668739</v>
      </c>
      <c r="AP205" s="1">
        <f t="shared" si="108"/>
        <v>-2.5859407317649654</v>
      </c>
      <c r="AQ205" s="1">
        <f t="shared" si="108"/>
        <v>-2.58537000628196</v>
      </c>
      <c r="AR205" s="1">
        <f t="shared" si="108"/>
        <v>-2.5877603358994126</v>
      </c>
      <c r="AS205" s="1">
        <f t="shared" si="108"/>
        <v>-2.5777251887770625</v>
      </c>
      <c r="AT205" s="1">
        <f t="shared" si="108"/>
        <v>-2.619449726077169</v>
      </c>
      <c r="AU205" s="1">
        <f t="shared" si="103"/>
        <v>-2.4376110495185834</v>
      </c>
    </row>
    <row r="206" spans="1:47" x14ac:dyDescent="0.2">
      <c r="A206" s="1" t="s">
        <v>174</v>
      </c>
      <c r="C206" s="54">
        <v>48042.446000000004</v>
      </c>
      <c r="D206" s="54"/>
      <c r="E206" s="1">
        <f t="shared" si="87"/>
        <v>3239.9975268410572</v>
      </c>
      <c r="F206" s="1">
        <f t="shared" si="88"/>
        <v>3240</v>
      </c>
      <c r="G206" s="1">
        <f t="shared" si="89"/>
        <v>-1.6999999934341758E-3</v>
      </c>
      <c r="I206" s="1">
        <f t="shared" si="106"/>
        <v>-1.6999999934341758E-3</v>
      </c>
      <c r="Q206" s="112">
        <f t="shared" si="90"/>
        <v>33023.946000000004</v>
      </c>
      <c r="S206" s="2">
        <v>0.1</v>
      </c>
      <c r="Z206" s="1">
        <f t="shared" si="91"/>
        <v>3240</v>
      </c>
      <c r="AA206" s="1">
        <f t="shared" si="92"/>
        <v>-7.3684977598929505E-3</v>
      </c>
      <c r="AB206" s="1">
        <f t="shared" si="93"/>
        <v>-1.4718290069700031E-2</v>
      </c>
      <c r="AC206" s="1">
        <f t="shared" si="94"/>
        <v>-1.6999999934341758E-3</v>
      </c>
      <c r="AE206" s="1">
        <f t="shared" si="95"/>
        <v>3.2131866928348124E-6</v>
      </c>
      <c r="AF206" s="1">
        <f t="shared" si="104"/>
        <v>-1.6999999934341758E-3</v>
      </c>
      <c r="AG206" s="2"/>
      <c r="AH206" s="1">
        <f t="shared" si="96"/>
        <v>1.3018290076265855E-2</v>
      </c>
      <c r="AI206" s="1">
        <f t="shared" si="97"/>
        <v>0.74616062674694184</v>
      </c>
      <c r="AJ206" s="1">
        <f t="shared" si="98"/>
        <v>0.99640840004589104</v>
      </c>
      <c r="AK206" s="1">
        <f t="shared" si="99"/>
        <v>-0.12037924875502799</v>
      </c>
      <c r="AL206" s="1">
        <f t="shared" si="100"/>
        <v>-2.6987695303948755</v>
      </c>
      <c r="AM206" s="1">
        <f t="shared" si="101"/>
        <v>-4.4424297898644785</v>
      </c>
      <c r="AN206" s="1">
        <f t="shared" si="108"/>
        <v>-2.557869180711748</v>
      </c>
      <c r="AO206" s="1">
        <f t="shared" si="108"/>
        <v>-2.5578389428625896</v>
      </c>
      <c r="AP206" s="1">
        <f t="shared" si="108"/>
        <v>-2.5579679308801206</v>
      </c>
      <c r="AQ206" s="1">
        <f t="shared" si="108"/>
        <v>-2.5574176197670813</v>
      </c>
      <c r="AR206" s="1">
        <f t="shared" si="108"/>
        <v>-2.5597640618139019</v>
      </c>
      <c r="AS206" s="1">
        <f t="shared" si="108"/>
        <v>-2.5497336661864254</v>
      </c>
      <c r="AT206" s="1">
        <f t="shared" si="108"/>
        <v>-2.5921624196584192</v>
      </c>
      <c r="AU206" s="1">
        <f t="shared" si="103"/>
        <v>-2.4030279767192093</v>
      </c>
    </row>
    <row r="207" spans="1:47" x14ac:dyDescent="0.2">
      <c r="A207" s="1" t="s">
        <v>132</v>
      </c>
      <c r="C207" s="54">
        <v>48212.913999999997</v>
      </c>
      <c r="D207" s="54" t="s">
        <v>52</v>
      </c>
      <c r="E207" s="1">
        <f t="shared" si="87"/>
        <v>3487.9942680904296</v>
      </c>
      <c r="F207" s="1">
        <f t="shared" si="88"/>
        <v>3488</v>
      </c>
      <c r="G207" s="1">
        <f t="shared" si="89"/>
        <v>-3.9400000023306347E-3</v>
      </c>
      <c r="I207" s="1">
        <f t="shared" si="106"/>
        <v>-3.9400000023306347E-3</v>
      </c>
      <c r="Q207" s="112">
        <f t="shared" si="90"/>
        <v>33194.413999999997</v>
      </c>
      <c r="S207" s="2">
        <v>0.1</v>
      </c>
      <c r="Z207" s="1">
        <f t="shared" si="91"/>
        <v>3488</v>
      </c>
      <c r="AA207" s="1">
        <f t="shared" si="92"/>
        <v>-8.8013051260226183E-3</v>
      </c>
      <c r="AB207" s="1">
        <f t="shared" si="93"/>
        <v>-1.6556811530323262E-2</v>
      </c>
      <c r="AC207" s="1">
        <f t="shared" si="94"/>
        <v>-3.9400000023306347E-3</v>
      </c>
      <c r="AE207" s="1">
        <f t="shared" si="95"/>
        <v>2.3632287505633934E-6</v>
      </c>
      <c r="AF207" s="1">
        <f t="shared" si="104"/>
        <v>-3.9400000023306347E-3</v>
      </c>
      <c r="AG207" s="2"/>
      <c r="AH207" s="1">
        <f t="shared" si="96"/>
        <v>1.2616811527992627E-2</v>
      </c>
      <c r="AI207" s="1">
        <f t="shared" si="97"/>
        <v>0.75683826487930494</v>
      </c>
      <c r="AJ207" s="1">
        <f t="shared" si="98"/>
        <v>0.98616621008241345</v>
      </c>
      <c r="AK207" s="1">
        <f t="shared" si="99"/>
        <v>-0.14070522917583123</v>
      </c>
      <c r="AL207" s="1">
        <f t="shared" si="100"/>
        <v>-2.6170205800400912</v>
      </c>
      <c r="AM207" s="1">
        <f t="shared" si="101"/>
        <v>-3.7247991825772413</v>
      </c>
      <c r="AN207" s="1">
        <f t="shared" si="108"/>
        <v>-2.4534480891851671</v>
      </c>
      <c r="AO207" s="1">
        <f t="shared" si="108"/>
        <v>-2.4534269482432198</v>
      </c>
      <c r="AP207" s="1">
        <f t="shared" si="108"/>
        <v>-2.4535243684014252</v>
      </c>
      <c r="AQ207" s="1">
        <f t="shared" si="108"/>
        <v>-2.4530753789799302</v>
      </c>
      <c r="AR207" s="1">
        <f t="shared" si="108"/>
        <v>-2.4551433029263223</v>
      </c>
      <c r="AS207" s="1">
        <f t="shared" si="108"/>
        <v>-2.4455895404812829</v>
      </c>
      <c r="AT207" s="1">
        <f t="shared" si="108"/>
        <v>-2.489125300369786</v>
      </c>
      <c r="AU207" s="1">
        <f t="shared" si="103"/>
        <v>-2.2750189908349601</v>
      </c>
    </row>
    <row r="208" spans="1:47" x14ac:dyDescent="0.2">
      <c r="A208" s="1" t="s">
        <v>132</v>
      </c>
      <c r="C208" s="54">
        <v>48219.783000000003</v>
      </c>
      <c r="D208" s="54" t="s">
        <v>52</v>
      </c>
      <c r="E208" s="1">
        <f t="shared" si="87"/>
        <v>3497.9872850533993</v>
      </c>
      <c r="F208" s="1">
        <f t="shared" si="88"/>
        <v>3498</v>
      </c>
      <c r="G208" s="1">
        <f t="shared" si="89"/>
        <v>-8.7399999974877574E-3</v>
      </c>
      <c r="I208" s="1">
        <f t="shared" ref="I208:I239" si="109">G208</f>
        <v>-8.7399999974877574E-3</v>
      </c>
      <c r="Q208" s="112">
        <f t="shared" si="90"/>
        <v>33201.283000000003</v>
      </c>
      <c r="S208" s="2">
        <v>0.1</v>
      </c>
      <c r="Z208" s="1">
        <f t="shared" si="91"/>
        <v>3498</v>
      </c>
      <c r="AA208" s="1">
        <f t="shared" si="92"/>
        <v>-8.8620717299177781E-3</v>
      </c>
      <c r="AB208" s="1">
        <f t="shared" si="93"/>
        <v>-2.1337558742333805E-2</v>
      </c>
      <c r="AC208" s="1">
        <f t="shared" si="94"/>
        <v>-8.7399999974877574E-3</v>
      </c>
      <c r="AE208" s="1">
        <f t="shared" si="95"/>
        <v>1.4901507858466588E-9</v>
      </c>
      <c r="AF208" s="1">
        <f t="shared" si="104"/>
        <v>-8.7399999974877574E-3</v>
      </c>
      <c r="AG208" s="2"/>
      <c r="AH208" s="1">
        <f t="shared" si="96"/>
        <v>1.2597558744846048E-2</v>
      </c>
      <c r="AI208" s="1">
        <f t="shared" si="97"/>
        <v>0.75731054006551135</v>
      </c>
      <c r="AJ208" s="1">
        <f t="shared" si="98"/>
        <v>0.98560592187507923</v>
      </c>
      <c r="AK208" s="1">
        <f t="shared" si="99"/>
        <v>-0.14151825670575677</v>
      </c>
      <c r="AL208" s="1">
        <f t="shared" si="100"/>
        <v>-2.6136737661213623</v>
      </c>
      <c r="AM208" s="1">
        <f t="shared" si="101"/>
        <v>-3.7000628726015998</v>
      </c>
      <c r="AN208" s="1">
        <f t="shared" si="108"/>
        <v>-2.4492054069434839</v>
      </c>
      <c r="AO208" s="1">
        <f t="shared" si="108"/>
        <v>-2.4491846338126777</v>
      </c>
      <c r="AP208" s="1">
        <f t="shared" si="108"/>
        <v>-2.449280695021983</v>
      </c>
      <c r="AQ208" s="1">
        <f t="shared" si="108"/>
        <v>-2.4488364149166686</v>
      </c>
      <c r="AR208" s="1">
        <f t="shared" si="108"/>
        <v>-2.4508898269989583</v>
      </c>
      <c r="AS208" s="1">
        <f t="shared" si="108"/>
        <v>-2.4413696516478982</v>
      </c>
      <c r="AT208" s="1">
        <f t="shared" si="108"/>
        <v>-2.4848996458907688</v>
      </c>
      <c r="AU208" s="1">
        <f t="shared" si="103"/>
        <v>-2.2698573381783369</v>
      </c>
    </row>
    <row r="209" spans="1:47" x14ac:dyDescent="0.2">
      <c r="A209" s="1" t="s">
        <v>173</v>
      </c>
      <c r="C209" s="54">
        <v>48220.46</v>
      </c>
      <c r="D209" s="54"/>
      <c r="E209" s="1">
        <f t="shared" si="87"/>
        <v>3498.9721842357962</v>
      </c>
      <c r="F209" s="1">
        <f t="shared" si="88"/>
        <v>3499</v>
      </c>
      <c r="G209" s="1">
        <f t="shared" si="89"/>
        <v>-1.9119999997201376E-2</v>
      </c>
      <c r="I209" s="1">
        <f t="shared" si="109"/>
        <v>-1.9119999997201376E-2</v>
      </c>
      <c r="Q209" s="112">
        <f t="shared" si="90"/>
        <v>33201.96</v>
      </c>
      <c r="S209" s="2">
        <v>0.1</v>
      </c>
      <c r="Z209" s="1">
        <f t="shared" si="91"/>
        <v>3499</v>
      </c>
      <c r="AA209" s="1">
        <f t="shared" si="92"/>
        <v>-8.8681612268271589E-3</v>
      </c>
      <c r="AB209" s="1">
        <f t="shared" si="93"/>
        <v>-3.1715620320156512E-2</v>
      </c>
      <c r="AC209" s="1">
        <f t="shared" si="94"/>
        <v>-1.9119999997201376E-2</v>
      </c>
      <c r="AE209" s="1">
        <f t="shared" si="95"/>
        <v>1.0510019817374793E-5</v>
      </c>
      <c r="AF209" s="1">
        <f t="shared" si="104"/>
        <v>-1.9119999997201376E-2</v>
      </c>
      <c r="AG209" s="2"/>
      <c r="AH209" s="1">
        <f t="shared" si="96"/>
        <v>1.2595620322955135E-2</v>
      </c>
      <c r="AI209" s="1">
        <f t="shared" si="97"/>
        <v>0.75735794974919146</v>
      </c>
      <c r="AJ209" s="1">
        <f t="shared" si="98"/>
        <v>0.98554924679745481</v>
      </c>
      <c r="AK209" s="1">
        <f t="shared" si="99"/>
        <v>-0.14159952822807842</v>
      </c>
      <c r="AL209" s="1">
        <f t="shared" si="100"/>
        <v>-2.6133388547469454</v>
      </c>
      <c r="AM209" s="1">
        <f t="shared" si="101"/>
        <v>-3.6976043938878731</v>
      </c>
      <c r="AN209" s="1">
        <f t="shared" si="108"/>
        <v>-2.4487809929820328</v>
      </c>
      <c r="AO209" s="1">
        <f t="shared" si="108"/>
        <v>-2.4487602565668141</v>
      </c>
      <c r="AP209" s="1">
        <f t="shared" si="108"/>
        <v>-2.4488561817662422</v>
      </c>
      <c r="AQ209" s="1">
        <f t="shared" si="108"/>
        <v>-2.4484123744501076</v>
      </c>
      <c r="AR209" s="1">
        <f t="shared" si="108"/>
        <v>-2.4504643234487804</v>
      </c>
      <c r="AS209" s="1">
        <f t="shared" si="108"/>
        <v>-2.4409475646016077</v>
      </c>
      <c r="AT209" s="1">
        <f t="shared" si="108"/>
        <v>-2.4844767657422859</v>
      </c>
      <c r="AU209" s="1">
        <f t="shared" si="103"/>
        <v>-2.2693411729126742</v>
      </c>
    </row>
    <row r="210" spans="1:47" x14ac:dyDescent="0.2">
      <c r="A210" s="1" t="s">
        <v>132</v>
      </c>
      <c r="C210" s="54">
        <v>48237.663</v>
      </c>
      <c r="D210" s="54" t="s">
        <v>52</v>
      </c>
      <c r="E210" s="1">
        <f t="shared" si="87"/>
        <v>3523.9990980243865</v>
      </c>
      <c r="F210" s="1">
        <f t="shared" si="88"/>
        <v>3524</v>
      </c>
      <c r="G210" s="1">
        <f t="shared" si="89"/>
        <v>-6.1999999888939783E-4</v>
      </c>
      <c r="I210" s="1">
        <f t="shared" si="109"/>
        <v>-6.1999999888939783E-4</v>
      </c>
      <c r="Q210" s="112">
        <f t="shared" si="90"/>
        <v>33219.163</v>
      </c>
      <c r="S210" s="2">
        <v>0.1</v>
      </c>
      <c r="Z210" s="1">
        <f t="shared" si="91"/>
        <v>3524</v>
      </c>
      <c r="AA210" s="1">
        <f t="shared" si="92"/>
        <v>-9.0211578000756413E-3</v>
      </c>
      <c r="AB210" s="1">
        <f t="shared" si="93"/>
        <v>-1.3166382479816325E-2</v>
      </c>
      <c r="AC210" s="1">
        <f t="shared" si="94"/>
        <v>-6.1999999888939783E-4</v>
      </c>
      <c r="AE210" s="1">
        <f t="shared" si="95"/>
        <v>7.0579452400432482E-6</v>
      </c>
      <c r="AF210" s="1">
        <f t="shared" si="104"/>
        <v>-6.1999999888939783E-4</v>
      </c>
      <c r="AG210" s="2"/>
      <c r="AH210" s="1">
        <f t="shared" si="96"/>
        <v>1.2546382480926927E-2</v>
      </c>
      <c r="AI210" s="1">
        <f t="shared" si="97"/>
        <v>0.75855399299041415</v>
      </c>
      <c r="AJ210" s="1">
        <f t="shared" si="98"/>
        <v>0.98409402327542927</v>
      </c>
      <c r="AK210" s="1">
        <f t="shared" si="99"/>
        <v>-0.14362944211914661</v>
      </c>
      <c r="AL210" s="1">
        <f t="shared" si="100"/>
        <v>-2.6049523557905947</v>
      </c>
      <c r="AM210" s="1">
        <f t="shared" si="101"/>
        <v>-3.6370188925055613</v>
      </c>
      <c r="AN210" s="1">
        <f t="shared" si="108"/>
        <v>-2.4381619597596598</v>
      </c>
      <c r="AO210" s="1">
        <f t="shared" si="108"/>
        <v>-2.4381421368485019</v>
      </c>
      <c r="AP210" s="1">
        <f t="shared" si="108"/>
        <v>-2.4382346569861046</v>
      </c>
      <c r="AQ210" s="1">
        <f t="shared" si="108"/>
        <v>-2.4378027724844835</v>
      </c>
      <c r="AR210" s="1">
        <f t="shared" si="108"/>
        <v>-2.4398174598875988</v>
      </c>
      <c r="AS210" s="1">
        <f t="shared" si="108"/>
        <v>-2.4303894949152527</v>
      </c>
      <c r="AT210" s="1">
        <f t="shared" si="108"/>
        <v>-2.4738860693815425</v>
      </c>
      <c r="AU210" s="1">
        <f t="shared" si="103"/>
        <v>-2.2564370412711172</v>
      </c>
    </row>
    <row r="211" spans="1:47" x14ac:dyDescent="0.2">
      <c r="A211" s="1" t="s">
        <v>175</v>
      </c>
      <c r="C211" s="54">
        <v>48321.519</v>
      </c>
      <c r="D211" s="54"/>
      <c r="E211" s="1">
        <f t="shared" si="87"/>
        <v>3645.9927550990756</v>
      </c>
      <c r="F211" s="1">
        <f t="shared" si="88"/>
        <v>3646</v>
      </c>
      <c r="G211" s="1">
        <f t="shared" si="89"/>
        <v>-4.9799999978858978E-3</v>
      </c>
      <c r="I211" s="1">
        <f t="shared" si="109"/>
        <v>-4.9799999978858978E-3</v>
      </c>
      <c r="Q211" s="112">
        <f t="shared" si="90"/>
        <v>33303.019</v>
      </c>
      <c r="S211" s="2">
        <v>0.1</v>
      </c>
      <c r="Z211" s="1">
        <f t="shared" si="91"/>
        <v>3646</v>
      </c>
      <c r="AA211" s="1">
        <f t="shared" si="92"/>
        <v>-9.7887962664096155E-3</v>
      </c>
      <c r="AB211" s="1">
        <f t="shared" si="93"/>
        <v>-1.7264586007257388E-2</v>
      </c>
      <c r="AC211" s="1">
        <f t="shared" si="94"/>
        <v>-4.9799999978858978E-3</v>
      </c>
      <c r="AE211" s="1">
        <f t="shared" si="95"/>
        <v>2.3124521552167634E-6</v>
      </c>
      <c r="AF211" s="1">
        <f t="shared" si="104"/>
        <v>-4.9799999978858978E-3</v>
      </c>
      <c r="AG211" s="2"/>
      <c r="AH211" s="1">
        <f t="shared" si="96"/>
        <v>1.228458600937149E-2</v>
      </c>
      <c r="AI211" s="1">
        <f t="shared" si="97"/>
        <v>0.76469299139107216</v>
      </c>
      <c r="AJ211" s="1">
        <f t="shared" si="98"/>
        <v>0.97591594519718816</v>
      </c>
      <c r="AK211" s="1">
        <f t="shared" si="99"/>
        <v>-0.15348030050742081</v>
      </c>
      <c r="AL211" s="1">
        <f t="shared" si="100"/>
        <v>-2.5636334483724554</v>
      </c>
      <c r="AM211" s="1">
        <f t="shared" si="101"/>
        <v>-3.3635847362818514</v>
      </c>
      <c r="AN211" s="1">
        <f t="shared" si="108"/>
        <v>-2.3860931620381729</v>
      </c>
      <c r="AO211" s="1">
        <f t="shared" si="108"/>
        <v>-2.3860776223351228</v>
      </c>
      <c r="AP211" s="1">
        <f t="shared" si="108"/>
        <v>-2.3861536086695545</v>
      </c>
      <c r="AQ211" s="1">
        <f t="shared" si="108"/>
        <v>-2.385781997509254</v>
      </c>
      <c r="AR211" s="1">
        <f t="shared" si="108"/>
        <v>-2.3875981267175268</v>
      </c>
      <c r="AS211" s="1">
        <f t="shared" si="108"/>
        <v>-2.3786926008420384</v>
      </c>
      <c r="AT211" s="1">
        <f t="shared" si="108"/>
        <v>-2.4216770279172244</v>
      </c>
      <c r="AU211" s="1">
        <f t="shared" si="103"/>
        <v>-2.1934648788603166</v>
      </c>
    </row>
    <row r="212" spans="1:47" x14ac:dyDescent="0.2">
      <c r="A212" s="1" t="s">
        <v>175</v>
      </c>
      <c r="C212" s="54">
        <v>48348.324999999997</v>
      </c>
      <c r="D212" s="54"/>
      <c r="E212" s="1">
        <f t="shared" si="87"/>
        <v>3684.9901073641936</v>
      </c>
      <c r="F212" s="1">
        <f t="shared" si="88"/>
        <v>3685</v>
      </c>
      <c r="G212" s="1">
        <f t="shared" si="89"/>
        <v>-6.8000000028405339E-3</v>
      </c>
      <c r="I212" s="1">
        <f t="shared" si="109"/>
        <v>-6.8000000028405339E-3</v>
      </c>
      <c r="Q212" s="112">
        <f t="shared" si="90"/>
        <v>33329.824999999997</v>
      </c>
      <c r="S212" s="2">
        <v>0.1</v>
      </c>
      <c r="Z212" s="1">
        <f t="shared" si="91"/>
        <v>3685</v>
      </c>
      <c r="AA212" s="1">
        <f t="shared" si="92"/>
        <v>-1.0041576373823391E-2</v>
      </c>
      <c r="AB212" s="1">
        <f t="shared" si="93"/>
        <v>-1.8993334219921429E-2</v>
      </c>
      <c r="AC212" s="1">
        <f t="shared" si="94"/>
        <v>-6.8000000028405339E-3</v>
      </c>
      <c r="AE212" s="1">
        <f t="shared" si="95"/>
        <v>1.0507817368914388E-6</v>
      </c>
      <c r="AF212" s="1">
        <f t="shared" si="104"/>
        <v>-6.8000000028405339E-3</v>
      </c>
      <c r="AG212" s="2"/>
      <c r="AH212" s="1">
        <f t="shared" si="96"/>
        <v>1.2193334217080897E-2</v>
      </c>
      <c r="AI212" s="1">
        <f t="shared" si="97"/>
        <v>0.7667632515401227</v>
      </c>
      <c r="AJ212" s="1">
        <f t="shared" si="98"/>
        <v>0.97291623001079008</v>
      </c>
      <c r="AK212" s="1">
        <f t="shared" si="99"/>
        <v>-0.15660846117689237</v>
      </c>
      <c r="AL212" s="1">
        <f t="shared" si="100"/>
        <v>-2.5502809529193895</v>
      </c>
      <c r="AM212" s="1">
        <f t="shared" si="101"/>
        <v>-3.2831797981648783</v>
      </c>
      <c r="AN212" s="1">
        <f t="shared" si="108"/>
        <v>-2.3693577103423786</v>
      </c>
      <c r="AO212" s="1">
        <f t="shared" si="108"/>
        <v>-2.3693434576028163</v>
      </c>
      <c r="AP212" s="1">
        <f t="shared" si="108"/>
        <v>-2.3694142771852063</v>
      </c>
      <c r="AQ212" s="1">
        <f t="shared" si="108"/>
        <v>-2.3690623378254694</v>
      </c>
      <c r="AR212" s="1">
        <f t="shared" si="108"/>
        <v>-2.3708101198939002</v>
      </c>
      <c r="AS212" s="1">
        <f t="shared" si="108"/>
        <v>-2.3621008076586678</v>
      </c>
      <c r="AT212" s="1">
        <f t="shared" si="108"/>
        <v>-2.4047983712011378</v>
      </c>
      <c r="AU212" s="1">
        <f t="shared" si="103"/>
        <v>-2.1733344334994866</v>
      </c>
    </row>
    <row r="213" spans="1:47" x14ac:dyDescent="0.2">
      <c r="A213" s="1" t="s">
        <v>175</v>
      </c>
      <c r="C213" s="54">
        <v>48361.38</v>
      </c>
      <c r="D213" s="54"/>
      <c r="E213" s="1">
        <f t="shared" ref="E213:E276" si="110">(C213-C$7)/C$8</f>
        <v>3703.9825133114141</v>
      </c>
      <c r="F213" s="1">
        <f t="shared" ref="F213:F276" si="111">ROUND(2*E213,0)/2</f>
        <v>3704</v>
      </c>
      <c r="G213" s="1">
        <f t="shared" ref="G213:G276" si="112">C213-(C$7+C$8*F213)</f>
        <v>-1.2020000001939479E-2</v>
      </c>
      <c r="I213" s="1">
        <f t="shared" si="109"/>
        <v>-1.2020000001939479E-2</v>
      </c>
      <c r="Q213" s="112">
        <f t="shared" ref="Q213:Q276" si="113">C213-15018.5</f>
        <v>33342.879999999997</v>
      </c>
      <c r="S213" s="2">
        <v>0.1</v>
      </c>
      <c r="Z213" s="1">
        <f t="shared" ref="Z213:Z276" si="114">F213</f>
        <v>3704</v>
      </c>
      <c r="AA213" s="1">
        <f t="shared" ref="AA213:AA276" si="115">AB$3+AB$4*Z213+AB$5*Z213^2+AH213</f>
        <v>-1.0166027061150254E-2</v>
      </c>
      <c r="AB213" s="1">
        <f t="shared" ref="AB213:AB276" si="116">IF(S213&lt;&gt;0,G213-AH213,-9999)</f>
        <v>-2.4167546051952524E-2</v>
      </c>
      <c r="AC213" s="1">
        <f t="shared" ref="AC213:AC276" si="117">+G213-P213</f>
        <v>-1.2020000001939479E-2</v>
      </c>
      <c r="AE213" s="1">
        <f t="shared" ref="AE213:AE276" si="118">+(G213-AA213)^2*S213</f>
        <v>3.4372156651786469E-7</v>
      </c>
      <c r="AF213" s="1">
        <f t="shared" si="104"/>
        <v>-1.2020000001939479E-2</v>
      </c>
      <c r="AG213" s="2"/>
      <c r="AH213" s="1">
        <f t="shared" ref="AH213:AH276" si="119">$AB$6*($AB$11/AI213*AJ213+$AB$12)</f>
        <v>1.2147546050013043E-2</v>
      </c>
      <c r="AI213" s="1">
        <f t="shared" ref="AI213:AI276" si="120">1+$AB$7*COS(AL213)</f>
        <v>0.76779110075844725</v>
      </c>
      <c r="AJ213" s="1">
        <f t="shared" ref="AJ213:AJ276" si="121">SIN(AL213+RADIANS($AB$9))</f>
        <v>0.97138568995555785</v>
      </c>
      <c r="AK213" s="1">
        <f t="shared" ref="AK213:AK276" si="122">$AB$7*SIN(AL213)</f>
        <v>-0.15812848591369191</v>
      </c>
      <c r="AL213" s="1">
        <f t="shared" ref="AL213:AL276" si="123">2*ATAN(AM213)</f>
        <v>-2.5437494949903208</v>
      </c>
      <c r="AM213" s="1">
        <f t="shared" ref="AM213:AM276" si="124">SQRT((1+$AB$7)/(1-$AB$7))*TAN(AN213/2)</f>
        <v>-3.2451198389353917</v>
      </c>
      <c r="AN213" s="1">
        <f t="shared" ref="AN213:AT228" si="125">$AU213+$AB$7*SIN(AO213)</f>
        <v>-2.361188017182684</v>
      </c>
      <c r="AO213" s="1">
        <f t="shared" si="125"/>
        <v>-2.3611743738995314</v>
      </c>
      <c r="AP213" s="1">
        <f t="shared" si="125"/>
        <v>-2.3612427112719687</v>
      </c>
      <c r="AQ213" s="1">
        <f t="shared" si="125"/>
        <v>-2.3609003721164505</v>
      </c>
      <c r="AR213" s="1">
        <f t="shared" si="125"/>
        <v>-2.3626141723937937</v>
      </c>
      <c r="AS213" s="1">
        <f t="shared" si="125"/>
        <v>-2.354005207290458</v>
      </c>
      <c r="AT213" s="1">
        <f t="shared" si="125"/>
        <v>-2.3965415380180271</v>
      </c>
      <c r="AU213" s="1">
        <f t="shared" ref="AU213:AU276" si="126">RADIANS($AB$9)+$AB$18*(F213-AB$15)</f>
        <v>-2.163527293451903</v>
      </c>
    </row>
    <row r="214" spans="1:47" x14ac:dyDescent="0.2">
      <c r="A214" s="1" t="s">
        <v>176</v>
      </c>
      <c r="C214" s="54">
        <v>48385.436999999998</v>
      </c>
      <c r="D214" s="54">
        <v>4.0000000000000001E-3</v>
      </c>
      <c r="E214" s="1">
        <f t="shared" si="110"/>
        <v>3738.9806220722171</v>
      </c>
      <c r="F214" s="1">
        <f t="shared" si="111"/>
        <v>3739</v>
      </c>
      <c r="G214" s="1">
        <f t="shared" si="112"/>
        <v>-1.3319999998202547E-2</v>
      </c>
      <c r="I214" s="1">
        <f t="shared" si="109"/>
        <v>-1.3319999998202547E-2</v>
      </c>
      <c r="Q214" s="112">
        <f t="shared" si="113"/>
        <v>33366.936999999998</v>
      </c>
      <c r="S214" s="2">
        <v>0.1</v>
      </c>
      <c r="Z214" s="1">
        <f t="shared" si="114"/>
        <v>3739</v>
      </c>
      <c r="AA214" s="1">
        <f t="shared" si="115"/>
        <v>-1.0397514437551948E-2</v>
      </c>
      <c r="AB214" s="1">
        <f t="shared" si="116"/>
        <v>-2.5380910556525228E-2</v>
      </c>
      <c r="AC214" s="1">
        <f t="shared" si="117"/>
        <v>-1.3319999998202547E-2</v>
      </c>
      <c r="AE214" s="1">
        <f t="shared" si="118"/>
        <v>8.5409218522112508E-7</v>
      </c>
      <c r="AF214" s="1">
        <f t="shared" ref="AF214:AF277" si="127">IF(S214&lt;&gt;0,G214-P214,-9999)</f>
        <v>-1.3319999998202547E-2</v>
      </c>
      <c r="AG214" s="2"/>
      <c r="AH214" s="1">
        <f t="shared" si="119"/>
        <v>1.2060910558322683E-2</v>
      </c>
      <c r="AI214" s="1">
        <f t="shared" si="120"/>
        <v>0.76971785506699009</v>
      </c>
      <c r="AJ214" s="1">
        <f t="shared" si="121"/>
        <v>0.96844631088475597</v>
      </c>
      <c r="AK214" s="1">
        <f t="shared" si="122"/>
        <v>-0.16092148604018827</v>
      </c>
      <c r="AL214" s="1">
        <f t="shared" si="123"/>
        <v>-2.531671569552036</v>
      </c>
      <c r="AM214" s="1">
        <f t="shared" si="124"/>
        <v>-3.1768233379545308</v>
      </c>
      <c r="AN214" s="1">
        <f t="shared" si="125"/>
        <v>-2.3461096658201783</v>
      </c>
      <c r="AO214" s="1">
        <f t="shared" si="125"/>
        <v>-2.3460971129027901</v>
      </c>
      <c r="AP214" s="1">
        <f t="shared" si="125"/>
        <v>-2.3461609490134632</v>
      </c>
      <c r="AQ214" s="1">
        <f t="shared" si="125"/>
        <v>-2.3458362761670548</v>
      </c>
      <c r="AR214" s="1">
        <f t="shared" si="125"/>
        <v>-2.3474864587507014</v>
      </c>
      <c r="AS214" s="1">
        <f t="shared" si="125"/>
        <v>-2.3390701458890333</v>
      </c>
      <c r="AT214" s="1">
        <f t="shared" si="125"/>
        <v>-2.3812728078581875</v>
      </c>
      <c r="AU214" s="1">
        <f t="shared" si="126"/>
        <v>-2.1454615091537228</v>
      </c>
    </row>
    <row r="215" spans="1:47" x14ac:dyDescent="0.2">
      <c r="A215" s="1" t="s">
        <v>173</v>
      </c>
      <c r="C215" s="54">
        <v>48385.438999999998</v>
      </c>
      <c r="D215" s="54"/>
      <c r="E215" s="1">
        <f t="shared" si="110"/>
        <v>3738.9835316709837</v>
      </c>
      <c r="F215" s="1">
        <f t="shared" si="111"/>
        <v>3739</v>
      </c>
      <c r="G215" s="1">
        <f t="shared" si="112"/>
        <v>-1.1319999997795094E-2</v>
      </c>
      <c r="I215" s="1">
        <f t="shared" si="109"/>
        <v>-1.1319999997795094E-2</v>
      </c>
      <c r="Q215" s="112">
        <f t="shared" si="113"/>
        <v>33366.938999999998</v>
      </c>
      <c r="S215" s="2">
        <v>0.1</v>
      </c>
      <c r="Z215" s="1">
        <f t="shared" si="114"/>
        <v>3739</v>
      </c>
      <c r="AA215" s="1">
        <f t="shared" si="115"/>
        <v>-1.0397514437551948E-2</v>
      </c>
      <c r="AB215" s="1">
        <f t="shared" si="116"/>
        <v>-2.3380910556117775E-2</v>
      </c>
      <c r="AC215" s="1">
        <f t="shared" si="117"/>
        <v>-1.1319999997795094E-2</v>
      </c>
      <c r="AE215" s="1">
        <f t="shared" si="118"/>
        <v>8.5097960885711091E-8</v>
      </c>
      <c r="AF215" s="1">
        <f t="shared" si="127"/>
        <v>-1.1319999997795094E-2</v>
      </c>
      <c r="AG215" s="2"/>
      <c r="AH215" s="1">
        <f t="shared" si="119"/>
        <v>1.2060910558322683E-2</v>
      </c>
      <c r="AI215" s="1">
        <f t="shared" si="120"/>
        <v>0.76971785506699009</v>
      </c>
      <c r="AJ215" s="1">
        <f t="shared" si="121"/>
        <v>0.96844631088475597</v>
      </c>
      <c r="AK215" s="1">
        <f t="shared" si="122"/>
        <v>-0.16092148604018827</v>
      </c>
      <c r="AL215" s="1">
        <f t="shared" si="123"/>
        <v>-2.531671569552036</v>
      </c>
      <c r="AM215" s="1">
        <f t="shared" si="124"/>
        <v>-3.1768233379545308</v>
      </c>
      <c r="AN215" s="1">
        <f t="shared" si="125"/>
        <v>-2.3461096658201783</v>
      </c>
      <c r="AO215" s="1">
        <f t="shared" si="125"/>
        <v>-2.3460971129027901</v>
      </c>
      <c r="AP215" s="1">
        <f t="shared" si="125"/>
        <v>-2.3461609490134632</v>
      </c>
      <c r="AQ215" s="1">
        <f t="shared" si="125"/>
        <v>-2.3458362761670548</v>
      </c>
      <c r="AR215" s="1">
        <f t="shared" si="125"/>
        <v>-2.3474864587507014</v>
      </c>
      <c r="AS215" s="1">
        <f t="shared" si="125"/>
        <v>-2.3390701458890333</v>
      </c>
      <c r="AT215" s="1">
        <f t="shared" si="125"/>
        <v>-2.3812728078581875</v>
      </c>
      <c r="AU215" s="1">
        <f t="shared" si="126"/>
        <v>-2.1454615091537228</v>
      </c>
    </row>
    <row r="216" spans="1:47" x14ac:dyDescent="0.2">
      <c r="A216" s="1" t="s">
        <v>173</v>
      </c>
      <c r="C216" s="54">
        <v>48385.451999999997</v>
      </c>
      <c r="D216" s="54"/>
      <c r="E216" s="1">
        <f t="shared" si="110"/>
        <v>3739.0024440629636</v>
      </c>
      <c r="F216" s="1">
        <f t="shared" si="111"/>
        <v>3739</v>
      </c>
      <c r="G216" s="1">
        <f t="shared" si="112"/>
        <v>1.680000001215376E-3</v>
      </c>
      <c r="I216" s="1">
        <f t="shared" si="109"/>
        <v>1.680000001215376E-3</v>
      </c>
      <c r="Q216" s="112">
        <f t="shared" si="113"/>
        <v>33366.951999999997</v>
      </c>
      <c r="S216" s="2">
        <v>0.1</v>
      </c>
      <c r="Z216" s="1">
        <f t="shared" si="114"/>
        <v>3739</v>
      </c>
      <c r="AA216" s="1">
        <f t="shared" si="115"/>
        <v>-1.0397514437551948E-2</v>
      </c>
      <c r="AB216" s="1">
        <f t="shared" si="116"/>
        <v>-1.0380910557107307E-2</v>
      </c>
      <c r="AC216" s="1">
        <f t="shared" si="117"/>
        <v>1.680000001215376E-3</v>
      </c>
      <c r="AE216" s="1">
        <f t="shared" si="118"/>
        <v>1.4586635501863317E-5</v>
      </c>
      <c r="AF216" s="1">
        <f t="shared" si="127"/>
        <v>1.680000001215376E-3</v>
      </c>
      <c r="AG216" s="2"/>
      <c r="AH216" s="1">
        <f t="shared" si="119"/>
        <v>1.2060910558322683E-2</v>
      </c>
      <c r="AI216" s="1">
        <f t="shared" si="120"/>
        <v>0.76971785506699009</v>
      </c>
      <c r="AJ216" s="1">
        <f t="shared" si="121"/>
        <v>0.96844631088475597</v>
      </c>
      <c r="AK216" s="1">
        <f t="shared" si="122"/>
        <v>-0.16092148604018827</v>
      </c>
      <c r="AL216" s="1">
        <f t="shared" si="123"/>
        <v>-2.531671569552036</v>
      </c>
      <c r="AM216" s="1">
        <f t="shared" si="124"/>
        <v>-3.1768233379545308</v>
      </c>
      <c r="AN216" s="1">
        <f t="shared" si="125"/>
        <v>-2.3461096658201783</v>
      </c>
      <c r="AO216" s="1">
        <f t="shared" si="125"/>
        <v>-2.3460971129027901</v>
      </c>
      <c r="AP216" s="1">
        <f t="shared" si="125"/>
        <v>-2.3461609490134632</v>
      </c>
      <c r="AQ216" s="1">
        <f t="shared" si="125"/>
        <v>-2.3458362761670548</v>
      </c>
      <c r="AR216" s="1">
        <f t="shared" si="125"/>
        <v>-2.3474864587507014</v>
      </c>
      <c r="AS216" s="1">
        <f t="shared" si="125"/>
        <v>-2.3390701458890333</v>
      </c>
      <c r="AT216" s="1">
        <f t="shared" si="125"/>
        <v>-2.3812728078581875</v>
      </c>
      <c r="AU216" s="1">
        <f t="shared" si="126"/>
        <v>-2.1454615091537228</v>
      </c>
    </row>
    <row r="217" spans="1:47" x14ac:dyDescent="0.2">
      <c r="A217" s="1" t="s">
        <v>176</v>
      </c>
      <c r="C217" s="54">
        <v>48407.442999999999</v>
      </c>
      <c r="D217" s="54">
        <v>3.0000000000000001E-3</v>
      </c>
      <c r="E217" s="1">
        <f t="shared" si="110"/>
        <v>3770.9949372981491</v>
      </c>
      <c r="F217" s="1">
        <f t="shared" si="111"/>
        <v>3771</v>
      </c>
      <c r="G217" s="1">
        <f t="shared" si="112"/>
        <v>-3.4799999993992969E-3</v>
      </c>
      <c r="I217" s="1">
        <f t="shared" si="109"/>
        <v>-3.4799999993992969E-3</v>
      </c>
      <c r="Q217" s="112">
        <f t="shared" si="113"/>
        <v>33388.942999999999</v>
      </c>
      <c r="S217" s="2">
        <v>0.1</v>
      </c>
      <c r="Z217" s="1">
        <f t="shared" si="114"/>
        <v>3771</v>
      </c>
      <c r="AA217" s="1">
        <f t="shared" si="115"/>
        <v>-1.0611700861870967E-2</v>
      </c>
      <c r="AB217" s="1">
        <f t="shared" si="116"/>
        <v>-1.5459100294199604E-2</v>
      </c>
      <c r="AC217" s="1">
        <f t="shared" si="117"/>
        <v>-3.4799999993992969E-3</v>
      </c>
      <c r="AE217" s="1">
        <f t="shared" si="118"/>
        <v>5.0861157191779161E-6</v>
      </c>
      <c r="AF217" s="1">
        <f t="shared" si="127"/>
        <v>-3.4799999993992969E-3</v>
      </c>
      <c r="AG217" s="2"/>
      <c r="AH217" s="1">
        <f t="shared" si="119"/>
        <v>1.1979100294800307E-2</v>
      </c>
      <c r="AI217" s="1">
        <f t="shared" si="120"/>
        <v>0.77151762449258232</v>
      </c>
      <c r="AJ217" s="1">
        <f t="shared" si="121"/>
        <v>0.96562130801235058</v>
      </c>
      <c r="AK217" s="1">
        <f t="shared" si="122"/>
        <v>-0.16346680099279384</v>
      </c>
      <c r="AL217" s="1">
        <f t="shared" si="123"/>
        <v>-2.520575293695217</v>
      </c>
      <c r="AM217" s="1">
        <f t="shared" si="124"/>
        <v>-3.1163475391413518</v>
      </c>
      <c r="AN217" s="1">
        <f t="shared" si="125"/>
        <v>-2.3322903314696926</v>
      </c>
      <c r="AO217" s="1">
        <f t="shared" si="125"/>
        <v>-2.3322787367262823</v>
      </c>
      <c r="AP217" s="1">
        <f t="shared" si="125"/>
        <v>-2.3323385493057858</v>
      </c>
      <c r="AQ217" s="1">
        <f t="shared" si="125"/>
        <v>-2.3320299601951664</v>
      </c>
      <c r="AR217" s="1">
        <f t="shared" si="125"/>
        <v>-2.3336209841233244</v>
      </c>
      <c r="AS217" s="1">
        <f t="shared" si="125"/>
        <v>-2.3253892739865543</v>
      </c>
      <c r="AT217" s="1">
        <f t="shared" si="125"/>
        <v>-2.3672455002983481</v>
      </c>
      <c r="AU217" s="1">
        <f t="shared" si="126"/>
        <v>-2.1289442206525289</v>
      </c>
    </row>
    <row r="218" spans="1:47" x14ac:dyDescent="0.2">
      <c r="A218" s="1" t="s">
        <v>177</v>
      </c>
      <c r="C218" s="54">
        <v>48661.756999999998</v>
      </c>
      <c r="D218" s="54"/>
      <c r="E218" s="1">
        <f t="shared" si="110"/>
        <v>4140.9707876283865</v>
      </c>
      <c r="F218" s="1">
        <f t="shared" si="111"/>
        <v>4141</v>
      </c>
      <c r="G218" s="1">
        <f t="shared" si="112"/>
        <v>-2.0080000002053566E-2</v>
      </c>
      <c r="I218" s="1">
        <f t="shared" si="109"/>
        <v>-2.0080000002053566E-2</v>
      </c>
      <c r="Q218" s="112">
        <f t="shared" si="113"/>
        <v>33643.256999999998</v>
      </c>
      <c r="S218" s="2">
        <v>0.1</v>
      </c>
      <c r="Z218" s="1">
        <f t="shared" si="114"/>
        <v>4141</v>
      </c>
      <c r="AA218" s="1">
        <f t="shared" si="115"/>
        <v>-1.3265795883236169E-2</v>
      </c>
      <c r="AB218" s="1">
        <f t="shared" si="116"/>
        <v>-3.0931452673990913E-2</v>
      </c>
      <c r="AC218" s="1">
        <f t="shared" si="117"/>
        <v>-2.0080000002053566E-2</v>
      </c>
      <c r="AE218" s="1">
        <f t="shared" si="118"/>
        <v>4.6433377772907993E-6</v>
      </c>
      <c r="AF218" s="1">
        <f t="shared" si="127"/>
        <v>-2.0080000002053566E-2</v>
      </c>
      <c r="AG218" s="2"/>
      <c r="AH218" s="1">
        <f t="shared" si="119"/>
        <v>1.0851452671937347E-2</v>
      </c>
      <c r="AI218" s="1">
        <f t="shared" si="120"/>
        <v>0.79510189311979129</v>
      </c>
      <c r="AJ218" s="1">
        <f t="shared" si="121"/>
        <v>0.92284331043918422</v>
      </c>
      <c r="AK218" s="1">
        <f t="shared" si="122"/>
        <v>-0.19220394569632762</v>
      </c>
      <c r="AL218" s="1">
        <f t="shared" si="123"/>
        <v>-2.3881506076251942</v>
      </c>
      <c r="AM218" s="1">
        <f t="shared" si="124"/>
        <v>-2.5277061436896187</v>
      </c>
      <c r="AN218" s="1">
        <f t="shared" si="125"/>
        <v>-2.1699630404859502</v>
      </c>
      <c r="AO218" s="1">
        <f t="shared" si="125"/>
        <v>-2.1699594807989584</v>
      </c>
      <c r="AP218" s="1">
        <f t="shared" si="125"/>
        <v>-2.1699819482557752</v>
      </c>
      <c r="AQ218" s="1">
        <f t="shared" si="125"/>
        <v>-2.1698401294015848</v>
      </c>
      <c r="AR218" s="1">
        <f t="shared" si="125"/>
        <v>-2.1707348238034778</v>
      </c>
      <c r="AS218" s="1">
        <f t="shared" si="125"/>
        <v>-2.1650706650175735</v>
      </c>
      <c r="AT218" s="1">
        <f t="shared" si="125"/>
        <v>-2.200175090106006</v>
      </c>
      <c r="AU218" s="1">
        <f t="shared" si="126"/>
        <v>-1.937963072357479</v>
      </c>
    </row>
    <row r="219" spans="1:47" x14ac:dyDescent="0.2">
      <c r="A219" s="1" t="s">
        <v>178</v>
      </c>
      <c r="C219" s="54">
        <v>48737.381000000001</v>
      </c>
      <c r="D219" s="54">
        <v>5.0000000000000001E-3</v>
      </c>
      <c r="E219" s="1">
        <f t="shared" si="110"/>
        <v>4250.9885361808656</v>
      </c>
      <c r="F219" s="1">
        <f t="shared" si="111"/>
        <v>4251</v>
      </c>
      <c r="G219" s="1">
        <f t="shared" si="112"/>
        <v>-7.8799999973853119E-3</v>
      </c>
      <c r="I219" s="1">
        <f t="shared" si="109"/>
        <v>-7.8799999973853119E-3</v>
      </c>
      <c r="Q219" s="112">
        <f t="shared" si="113"/>
        <v>33718.881000000001</v>
      </c>
      <c r="S219" s="2">
        <v>0.1</v>
      </c>
      <c r="Z219" s="1">
        <f t="shared" si="114"/>
        <v>4251</v>
      </c>
      <c r="AA219" s="1">
        <f t="shared" si="115"/>
        <v>-1.4118311387228223E-2</v>
      </c>
      <c r="AB219" s="1">
        <f t="shared" si="116"/>
        <v>-1.8331271980688527E-2</v>
      </c>
      <c r="AC219" s="1">
        <f t="shared" si="117"/>
        <v>-7.8799999973853119E-3</v>
      </c>
      <c r="AE219" s="1">
        <f t="shared" si="118"/>
        <v>3.8916528996643795E-6</v>
      </c>
      <c r="AF219" s="1">
        <f t="shared" si="127"/>
        <v>-7.8799999973853119E-3</v>
      </c>
      <c r="AG219" s="2"/>
      <c r="AH219" s="1">
        <f t="shared" si="119"/>
        <v>1.0451271983303215E-2</v>
      </c>
      <c r="AI219" s="1">
        <f t="shared" si="120"/>
        <v>0.8031550583085052</v>
      </c>
      <c r="AJ219" s="1">
        <f t="shared" si="121"/>
        <v>0.90627405161343233</v>
      </c>
      <c r="AK219" s="1">
        <f t="shared" si="122"/>
        <v>-0.20044365760682553</v>
      </c>
      <c r="AL219" s="1">
        <f t="shared" si="123"/>
        <v>-2.3471365471739238</v>
      </c>
      <c r="AM219" s="1">
        <f t="shared" si="124"/>
        <v>-2.3836220855960359</v>
      </c>
      <c r="AN219" s="1">
        <f t="shared" si="125"/>
        <v>-2.1207043910379961</v>
      </c>
      <c r="AO219" s="1">
        <f t="shared" si="125"/>
        <v>-2.1207021578689726</v>
      </c>
      <c r="AP219" s="1">
        <f t="shared" si="125"/>
        <v>-2.1207173679703506</v>
      </c>
      <c r="AQ219" s="1">
        <f t="shared" si="125"/>
        <v>-2.1206137645873171</v>
      </c>
      <c r="AR219" s="1">
        <f t="shared" si="125"/>
        <v>-2.1213191113221814</v>
      </c>
      <c r="AS219" s="1">
        <f t="shared" si="125"/>
        <v>-2.1165008394031921</v>
      </c>
      <c r="AT219" s="1">
        <f t="shared" si="125"/>
        <v>-2.1486972961433595</v>
      </c>
      <c r="AU219" s="1">
        <f t="shared" si="126"/>
        <v>-1.881184893134626</v>
      </c>
    </row>
    <row r="220" spans="1:47" x14ac:dyDescent="0.2">
      <c r="A220" s="1" t="s">
        <v>178</v>
      </c>
      <c r="C220" s="54">
        <v>48770.366999999998</v>
      </c>
      <c r="D220" s="54">
        <v>4.0000000000000001E-3</v>
      </c>
      <c r="E220" s="1">
        <f t="shared" si="110"/>
        <v>4298.9765486339447</v>
      </c>
      <c r="F220" s="1">
        <f t="shared" si="111"/>
        <v>4299</v>
      </c>
      <c r="G220" s="1">
        <f t="shared" si="112"/>
        <v>-1.6120000000228174E-2</v>
      </c>
      <c r="I220" s="1">
        <f t="shared" si="109"/>
        <v>-1.6120000000228174E-2</v>
      </c>
      <c r="Q220" s="112">
        <f t="shared" si="113"/>
        <v>33751.866999999998</v>
      </c>
      <c r="S220" s="2">
        <v>0.1</v>
      </c>
      <c r="Z220" s="1">
        <f t="shared" si="114"/>
        <v>4299</v>
      </c>
      <c r="AA220" s="1">
        <f t="shared" si="115"/>
        <v>-1.4499476647244564E-2</v>
      </c>
      <c r="AB220" s="1">
        <f t="shared" si="116"/>
        <v>-2.6387277486973084E-2</v>
      </c>
      <c r="AC220" s="1">
        <f t="shared" si="117"/>
        <v>-1.6120000000228174E-2</v>
      </c>
      <c r="AE220" s="1">
        <f t="shared" si="118"/>
        <v>2.6260959375652414E-7</v>
      </c>
      <c r="AF220" s="1">
        <f t="shared" si="127"/>
        <v>-1.6120000000228174E-2</v>
      </c>
      <c r="AG220" s="2"/>
      <c r="AH220" s="1">
        <f t="shared" si="119"/>
        <v>1.026727748674491E-2</v>
      </c>
      <c r="AI220" s="1">
        <f t="shared" si="120"/>
        <v>0.80682778084252771</v>
      </c>
      <c r="AJ220" s="1">
        <f t="shared" si="121"/>
        <v>0.89844809926358049</v>
      </c>
      <c r="AK220" s="1">
        <f t="shared" si="122"/>
        <v>-0.20398550117620554</v>
      </c>
      <c r="AL220" s="1">
        <f t="shared" si="123"/>
        <v>-2.3289745452647952</v>
      </c>
      <c r="AM220" s="1">
        <f t="shared" si="124"/>
        <v>-2.3242299277227279</v>
      </c>
      <c r="AN220" s="1">
        <f t="shared" si="125"/>
        <v>-2.0990511221348771</v>
      </c>
      <c r="AO220" s="1">
        <f t="shared" si="125"/>
        <v>-2.0990493381965045</v>
      </c>
      <c r="AP220" s="1">
        <f t="shared" si="125"/>
        <v>-2.0990619365543228</v>
      </c>
      <c r="AQ220" s="1">
        <f t="shared" si="125"/>
        <v>-2.0989729598220106</v>
      </c>
      <c r="AR220" s="1">
        <f t="shared" si="125"/>
        <v>-2.099601073725728</v>
      </c>
      <c r="AS220" s="1">
        <f t="shared" si="125"/>
        <v>-2.0951524603120983</v>
      </c>
      <c r="AT220" s="1">
        <f t="shared" si="125"/>
        <v>-2.1259649730943186</v>
      </c>
      <c r="AU220" s="1">
        <f t="shared" si="126"/>
        <v>-1.8564089603828355</v>
      </c>
    </row>
    <row r="221" spans="1:47" x14ac:dyDescent="0.2">
      <c r="A221" s="1" t="s">
        <v>178</v>
      </c>
      <c r="C221" s="54">
        <v>48783.423000000003</v>
      </c>
      <c r="D221" s="54">
        <v>5.0000000000000001E-3</v>
      </c>
      <c r="E221" s="1">
        <f t="shared" si="110"/>
        <v>4317.970409380554</v>
      </c>
      <c r="F221" s="1">
        <f t="shared" si="111"/>
        <v>4318</v>
      </c>
      <c r="G221" s="1">
        <f t="shared" si="112"/>
        <v>-2.0339999995485414E-2</v>
      </c>
      <c r="I221" s="1">
        <f t="shared" si="109"/>
        <v>-2.0339999995485414E-2</v>
      </c>
      <c r="Q221" s="112">
        <f t="shared" si="113"/>
        <v>33764.923000000003</v>
      </c>
      <c r="S221" s="2">
        <v>0.1</v>
      </c>
      <c r="Z221" s="1">
        <f t="shared" si="114"/>
        <v>4318</v>
      </c>
      <c r="AA221" s="1">
        <f t="shared" si="115"/>
        <v>-1.4651892971224739E-2</v>
      </c>
      <c r="AB221" s="1">
        <f t="shared" si="116"/>
        <v>-3.0532872383986765E-2</v>
      </c>
      <c r="AC221" s="1">
        <f t="shared" si="117"/>
        <v>-2.0339999995485414E-2</v>
      </c>
      <c r="AE221" s="1">
        <f t="shared" si="118"/>
        <v>3.235456151944363E-6</v>
      </c>
      <c r="AF221" s="1">
        <f t="shared" si="127"/>
        <v>-2.0339999995485414E-2</v>
      </c>
      <c r="AG221" s="2"/>
      <c r="AH221" s="1">
        <f t="shared" si="119"/>
        <v>1.0192872388501351E-2</v>
      </c>
      <c r="AI221" s="1">
        <f t="shared" si="120"/>
        <v>0.80830872770278428</v>
      </c>
      <c r="AJ221" s="1">
        <f t="shared" si="121"/>
        <v>0.89524772113190365</v>
      </c>
      <c r="AK221" s="1">
        <f t="shared" si="122"/>
        <v>-0.20537781542660583</v>
      </c>
      <c r="AL221" s="1">
        <f t="shared" si="123"/>
        <v>-2.3217392101013958</v>
      </c>
      <c r="AM221" s="1">
        <f t="shared" si="124"/>
        <v>-2.3012624747871047</v>
      </c>
      <c r="AN221" s="1">
        <f t="shared" si="125"/>
        <v>-2.0904525300490442</v>
      </c>
      <c r="AO221" s="1">
        <f t="shared" si="125"/>
        <v>-2.0904509042417456</v>
      </c>
      <c r="AP221" s="1">
        <f t="shared" si="125"/>
        <v>-2.0904625580052238</v>
      </c>
      <c r="AQ221" s="1">
        <f t="shared" si="125"/>
        <v>-2.0903790187467632</v>
      </c>
      <c r="AR221" s="1">
        <f t="shared" si="125"/>
        <v>-2.0909775951552758</v>
      </c>
      <c r="AS221" s="1">
        <f t="shared" si="125"/>
        <v>-2.0866747354675566</v>
      </c>
      <c r="AT221" s="1">
        <f t="shared" si="125"/>
        <v>-2.116921119189676</v>
      </c>
      <c r="AU221" s="1">
        <f t="shared" si="126"/>
        <v>-1.8466018203352519</v>
      </c>
    </row>
    <row r="222" spans="1:47" x14ac:dyDescent="0.2">
      <c r="A222" s="1" t="s">
        <v>179</v>
      </c>
      <c r="C222" s="54">
        <v>49056.324000000001</v>
      </c>
      <c r="D222" s="54">
        <v>6.0000000000000001E-3</v>
      </c>
      <c r="E222" s="1">
        <f t="shared" si="110"/>
        <v>4714.9866158456789</v>
      </c>
      <c r="F222" s="1">
        <f t="shared" si="111"/>
        <v>4715</v>
      </c>
      <c r="G222" s="1">
        <f t="shared" si="112"/>
        <v>-9.2000000004190952E-3</v>
      </c>
      <c r="I222" s="1">
        <f t="shared" si="109"/>
        <v>-9.2000000004190952E-3</v>
      </c>
      <c r="Q222" s="112">
        <f t="shared" si="113"/>
        <v>34037.824000000001</v>
      </c>
      <c r="S222" s="2">
        <v>0.1</v>
      </c>
      <c r="Z222" s="1">
        <f t="shared" si="114"/>
        <v>4715</v>
      </c>
      <c r="AA222" s="1">
        <f t="shared" si="115"/>
        <v>-1.8035939918515341E-2</v>
      </c>
      <c r="AB222" s="1">
        <f t="shared" si="116"/>
        <v>-1.7634239385280123E-2</v>
      </c>
      <c r="AC222" s="1">
        <f t="shared" si="117"/>
        <v>-9.2000000004190952E-3</v>
      </c>
      <c r="AE222" s="1">
        <f t="shared" si="118"/>
        <v>7.8073834236206698E-6</v>
      </c>
      <c r="AF222" s="1">
        <f t="shared" si="127"/>
        <v>-9.2000000004190952E-3</v>
      </c>
      <c r="AG222" s="2"/>
      <c r="AH222" s="1">
        <f t="shared" si="119"/>
        <v>8.4342393848610298E-3</v>
      </c>
      <c r="AI222" s="1">
        <f t="shared" si="120"/>
        <v>0.8429678311329396</v>
      </c>
      <c r="AJ222" s="1">
        <f t="shared" si="121"/>
        <v>0.81409750813960002</v>
      </c>
      <c r="AK222" s="1">
        <f t="shared" si="122"/>
        <v>-0.23295168787806045</v>
      </c>
      <c r="AL222" s="1">
        <f t="shared" si="123"/>
        <v>-2.1639257798609952</v>
      </c>
      <c r="AM222" s="1">
        <f t="shared" si="124"/>
        <v>-1.8800857823966557</v>
      </c>
      <c r="AN222" s="1">
        <f t="shared" si="125"/>
        <v>-1.9069017454687796</v>
      </c>
      <c r="AO222" s="1">
        <f t="shared" si="125"/>
        <v>-1.9069016312421327</v>
      </c>
      <c r="AP222" s="1">
        <f t="shared" si="125"/>
        <v>-1.9069028640352335</v>
      </c>
      <c r="AQ222" s="1">
        <f t="shared" si="125"/>
        <v>-1.9068895588640717</v>
      </c>
      <c r="AR222" s="1">
        <f t="shared" si="125"/>
        <v>-1.907033130872489</v>
      </c>
      <c r="AS222" s="1">
        <f t="shared" si="125"/>
        <v>-1.9054807595911156</v>
      </c>
      <c r="AT222" s="1">
        <f t="shared" si="125"/>
        <v>-1.9219156258033718</v>
      </c>
      <c r="AU222" s="1">
        <f t="shared" si="126"/>
        <v>-1.6416842098673197</v>
      </c>
    </row>
    <row r="223" spans="1:47" x14ac:dyDescent="0.2">
      <c r="A223" s="1" t="s">
        <v>179</v>
      </c>
      <c r="C223" s="54">
        <v>49058.387999999999</v>
      </c>
      <c r="D223" s="54">
        <v>6.0000000000000001E-3</v>
      </c>
      <c r="E223" s="1">
        <f t="shared" si="110"/>
        <v>4717.9893217725294</v>
      </c>
      <c r="F223" s="1">
        <f t="shared" si="111"/>
        <v>4718</v>
      </c>
      <c r="G223" s="1">
        <f t="shared" si="112"/>
        <v>-7.3399999964749441E-3</v>
      </c>
      <c r="I223" s="1">
        <f t="shared" si="109"/>
        <v>-7.3399999964749441E-3</v>
      </c>
      <c r="Q223" s="112">
        <f t="shared" si="113"/>
        <v>34039.887999999999</v>
      </c>
      <c r="S223" s="2">
        <v>0.1</v>
      </c>
      <c r="Z223" s="1">
        <f t="shared" si="114"/>
        <v>4718</v>
      </c>
      <c r="AA223" s="1">
        <f t="shared" si="115"/>
        <v>-1.8062955067530438E-2</v>
      </c>
      <c r="AB223" s="1">
        <f t="shared" si="116"/>
        <v>-1.5759473460274877E-2</v>
      </c>
      <c r="AC223" s="1">
        <f t="shared" si="117"/>
        <v>-7.3399999964749441E-3</v>
      </c>
      <c r="AE223" s="1">
        <f t="shared" si="118"/>
        <v>1.1498176545587474E-5</v>
      </c>
      <c r="AF223" s="1">
        <f t="shared" si="127"/>
        <v>-7.3399999964749441E-3</v>
      </c>
      <c r="AG223" s="2"/>
      <c r="AH223" s="1">
        <f t="shared" si="119"/>
        <v>8.419473463799931E-3</v>
      </c>
      <c r="AI223" s="1">
        <f t="shared" si="120"/>
        <v>0.84325802450821308</v>
      </c>
      <c r="AJ223" s="1">
        <f t="shared" si="121"/>
        <v>0.81337375376064336</v>
      </c>
      <c r="AK223" s="1">
        <f t="shared" si="122"/>
        <v>-0.23314704386558779</v>
      </c>
      <c r="AL223" s="1">
        <f t="shared" si="123"/>
        <v>-2.1626805787136254</v>
      </c>
      <c r="AM223" s="1">
        <f t="shared" si="124"/>
        <v>-1.8772657621252049</v>
      </c>
      <c r="AN223" s="1">
        <f t="shared" si="125"/>
        <v>-1.9054843170484357</v>
      </c>
      <c r="AO223" s="1">
        <f t="shared" si="125"/>
        <v>-1.9054842059127566</v>
      </c>
      <c r="AP223" s="1">
        <f t="shared" si="125"/>
        <v>-1.9054854102339482</v>
      </c>
      <c r="AQ223" s="1">
        <f t="shared" si="125"/>
        <v>-1.9054723593915299</v>
      </c>
      <c r="AR223" s="1">
        <f t="shared" si="125"/>
        <v>-1.9056137610908348</v>
      </c>
      <c r="AS223" s="1">
        <f t="shared" si="125"/>
        <v>-1.9040786429667471</v>
      </c>
      <c r="AT223" s="1">
        <f t="shared" si="125"/>
        <v>-1.9203976065357553</v>
      </c>
      <c r="AU223" s="1">
        <f t="shared" si="126"/>
        <v>-1.6401357140703325</v>
      </c>
    </row>
    <row r="224" spans="1:47" x14ac:dyDescent="0.2">
      <c r="A224" s="1" t="s">
        <v>177</v>
      </c>
      <c r="C224" s="54">
        <v>49064.572</v>
      </c>
      <c r="D224" s="54"/>
      <c r="E224" s="1">
        <f t="shared" si="110"/>
        <v>4726.9858011580236</v>
      </c>
      <c r="F224" s="1">
        <f t="shared" si="111"/>
        <v>4727</v>
      </c>
      <c r="G224" s="1">
        <f t="shared" si="112"/>
        <v>-9.7600000008242205E-3</v>
      </c>
      <c r="I224" s="1">
        <f t="shared" si="109"/>
        <v>-9.7600000008242205E-3</v>
      </c>
      <c r="Q224" s="112">
        <f t="shared" si="113"/>
        <v>34046.072</v>
      </c>
      <c r="S224" s="2">
        <v>0.1</v>
      </c>
      <c r="Z224" s="1">
        <f t="shared" si="114"/>
        <v>4727</v>
      </c>
      <c r="AA224" s="1">
        <f t="shared" si="115"/>
        <v>-1.8144129544617235E-2</v>
      </c>
      <c r="AB224" s="1">
        <f t="shared" si="116"/>
        <v>-1.8135043656663886E-2</v>
      </c>
      <c r="AC224" s="1">
        <f t="shared" si="117"/>
        <v>-9.7600000008242205E-3</v>
      </c>
      <c r="AE224" s="1">
        <f t="shared" si="118"/>
        <v>7.0293628207102865E-6</v>
      </c>
      <c r="AF224" s="1">
        <f t="shared" si="127"/>
        <v>-9.7600000008242205E-3</v>
      </c>
      <c r="AG224" s="2"/>
      <c r="AH224" s="1">
        <f t="shared" si="119"/>
        <v>8.3750436558396677E-3</v>
      </c>
      <c r="AI224" s="1">
        <f t="shared" si="120"/>
        <v>0.8441312657420964</v>
      </c>
      <c r="AJ224" s="1">
        <f t="shared" si="121"/>
        <v>0.81119191407619018</v>
      </c>
      <c r="AK224" s="1">
        <f t="shared" si="122"/>
        <v>-0.23373174500946442</v>
      </c>
      <c r="AL224" s="1">
        <f t="shared" si="123"/>
        <v>-2.1589398209992061</v>
      </c>
      <c r="AM224" s="1">
        <f t="shared" si="124"/>
        <v>-1.8688335285307545</v>
      </c>
      <c r="AN224" s="1">
        <f t="shared" si="125"/>
        <v>-1.9012290994032199</v>
      </c>
      <c r="AO224" s="1">
        <f t="shared" si="125"/>
        <v>-1.9012289971459919</v>
      </c>
      <c r="AP224" s="1">
        <f t="shared" si="125"/>
        <v>-1.9012301189926455</v>
      </c>
      <c r="AQ224" s="1">
        <f t="shared" si="125"/>
        <v>-1.9012178112031537</v>
      </c>
      <c r="AR224" s="1">
        <f t="shared" si="125"/>
        <v>-1.9013528159236062</v>
      </c>
      <c r="AS224" s="1">
        <f t="shared" si="125"/>
        <v>-1.899869025575724</v>
      </c>
      <c r="AT224" s="1">
        <f t="shared" si="125"/>
        <v>-1.9158395163116904</v>
      </c>
      <c r="AU224" s="1">
        <f t="shared" si="126"/>
        <v>-1.6354902266793721</v>
      </c>
    </row>
    <row r="225" spans="1:47" x14ac:dyDescent="0.2">
      <c r="A225" s="1" t="s">
        <v>173</v>
      </c>
      <c r="C225" s="54">
        <v>49073.502</v>
      </c>
      <c r="D225" s="54"/>
      <c r="E225" s="1">
        <f t="shared" si="110"/>
        <v>4739.9771596496885</v>
      </c>
      <c r="F225" s="1">
        <f t="shared" si="111"/>
        <v>4740</v>
      </c>
      <c r="G225" s="1">
        <f t="shared" si="112"/>
        <v>-1.5699999996286351E-2</v>
      </c>
      <c r="I225" s="1">
        <f t="shared" si="109"/>
        <v>-1.5699999996286351E-2</v>
      </c>
      <c r="Q225" s="112">
        <f t="shared" si="113"/>
        <v>34055.002</v>
      </c>
      <c r="S225" s="2">
        <v>0.1</v>
      </c>
      <c r="Z225" s="1">
        <f t="shared" si="114"/>
        <v>4740</v>
      </c>
      <c r="AA225" s="1">
        <f t="shared" si="115"/>
        <v>-1.8261723056655799E-2</v>
      </c>
      <c r="AB225" s="1">
        <f t="shared" si="116"/>
        <v>-2.4010517789804016E-2</v>
      </c>
      <c r="AC225" s="1">
        <f t="shared" si="117"/>
        <v>-1.5699999996286351E-2</v>
      </c>
      <c r="AE225" s="1">
        <f t="shared" si="118"/>
        <v>6.5624250380286079E-7</v>
      </c>
      <c r="AF225" s="1">
        <f t="shared" si="127"/>
        <v>-1.5699999996286351E-2</v>
      </c>
      <c r="AG225" s="2"/>
      <c r="AH225" s="1">
        <f t="shared" si="119"/>
        <v>8.3105177935176647E-3</v>
      </c>
      <c r="AI225" s="1">
        <f t="shared" si="120"/>
        <v>0.84539968000377519</v>
      </c>
      <c r="AJ225" s="1">
        <f t="shared" si="121"/>
        <v>0.80801225258567022</v>
      </c>
      <c r="AK225" s="1">
        <f t="shared" si="122"/>
        <v>-0.23457265825623233</v>
      </c>
      <c r="AL225" s="1">
        <f t="shared" si="123"/>
        <v>-2.1535227839134743</v>
      </c>
      <c r="AM225" s="1">
        <f t="shared" si="124"/>
        <v>-1.8567266566005995</v>
      </c>
      <c r="AN225" s="1">
        <f t="shared" si="125"/>
        <v>-1.8950748755596503</v>
      </c>
      <c r="AO225" s="1">
        <f t="shared" si="125"/>
        <v>-1.8950747851273571</v>
      </c>
      <c r="AP225" s="1">
        <f t="shared" si="125"/>
        <v>-1.8950757953898123</v>
      </c>
      <c r="AQ225" s="1">
        <f t="shared" si="125"/>
        <v>-1.8950645090916203</v>
      </c>
      <c r="AR225" s="1">
        <f t="shared" si="125"/>
        <v>-1.8951905741378003</v>
      </c>
      <c r="AS225" s="1">
        <f t="shared" si="125"/>
        <v>-1.8937797640201322</v>
      </c>
      <c r="AT225" s="1">
        <f t="shared" si="125"/>
        <v>-1.9092449267376734</v>
      </c>
      <c r="AU225" s="1">
        <f t="shared" si="126"/>
        <v>-1.6287800782257627</v>
      </c>
    </row>
    <row r="226" spans="1:47" x14ac:dyDescent="0.2">
      <c r="A226" s="1" t="s">
        <v>173</v>
      </c>
      <c r="C226" s="54">
        <v>49073.506000000001</v>
      </c>
      <c r="D226" s="54"/>
      <c r="E226" s="1">
        <f t="shared" si="110"/>
        <v>4739.9829788472225</v>
      </c>
      <c r="F226" s="1">
        <f t="shared" si="111"/>
        <v>4740</v>
      </c>
      <c r="G226" s="1">
        <f t="shared" si="112"/>
        <v>-1.1699999995471444E-2</v>
      </c>
      <c r="I226" s="1">
        <f t="shared" si="109"/>
        <v>-1.1699999995471444E-2</v>
      </c>
      <c r="Q226" s="112">
        <f t="shared" si="113"/>
        <v>34055.006000000001</v>
      </c>
      <c r="S226" s="2">
        <v>0.1</v>
      </c>
      <c r="Z226" s="1">
        <f t="shared" si="114"/>
        <v>4740</v>
      </c>
      <c r="AA226" s="1">
        <f t="shared" si="115"/>
        <v>-1.8261723056655799E-2</v>
      </c>
      <c r="AB226" s="1">
        <f t="shared" si="116"/>
        <v>-2.0010517788989109E-2</v>
      </c>
      <c r="AC226" s="1">
        <f t="shared" si="117"/>
        <v>-1.1699999995471444E-2</v>
      </c>
      <c r="AE226" s="1">
        <f t="shared" si="118"/>
        <v>4.3056209531678582E-6</v>
      </c>
      <c r="AF226" s="1">
        <f t="shared" si="127"/>
        <v>-1.1699999995471444E-2</v>
      </c>
      <c r="AG226" s="2"/>
      <c r="AH226" s="1">
        <f t="shared" si="119"/>
        <v>8.3105177935176647E-3</v>
      </c>
      <c r="AI226" s="1">
        <f t="shared" si="120"/>
        <v>0.84539968000377519</v>
      </c>
      <c r="AJ226" s="1">
        <f t="shared" si="121"/>
        <v>0.80801225258567022</v>
      </c>
      <c r="AK226" s="1">
        <f t="shared" si="122"/>
        <v>-0.23457265825623233</v>
      </c>
      <c r="AL226" s="1">
        <f t="shared" si="123"/>
        <v>-2.1535227839134743</v>
      </c>
      <c r="AM226" s="1">
        <f t="shared" si="124"/>
        <v>-1.8567266566005995</v>
      </c>
      <c r="AN226" s="1">
        <f t="shared" si="125"/>
        <v>-1.8950748755596503</v>
      </c>
      <c r="AO226" s="1">
        <f t="shared" si="125"/>
        <v>-1.8950747851273571</v>
      </c>
      <c r="AP226" s="1">
        <f t="shared" si="125"/>
        <v>-1.8950757953898123</v>
      </c>
      <c r="AQ226" s="1">
        <f t="shared" si="125"/>
        <v>-1.8950645090916203</v>
      </c>
      <c r="AR226" s="1">
        <f t="shared" si="125"/>
        <v>-1.8951905741378003</v>
      </c>
      <c r="AS226" s="1">
        <f t="shared" si="125"/>
        <v>-1.8937797640201322</v>
      </c>
      <c r="AT226" s="1">
        <f t="shared" si="125"/>
        <v>-1.9092449267376734</v>
      </c>
      <c r="AU226" s="1">
        <f t="shared" si="126"/>
        <v>-1.6287800782257627</v>
      </c>
    </row>
    <row r="227" spans="1:47" x14ac:dyDescent="0.2">
      <c r="A227" s="1" t="s">
        <v>173</v>
      </c>
      <c r="C227" s="54">
        <v>49073.508000000002</v>
      </c>
      <c r="D227" s="54"/>
      <c r="E227" s="1">
        <f t="shared" si="110"/>
        <v>4739.9858884459891</v>
      </c>
      <c r="F227" s="1">
        <f t="shared" si="111"/>
        <v>4740</v>
      </c>
      <c r="G227" s="1">
        <f t="shared" si="112"/>
        <v>-9.6999999950639904E-3</v>
      </c>
      <c r="I227" s="1">
        <f t="shared" si="109"/>
        <v>-9.6999999950639904E-3</v>
      </c>
      <c r="Q227" s="112">
        <f t="shared" si="113"/>
        <v>34055.008000000002</v>
      </c>
      <c r="S227" s="2">
        <v>0.1</v>
      </c>
      <c r="Z227" s="1">
        <f t="shared" si="114"/>
        <v>4740</v>
      </c>
      <c r="AA227" s="1">
        <f t="shared" si="115"/>
        <v>-1.8261723056655799E-2</v>
      </c>
      <c r="AB227" s="1">
        <f t="shared" si="116"/>
        <v>-1.8010517788581655E-2</v>
      </c>
      <c r="AC227" s="1">
        <f t="shared" si="117"/>
        <v>-9.6999999950639904E-3</v>
      </c>
      <c r="AE227" s="1">
        <f t="shared" si="118"/>
        <v>7.3303101783393013E-6</v>
      </c>
      <c r="AF227" s="1">
        <f t="shared" si="127"/>
        <v>-9.6999999950639904E-3</v>
      </c>
      <c r="AG227" s="2"/>
      <c r="AH227" s="1">
        <f t="shared" si="119"/>
        <v>8.3105177935176647E-3</v>
      </c>
      <c r="AI227" s="1">
        <f t="shared" si="120"/>
        <v>0.84539968000377519</v>
      </c>
      <c r="AJ227" s="1">
        <f t="shared" si="121"/>
        <v>0.80801225258567022</v>
      </c>
      <c r="AK227" s="1">
        <f t="shared" si="122"/>
        <v>-0.23457265825623233</v>
      </c>
      <c r="AL227" s="1">
        <f t="shared" si="123"/>
        <v>-2.1535227839134743</v>
      </c>
      <c r="AM227" s="1">
        <f t="shared" si="124"/>
        <v>-1.8567266566005995</v>
      </c>
      <c r="AN227" s="1">
        <f t="shared" si="125"/>
        <v>-1.8950748755596503</v>
      </c>
      <c r="AO227" s="1">
        <f t="shared" si="125"/>
        <v>-1.8950747851273571</v>
      </c>
      <c r="AP227" s="1">
        <f t="shared" si="125"/>
        <v>-1.8950757953898123</v>
      </c>
      <c r="AQ227" s="1">
        <f t="shared" si="125"/>
        <v>-1.8950645090916203</v>
      </c>
      <c r="AR227" s="1">
        <f t="shared" si="125"/>
        <v>-1.8951905741378003</v>
      </c>
      <c r="AS227" s="1">
        <f t="shared" si="125"/>
        <v>-1.8937797640201322</v>
      </c>
      <c r="AT227" s="1">
        <f t="shared" si="125"/>
        <v>-1.9092449267376734</v>
      </c>
      <c r="AU227" s="1">
        <f t="shared" si="126"/>
        <v>-1.6287800782257627</v>
      </c>
    </row>
    <row r="228" spans="1:47" x14ac:dyDescent="0.2">
      <c r="A228" s="1" t="s">
        <v>181</v>
      </c>
      <c r="C228" s="54">
        <v>49078.311999999998</v>
      </c>
      <c r="D228" s="54">
        <v>4.0000000000000001E-3</v>
      </c>
      <c r="E228" s="1">
        <f t="shared" si="110"/>
        <v>4746.9747446827087</v>
      </c>
      <c r="F228" s="1">
        <f t="shared" si="111"/>
        <v>4747</v>
      </c>
      <c r="G228" s="1">
        <f t="shared" si="112"/>
        <v>-1.735999999800697E-2</v>
      </c>
      <c r="I228" s="1">
        <f t="shared" si="109"/>
        <v>-1.735999999800697E-2</v>
      </c>
      <c r="Q228" s="112">
        <f t="shared" si="113"/>
        <v>34059.811999999998</v>
      </c>
      <c r="S228" s="2">
        <v>0.1</v>
      </c>
      <c r="Z228" s="1">
        <f t="shared" si="114"/>
        <v>4747</v>
      </c>
      <c r="AA228" s="1">
        <f t="shared" si="115"/>
        <v>-1.8325209685464271E-2</v>
      </c>
      <c r="AB228" s="1">
        <f t="shared" si="116"/>
        <v>-2.5635602143034633E-2</v>
      </c>
      <c r="AC228" s="1">
        <f t="shared" si="117"/>
        <v>-1.735999999800697E-2</v>
      </c>
      <c r="AE228" s="1">
        <f t="shared" si="118"/>
        <v>9.3162974076142078E-8</v>
      </c>
      <c r="AF228" s="1">
        <f t="shared" si="127"/>
        <v>-1.735999999800697E-2</v>
      </c>
      <c r="AG228" s="2"/>
      <c r="AH228" s="1">
        <f t="shared" si="119"/>
        <v>8.2756021450276652E-3</v>
      </c>
      <c r="AI228" s="1">
        <f t="shared" si="120"/>
        <v>0.84608614176221653</v>
      </c>
      <c r="AJ228" s="1">
        <f t="shared" si="121"/>
        <v>0.8062863034641371</v>
      </c>
      <c r="AK228" s="1">
        <f t="shared" si="122"/>
        <v>-0.23502364814352142</v>
      </c>
      <c r="AL228" s="1">
        <f t="shared" si="123"/>
        <v>-2.1505991609627784</v>
      </c>
      <c r="AM228" s="1">
        <f t="shared" si="124"/>
        <v>-1.8502429401062583</v>
      </c>
      <c r="AN228" s="1">
        <f t="shared" si="125"/>
        <v>-1.8917572265755367</v>
      </c>
      <c r="AO228" s="1">
        <f t="shared" si="125"/>
        <v>-1.8917571420462278</v>
      </c>
      <c r="AP228" s="1">
        <f t="shared" si="125"/>
        <v>-1.8917580957819915</v>
      </c>
      <c r="AQ228" s="1">
        <f t="shared" si="125"/>
        <v>-1.8917473347177372</v>
      </c>
      <c r="AR228" s="1">
        <f t="shared" si="125"/>
        <v>-1.8918687323239758</v>
      </c>
      <c r="AS228" s="1">
        <f t="shared" si="125"/>
        <v>-1.8904966420869733</v>
      </c>
      <c r="AT228" s="1">
        <f t="shared" si="125"/>
        <v>-1.905688763587964</v>
      </c>
      <c r="AU228" s="1">
        <f t="shared" si="126"/>
        <v>-1.6251669213661257</v>
      </c>
    </row>
    <row r="229" spans="1:47" x14ac:dyDescent="0.2">
      <c r="A229" s="1" t="s">
        <v>177</v>
      </c>
      <c r="C229" s="54">
        <v>49134.677000000003</v>
      </c>
      <c r="D229" s="54"/>
      <c r="E229" s="1">
        <f t="shared" si="110"/>
        <v>4828.9745119148156</v>
      </c>
      <c r="F229" s="1">
        <f t="shared" si="111"/>
        <v>4829</v>
      </c>
      <c r="G229" s="1">
        <f t="shared" si="112"/>
        <v>-1.751999999396503E-2</v>
      </c>
      <c r="I229" s="1">
        <f t="shared" si="109"/>
        <v>-1.751999999396503E-2</v>
      </c>
      <c r="Q229" s="112">
        <f t="shared" si="113"/>
        <v>34116.177000000003</v>
      </c>
      <c r="S229" s="2">
        <v>0.1</v>
      </c>
      <c r="Z229" s="1">
        <f t="shared" si="114"/>
        <v>4829</v>
      </c>
      <c r="AA229" s="1">
        <f t="shared" si="115"/>
        <v>-1.9077594455320396E-2</v>
      </c>
      <c r="AB229" s="1">
        <f t="shared" si="116"/>
        <v>-2.5377702277765146E-2</v>
      </c>
      <c r="AC229" s="1">
        <f t="shared" si="117"/>
        <v>-1.751999999396503E-2</v>
      </c>
      <c r="AE229" s="1">
        <f t="shared" si="118"/>
        <v>2.4261005060449131E-7</v>
      </c>
      <c r="AF229" s="1">
        <f t="shared" si="127"/>
        <v>-1.751999999396503E-2</v>
      </c>
      <c r="AG229" s="2"/>
      <c r="AH229" s="1">
        <f t="shared" si="119"/>
        <v>7.8577022838001182E-3</v>
      </c>
      <c r="AI229" s="1">
        <f t="shared" si="120"/>
        <v>0.85431036217174527</v>
      </c>
      <c r="AJ229" s="1">
        <f t="shared" si="121"/>
        <v>0.78533611937382397</v>
      </c>
      <c r="AK229" s="1">
        <f t="shared" si="122"/>
        <v>-0.24020849355050339</v>
      </c>
      <c r="AL229" s="1">
        <f t="shared" si="123"/>
        <v>-2.1159912343515273</v>
      </c>
      <c r="AM229" s="1">
        <f t="shared" si="124"/>
        <v>-1.7760680274877194</v>
      </c>
      <c r="AN229" s="1">
        <f t="shared" ref="AN229:AT244" si="128">$AU229+$AB$7*SIN(AO229)</f>
        <v>-1.8526898942628804</v>
      </c>
      <c r="AO229" s="1">
        <f t="shared" si="128"/>
        <v>-1.8526898588644007</v>
      </c>
      <c r="AP229" s="1">
        <f t="shared" si="128"/>
        <v>-1.8526903118217868</v>
      </c>
      <c r="AQ229" s="1">
        <f t="shared" si="128"/>
        <v>-1.8526845157455889</v>
      </c>
      <c r="AR229" s="1">
        <f t="shared" si="128"/>
        <v>-1.8527586740124362</v>
      </c>
      <c r="AS229" s="1">
        <f t="shared" si="128"/>
        <v>-1.8518084140362796</v>
      </c>
      <c r="AT229" s="1">
        <f t="shared" si="128"/>
        <v>-1.8637579777276874</v>
      </c>
      <c r="AU229" s="1">
        <f t="shared" si="126"/>
        <v>-1.5828413695818178</v>
      </c>
    </row>
    <row r="230" spans="1:47" x14ac:dyDescent="0.2">
      <c r="A230" s="1" t="s">
        <v>181</v>
      </c>
      <c r="C230" s="54">
        <v>49137.421000000002</v>
      </c>
      <c r="D230" s="54">
        <v>4.0000000000000001E-3</v>
      </c>
      <c r="E230" s="1">
        <f t="shared" si="110"/>
        <v>4832.9664814222187</v>
      </c>
      <c r="F230" s="1">
        <f t="shared" si="111"/>
        <v>4833</v>
      </c>
      <c r="G230" s="1">
        <f t="shared" si="112"/>
        <v>-2.3039999992761295E-2</v>
      </c>
      <c r="I230" s="1">
        <f t="shared" si="109"/>
        <v>-2.3039999992761295E-2</v>
      </c>
      <c r="Q230" s="112">
        <f t="shared" si="113"/>
        <v>34118.921000000002</v>
      </c>
      <c r="S230" s="2">
        <v>0.1</v>
      </c>
      <c r="Z230" s="1">
        <f t="shared" si="114"/>
        <v>4833</v>
      </c>
      <c r="AA230" s="1">
        <f t="shared" si="115"/>
        <v>-1.9114704393693498E-2</v>
      </c>
      <c r="AB230" s="1">
        <f t="shared" si="116"/>
        <v>-3.0876899072703766E-2</v>
      </c>
      <c r="AC230" s="1">
        <f t="shared" si="117"/>
        <v>-2.3039999992761295E-2</v>
      </c>
      <c r="AE230" s="1">
        <f t="shared" si="118"/>
        <v>1.5407945540061021E-6</v>
      </c>
      <c r="AF230" s="1">
        <f t="shared" si="127"/>
        <v>-2.3039999992761295E-2</v>
      </c>
      <c r="AG230" s="2"/>
      <c r="AH230" s="1">
        <f t="shared" si="119"/>
        <v>7.8368990799424724E-3</v>
      </c>
      <c r="AI230" s="1">
        <f t="shared" si="120"/>
        <v>0.8547202443726355</v>
      </c>
      <c r="AJ230" s="1">
        <f t="shared" si="121"/>
        <v>0.78427916759069649</v>
      </c>
      <c r="AK230" s="1">
        <f t="shared" si="122"/>
        <v>-0.24045661469209681</v>
      </c>
      <c r="AL230" s="1">
        <f t="shared" si="123"/>
        <v>-2.114285755445275</v>
      </c>
      <c r="AM230" s="1">
        <f t="shared" si="124"/>
        <v>-1.7725307480973933</v>
      </c>
      <c r="AN230" s="1">
        <f t="shared" si="128"/>
        <v>-1.850774430713809</v>
      </c>
      <c r="AO230" s="1">
        <f t="shared" si="128"/>
        <v>-1.8507743969320083</v>
      </c>
      <c r="AP230" s="1">
        <f t="shared" si="128"/>
        <v>-1.8507748320813424</v>
      </c>
      <c r="AQ230" s="1">
        <f t="shared" si="128"/>
        <v>-1.8507692267956286</v>
      </c>
      <c r="AR230" s="1">
        <f t="shared" si="128"/>
        <v>-1.8508414217587574</v>
      </c>
      <c r="AS230" s="1">
        <f t="shared" si="128"/>
        <v>-1.8499101739204471</v>
      </c>
      <c r="AT230" s="1">
        <f t="shared" si="128"/>
        <v>-1.861699704344649</v>
      </c>
      <c r="AU230" s="1">
        <f t="shared" si="126"/>
        <v>-1.5807767085191688</v>
      </c>
    </row>
    <row r="231" spans="1:47" x14ac:dyDescent="0.2">
      <c r="A231" s="1" t="s">
        <v>177</v>
      </c>
      <c r="C231" s="54">
        <v>49283.828000000001</v>
      </c>
      <c r="D231" s="54"/>
      <c r="E231" s="1">
        <f t="shared" si="110"/>
        <v>5045.9592947132642</v>
      </c>
      <c r="F231" s="1">
        <f t="shared" si="111"/>
        <v>5046</v>
      </c>
      <c r="G231" s="1">
        <f t="shared" si="112"/>
        <v>-2.7979999998933636E-2</v>
      </c>
      <c r="I231" s="1">
        <f t="shared" si="109"/>
        <v>-2.7979999998933636E-2</v>
      </c>
      <c r="Q231" s="112">
        <f t="shared" si="113"/>
        <v>34265.328000000001</v>
      </c>
      <c r="S231" s="2">
        <v>0.1</v>
      </c>
      <c r="Z231" s="1">
        <f t="shared" si="114"/>
        <v>5046</v>
      </c>
      <c r="AA231" s="1">
        <f t="shared" si="115"/>
        <v>-2.1145066577457315E-2</v>
      </c>
      <c r="AB231" s="1">
        <f t="shared" si="116"/>
        <v>-3.4653580285013912E-2</v>
      </c>
      <c r="AC231" s="1">
        <f t="shared" si="117"/>
        <v>-2.7979999998933636E-2</v>
      </c>
      <c r="AE231" s="1">
        <f t="shared" si="118"/>
        <v>4.6716314876014E-6</v>
      </c>
      <c r="AF231" s="1">
        <f t="shared" si="127"/>
        <v>-2.7979999998933636E-2</v>
      </c>
      <c r="AG231" s="2"/>
      <c r="AH231" s="1">
        <f t="shared" si="119"/>
        <v>6.6735802860802785E-3</v>
      </c>
      <c r="AI231" s="1">
        <f t="shared" si="120"/>
        <v>0.87775105870642856</v>
      </c>
      <c r="AJ231" s="1">
        <f t="shared" si="121"/>
        <v>0.72307649227013993</v>
      </c>
      <c r="AK231" s="1">
        <f t="shared" si="122"/>
        <v>-0.25294423752465917</v>
      </c>
      <c r="AL231" s="1">
        <f t="shared" si="123"/>
        <v>-2.0209980787218926</v>
      </c>
      <c r="AM231" s="1">
        <f t="shared" si="124"/>
        <v>-1.5939715912763173</v>
      </c>
      <c r="AN231" s="1">
        <f t="shared" si="128"/>
        <v>-1.7474007790411665</v>
      </c>
      <c r="AO231" s="1">
        <f t="shared" si="128"/>
        <v>-1.7474007781218746</v>
      </c>
      <c r="AP231" s="1">
        <f t="shared" si="128"/>
        <v>-1.7474007967471525</v>
      </c>
      <c r="AQ231" s="1">
        <f t="shared" si="128"/>
        <v>-1.7474004193900667</v>
      </c>
      <c r="AR231" s="1">
        <f t="shared" si="128"/>
        <v>-1.7474080646703118</v>
      </c>
      <c r="AS231" s="1">
        <f t="shared" si="128"/>
        <v>-1.747253106818037</v>
      </c>
      <c r="AT231" s="1">
        <f t="shared" si="128"/>
        <v>-1.7503680222684395</v>
      </c>
      <c r="AU231" s="1">
        <f t="shared" si="126"/>
        <v>-1.4708335069330989</v>
      </c>
    </row>
    <row r="232" spans="1:47" x14ac:dyDescent="0.2">
      <c r="A232" s="1" t="s">
        <v>177</v>
      </c>
      <c r="C232" s="54">
        <v>49442.618000000002</v>
      </c>
      <c r="D232" s="54"/>
      <c r="E232" s="1">
        <f t="shared" si="110"/>
        <v>5276.9668887660455</v>
      </c>
      <c r="F232" s="1">
        <f t="shared" si="111"/>
        <v>5277</v>
      </c>
      <c r="G232" s="1">
        <f t="shared" si="112"/>
        <v>-2.2759999992558733E-2</v>
      </c>
      <c r="I232" s="1">
        <f t="shared" si="109"/>
        <v>-2.2759999992558733E-2</v>
      </c>
      <c r="Q232" s="112">
        <f t="shared" si="113"/>
        <v>34424.118000000002</v>
      </c>
      <c r="S232" s="2">
        <v>0.1</v>
      </c>
      <c r="Z232" s="1">
        <f t="shared" si="114"/>
        <v>5277</v>
      </c>
      <c r="AA232" s="1">
        <f t="shared" si="115"/>
        <v>-2.3464631076269352E-2</v>
      </c>
      <c r="AB232" s="1">
        <f t="shared" si="116"/>
        <v>-2.8051467448312366E-2</v>
      </c>
      <c r="AC232" s="1">
        <f t="shared" si="117"/>
        <v>-2.2759999992558733E-2</v>
      </c>
      <c r="AE232" s="1">
        <f t="shared" si="118"/>
        <v>4.9650496413120134E-8</v>
      </c>
      <c r="AF232" s="1">
        <f t="shared" si="127"/>
        <v>-2.2759999992558733E-2</v>
      </c>
      <c r="AG232" s="2"/>
      <c r="AH232" s="1">
        <f t="shared" si="119"/>
        <v>5.2914674557536338E-3</v>
      </c>
      <c r="AI232" s="1">
        <f t="shared" si="120"/>
        <v>0.90551184504045001</v>
      </c>
      <c r="AJ232" s="1">
        <f t="shared" si="121"/>
        <v>0.64503070096980575</v>
      </c>
      <c r="AK232" s="1">
        <f t="shared" si="122"/>
        <v>-0.26457055678338498</v>
      </c>
      <c r="AL232" s="1">
        <f t="shared" si="123"/>
        <v>-1.9138158101818179</v>
      </c>
      <c r="AM232" s="1">
        <f t="shared" si="124"/>
        <v>-1.4189981947413401</v>
      </c>
      <c r="AN232" s="1">
        <f t="shared" si="128"/>
        <v>-1.6320101287579392</v>
      </c>
      <c r="AO232" s="1">
        <f t="shared" si="128"/>
        <v>-1.6320101287669191</v>
      </c>
      <c r="AP232" s="1">
        <f t="shared" si="128"/>
        <v>-1.6320101282444257</v>
      </c>
      <c r="AQ232" s="1">
        <f t="shared" si="128"/>
        <v>-1.6320101586458282</v>
      </c>
      <c r="AR232" s="1">
        <f t="shared" si="128"/>
        <v>-1.6320083897076378</v>
      </c>
      <c r="AS232" s="1">
        <f t="shared" si="128"/>
        <v>-1.6321112324727127</v>
      </c>
      <c r="AT232" s="1">
        <f t="shared" si="128"/>
        <v>-1.6258141628642304</v>
      </c>
      <c r="AU232" s="1">
        <f t="shared" si="126"/>
        <v>-1.3515993305651079</v>
      </c>
    </row>
    <row r="233" spans="1:47" x14ac:dyDescent="0.2">
      <c r="A233" s="1" t="s">
        <v>184</v>
      </c>
      <c r="C233" s="54">
        <v>49788.37</v>
      </c>
      <c r="D233" s="54">
        <v>6.0000000000000001E-3</v>
      </c>
      <c r="E233" s="1">
        <f t="shared" si="110"/>
        <v>5779.966685094133</v>
      </c>
      <c r="F233" s="1">
        <f t="shared" si="111"/>
        <v>5780</v>
      </c>
      <c r="G233" s="1">
        <f t="shared" si="112"/>
        <v>-2.2899999996297993E-2</v>
      </c>
      <c r="I233" s="1">
        <f t="shared" si="109"/>
        <v>-2.2899999996297993E-2</v>
      </c>
      <c r="Q233" s="112">
        <f t="shared" si="113"/>
        <v>34769.870000000003</v>
      </c>
      <c r="S233" s="2">
        <v>0.1</v>
      </c>
      <c r="Z233" s="1">
        <f t="shared" si="114"/>
        <v>5780</v>
      </c>
      <c r="AA233" s="1">
        <f t="shared" si="115"/>
        <v>-2.8903265306051026E-2</v>
      </c>
      <c r="AB233" s="1">
        <f t="shared" si="116"/>
        <v>-2.4783818099891625E-2</v>
      </c>
      <c r="AC233" s="1">
        <f t="shared" si="117"/>
        <v>-2.2899999996297993E-2</v>
      </c>
      <c r="AE233" s="1">
        <f t="shared" si="118"/>
        <v>3.603919437928418E-6</v>
      </c>
      <c r="AF233" s="1">
        <f t="shared" si="127"/>
        <v>-2.2899999996297993E-2</v>
      </c>
      <c r="AG233" s="2"/>
      <c r="AH233" s="1">
        <f t="shared" si="119"/>
        <v>1.8838181035936334E-3</v>
      </c>
      <c r="AI233" s="1">
        <f t="shared" si="120"/>
        <v>0.97657491925546469</v>
      </c>
      <c r="AJ233" s="1">
        <f t="shared" si="121"/>
        <v>0.42731679264309591</v>
      </c>
      <c r="AK233" s="1">
        <f t="shared" si="122"/>
        <v>-0.27995866933610442</v>
      </c>
      <c r="AL233" s="1">
        <f t="shared" si="123"/>
        <v>-1.654275224509852</v>
      </c>
      <c r="AM233" s="1">
        <f t="shared" si="124"/>
        <v>-1.0871678628994974</v>
      </c>
      <c r="AN233" s="1">
        <f t="shared" si="128"/>
        <v>-1.3670967846154118</v>
      </c>
      <c r="AO233" s="1">
        <f t="shared" si="128"/>
        <v>-1.3670967692363758</v>
      </c>
      <c r="AP233" s="1">
        <f t="shared" si="128"/>
        <v>-1.3670964986303953</v>
      </c>
      <c r="AQ233" s="1">
        <f t="shared" si="128"/>
        <v>-1.3670917371678231</v>
      </c>
      <c r="AR233" s="1">
        <f t="shared" si="128"/>
        <v>-1.3670079745365562</v>
      </c>
      <c r="AS233" s="1">
        <f t="shared" si="128"/>
        <v>-1.3655399525077727</v>
      </c>
      <c r="AT233" s="1">
        <f t="shared" si="128"/>
        <v>-1.341309740687441</v>
      </c>
      <c r="AU233" s="1">
        <f t="shared" si="126"/>
        <v>-1.0919682019369716</v>
      </c>
    </row>
    <row r="234" spans="1:47" x14ac:dyDescent="0.2">
      <c r="A234" s="1" t="s">
        <v>185</v>
      </c>
      <c r="C234" s="54">
        <v>49799.366999999998</v>
      </c>
      <c r="D234" s="54">
        <v>5.0000000000000001E-3</v>
      </c>
      <c r="E234" s="1">
        <f t="shared" si="110"/>
        <v>5795.9651139107928</v>
      </c>
      <c r="F234" s="1">
        <f t="shared" si="111"/>
        <v>5796</v>
      </c>
      <c r="G234" s="1">
        <f t="shared" si="112"/>
        <v>-2.3979999998118728E-2</v>
      </c>
      <c r="I234" s="1">
        <f t="shared" si="109"/>
        <v>-2.3979999998118728E-2</v>
      </c>
      <c r="Q234" s="112">
        <f t="shared" si="113"/>
        <v>34780.866999999998</v>
      </c>
      <c r="S234" s="2">
        <v>0.1</v>
      </c>
      <c r="Z234" s="1">
        <f t="shared" si="114"/>
        <v>5796</v>
      </c>
      <c r="AA234" s="1">
        <f t="shared" si="115"/>
        <v>-2.9084017327567144E-2</v>
      </c>
      <c r="AB234" s="1">
        <f t="shared" si="116"/>
        <v>-2.5747438173261764E-2</v>
      </c>
      <c r="AC234" s="1">
        <f t="shared" si="117"/>
        <v>-2.3979999998118728E-2</v>
      </c>
      <c r="AE234" s="1">
        <f t="shared" si="118"/>
        <v>2.6050992899309736E-6</v>
      </c>
      <c r="AF234" s="1">
        <f t="shared" si="127"/>
        <v>-2.3979999998118728E-2</v>
      </c>
      <c r="AG234" s="2"/>
      <c r="AH234" s="1">
        <f t="shared" si="119"/>
        <v>1.7674381751430349E-3</v>
      </c>
      <c r="AI234" s="1">
        <f t="shared" si="120"/>
        <v>0.97907664238578884</v>
      </c>
      <c r="AJ234" s="1">
        <f t="shared" si="121"/>
        <v>0.4192236666370493</v>
      </c>
      <c r="AK234" s="1">
        <f t="shared" si="122"/>
        <v>-0.2801567490717975</v>
      </c>
      <c r="AL234" s="1">
        <f t="shared" si="123"/>
        <v>-1.6453423995505922</v>
      </c>
      <c r="AM234" s="1">
        <f t="shared" si="124"/>
        <v>-1.07746947418581</v>
      </c>
      <c r="AN234" s="1">
        <f t="shared" si="128"/>
        <v>-1.358329300232425</v>
      </c>
      <c r="AO234" s="1">
        <f t="shared" si="128"/>
        <v>-1.3583292809587721</v>
      </c>
      <c r="AP234" s="1">
        <f t="shared" si="128"/>
        <v>-1.3583289556201359</v>
      </c>
      <c r="AQ234" s="1">
        <f t="shared" si="128"/>
        <v>-1.3583234639885515</v>
      </c>
      <c r="AR234" s="1">
        <f t="shared" si="128"/>
        <v>-1.3582307877617592</v>
      </c>
      <c r="AS234" s="1">
        <f t="shared" si="128"/>
        <v>-1.3566727518529464</v>
      </c>
      <c r="AT234" s="1">
        <f t="shared" si="128"/>
        <v>-1.3319736169169607</v>
      </c>
      <c r="AU234" s="1">
        <f t="shared" si="126"/>
        <v>-1.0837095576863751</v>
      </c>
    </row>
    <row r="235" spans="1:47" x14ac:dyDescent="0.2">
      <c r="A235" s="1" t="s">
        <v>184</v>
      </c>
      <c r="C235" s="54">
        <v>49801.421999999999</v>
      </c>
      <c r="D235" s="54">
        <v>5.0000000000000001E-3</v>
      </c>
      <c r="E235" s="1">
        <f t="shared" si="110"/>
        <v>5798.9547266431973</v>
      </c>
      <c r="F235" s="1">
        <f t="shared" si="111"/>
        <v>5799</v>
      </c>
      <c r="G235" s="1">
        <f t="shared" si="112"/>
        <v>-3.1119999999646097E-2</v>
      </c>
      <c r="I235" s="1">
        <f t="shared" si="109"/>
        <v>-3.1119999999646097E-2</v>
      </c>
      <c r="Q235" s="112">
        <f t="shared" si="113"/>
        <v>34782.921999999999</v>
      </c>
      <c r="S235" s="2">
        <v>0.1</v>
      </c>
      <c r="Z235" s="1">
        <f t="shared" si="114"/>
        <v>5799</v>
      </c>
      <c r="AA235" s="1">
        <f t="shared" si="115"/>
        <v>-2.9117955355086766E-2</v>
      </c>
      <c r="AB235" s="1">
        <f t="shared" si="116"/>
        <v>-3.2865568323608894E-2</v>
      </c>
      <c r="AC235" s="1">
        <f t="shared" si="117"/>
        <v>-3.1119999999646097E-2</v>
      </c>
      <c r="AE235" s="1">
        <f t="shared" si="118"/>
        <v>4.0081827588086974E-7</v>
      </c>
      <c r="AF235" s="1">
        <f t="shared" si="127"/>
        <v>-3.1119999999646097E-2</v>
      </c>
      <c r="AG235" s="2"/>
      <c r="AH235" s="1">
        <f t="shared" si="119"/>
        <v>1.7455683239627979E-3</v>
      </c>
      <c r="AI235" s="1">
        <f t="shared" si="120"/>
        <v>0.9795473359016984</v>
      </c>
      <c r="AJ235" s="1">
        <f t="shared" si="121"/>
        <v>0.41769782950163797</v>
      </c>
      <c r="AK235" s="1">
        <f t="shared" si="122"/>
        <v>-0.28019150500258266</v>
      </c>
      <c r="AL235" s="1">
        <f t="shared" si="123"/>
        <v>-1.6436623964390287</v>
      </c>
      <c r="AM235" s="1">
        <f t="shared" si="124"/>
        <v>-1.0756559218071506</v>
      </c>
      <c r="AN235" s="1">
        <f t="shared" si="128"/>
        <v>-1.3566828963432571</v>
      </c>
      <c r="AO235" s="1">
        <f t="shared" si="128"/>
        <v>-1.3566828762563263</v>
      </c>
      <c r="AP235" s="1">
        <f t="shared" si="128"/>
        <v>-1.3566825397573097</v>
      </c>
      <c r="AQ235" s="1">
        <f t="shared" si="128"/>
        <v>-1.3566769027570751</v>
      </c>
      <c r="AR235" s="1">
        <f t="shared" si="128"/>
        <v>-1.3565824939712916</v>
      </c>
      <c r="AS235" s="1">
        <f t="shared" si="128"/>
        <v>-1.3550073750277021</v>
      </c>
      <c r="AT235" s="1">
        <f t="shared" si="128"/>
        <v>-1.3302212063777126</v>
      </c>
      <c r="AU235" s="1">
        <f t="shared" si="126"/>
        <v>-1.082161061889388</v>
      </c>
    </row>
    <row r="236" spans="1:47" x14ac:dyDescent="0.2">
      <c r="A236" s="1" t="s">
        <v>186</v>
      </c>
      <c r="C236" s="54">
        <v>49810.347999999998</v>
      </c>
      <c r="D236" s="54">
        <v>5.0000000000000001E-3</v>
      </c>
      <c r="E236" s="1">
        <f t="shared" si="110"/>
        <v>5811.9402659373281</v>
      </c>
      <c r="F236" s="1">
        <f t="shared" si="111"/>
        <v>5812</v>
      </c>
      <c r="G236" s="1">
        <f t="shared" si="112"/>
        <v>-4.1060000003199093E-2</v>
      </c>
      <c r="I236" s="1">
        <f t="shared" si="109"/>
        <v>-4.1060000003199093E-2</v>
      </c>
      <c r="Q236" s="112">
        <f t="shared" si="113"/>
        <v>34791.847999999998</v>
      </c>
      <c r="S236" s="2">
        <v>0.1</v>
      </c>
      <c r="Z236" s="1">
        <f t="shared" si="114"/>
        <v>5812</v>
      </c>
      <c r="AA236" s="1">
        <f t="shared" si="115"/>
        <v>-2.926519005248757E-2</v>
      </c>
      <c r="AB236" s="1">
        <f t="shared" si="116"/>
        <v>-4.2710623254407873E-2</v>
      </c>
      <c r="AC236" s="1">
        <f t="shared" si="117"/>
        <v>-4.1060000003199093E-2</v>
      </c>
      <c r="AE236" s="1">
        <f t="shared" si="118"/>
        <v>1.3911754177340356E-5</v>
      </c>
      <c r="AF236" s="1">
        <f t="shared" si="127"/>
        <v>-4.1060000003199093E-2</v>
      </c>
      <c r="AG236" s="2"/>
      <c r="AH236" s="1">
        <f t="shared" si="119"/>
        <v>1.6506232512087777E-3</v>
      </c>
      <c r="AI236" s="1">
        <f t="shared" si="120"/>
        <v>0.98159290246621189</v>
      </c>
      <c r="AJ236" s="1">
        <f t="shared" si="121"/>
        <v>0.4110552459565141</v>
      </c>
      <c r="AK236" s="1">
        <f t="shared" si="122"/>
        <v>-0.28033331893428559</v>
      </c>
      <c r="AL236" s="1">
        <f t="shared" si="123"/>
        <v>-1.6363636742547083</v>
      </c>
      <c r="AM236" s="1">
        <f t="shared" si="124"/>
        <v>-1.067814864710189</v>
      </c>
      <c r="AN236" s="1">
        <f t="shared" si="128"/>
        <v>-1.349539319315312</v>
      </c>
      <c r="AO236" s="1">
        <f t="shared" si="128"/>
        <v>-1.3495392953713752</v>
      </c>
      <c r="AP236" s="1">
        <f t="shared" si="128"/>
        <v>-1.3495389070078438</v>
      </c>
      <c r="AQ236" s="1">
        <f t="shared" si="128"/>
        <v>-1.3495326079605943</v>
      </c>
      <c r="AR236" s="1">
        <f t="shared" si="128"/>
        <v>-1.3494304654281728</v>
      </c>
      <c r="AS236" s="1">
        <f t="shared" si="128"/>
        <v>-1.3477805905594231</v>
      </c>
      <c r="AT236" s="1">
        <f t="shared" si="128"/>
        <v>-1.3226205603417043</v>
      </c>
      <c r="AU236" s="1">
        <f t="shared" si="126"/>
        <v>-1.0754509134357786</v>
      </c>
    </row>
    <row r="237" spans="1:47" x14ac:dyDescent="0.2">
      <c r="A237" s="1" t="s">
        <v>177</v>
      </c>
      <c r="C237" s="54">
        <v>50130.665000000001</v>
      </c>
      <c r="D237" s="54"/>
      <c r="E237" s="1">
        <f t="shared" si="110"/>
        <v>6277.9372399546155</v>
      </c>
      <c r="F237" s="1">
        <f t="shared" si="111"/>
        <v>6278</v>
      </c>
      <c r="G237" s="1">
        <f t="shared" si="112"/>
        <v>-4.3139999994309619E-2</v>
      </c>
      <c r="I237" s="1">
        <f t="shared" si="109"/>
        <v>-4.3139999994309619E-2</v>
      </c>
      <c r="Q237" s="112">
        <f t="shared" si="113"/>
        <v>35112.165000000001</v>
      </c>
      <c r="S237" s="2">
        <v>0.1</v>
      </c>
      <c r="Z237" s="1">
        <f t="shared" si="114"/>
        <v>6278</v>
      </c>
      <c r="AA237" s="1">
        <f t="shared" si="115"/>
        <v>-3.4692629205361092E-2</v>
      </c>
      <c r="AB237" s="1">
        <f t="shared" si="116"/>
        <v>-4.123133517814892E-2</v>
      </c>
      <c r="AC237" s="1">
        <f t="shared" si="117"/>
        <v>-4.3139999994309619E-2</v>
      </c>
      <c r="AE237" s="1">
        <f t="shared" si="118"/>
        <v>7.135807324598086E-6</v>
      </c>
      <c r="AF237" s="1">
        <f t="shared" si="127"/>
        <v>-4.3139999994309619E-2</v>
      </c>
      <c r="AG237" s="2"/>
      <c r="AH237" s="1">
        <f t="shared" si="119"/>
        <v>-1.9086648161607009E-3</v>
      </c>
      <c r="AI237" s="1">
        <f t="shared" si="120"/>
        <v>1.0607110653751974</v>
      </c>
      <c r="AJ237" s="1">
        <f t="shared" si="121"/>
        <v>0.13976446600347306</v>
      </c>
      <c r="AK237" s="1">
        <f t="shared" si="122"/>
        <v>-0.27429866475310954</v>
      </c>
      <c r="AL237" s="1">
        <f t="shared" si="123"/>
        <v>-1.3529758933415363</v>
      </c>
      <c r="AM237" s="1">
        <f t="shared" si="124"/>
        <v>-0.80286910007676349</v>
      </c>
      <c r="AN237" s="1">
        <f t="shared" si="128"/>
        <v>-1.0831018097150946</v>
      </c>
      <c r="AO237" s="1">
        <f t="shared" si="128"/>
        <v>-1.0831003787123699</v>
      </c>
      <c r="AP237" s="1">
        <f t="shared" si="128"/>
        <v>-1.0830895086384427</v>
      </c>
      <c r="AQ237" s="1">
        <f t="shared" si="128"/>
        <v>-1.0830069454819842</v>
      </c>
      <c r="AR237" s="1">
        <f t="shared" si="128"/>
        <v>-1.0823802596226426</v>
      </c>
      <c r="AS237" s="1">
        <f t="shared" si="128"/>
        <v>-1.0776473412030469</v>
      </c>
      <c r="AT237" s="1">
        <f t="shared" si="128"/>
        <v>-1.0431600270501744</v>
      </c>
      <c r="AU237" s="1">
        <f t="shared" si="126"/>
        <v>-0.8349178996371478</v>
      </c>
    </row>
    <row r="238" spans="1:47" x14ac:dyDescent="0.2">
      <c r="A238" s="1" t="s">
        <v>188</v>
      </c>
      <c r="C238" s="54">
        <v>50142.366000000002</v>
      </c>
      <c r="D238" s="54">
        <v>5.0000000000000001E-3</v>
      </c>
      <c r="E238" s="1">
        <f t="shared" si="110"/>
        <v>6294.9598475370312</v>
      </c>
      <c r="F238" s="1">
        <f t="shared" si="111"/>
        <v>6295</v>
      </c>
      <c r="G238" s="1">
        <f t="shared" si="112"/>
        <v>-2.7599999993981328E-2</v>
      </c>
      <c r="I238" s="1">
        <f t="shared" si="109"/>
        <v>-2.7599999993981328E-2</v>
      </c>
      <c r="Q238" s="112">
        <f t="shared" si="113"/>
        <v>35123.866000000002</v>
      </c>
      <c r="S238" s="2">
        <v>0.1</v>
      </c>
      <c r="Z238" s="1">
        <f t="shared" si="114"/>
        <v>6295</v>
      </c>
      <c r="AA238" s="1">
        <f t="shared" si="115"/>
        <v>-3.4894663214671863E-2</v>
      </c>
      <c r="AB238" s="1">
        <f t="shared" si="116"/>
        <v>-2.5557223399319796E-2</v>
      </c>
      <c r="AC238" s="1">
        <f t="shared" si="117"/>
        <v>-2.7599999993981328E-2</v>
      </c>
      <c r="AE238" s="1">
        <f t="shared" si="118"/>
        <v>5.3212111503295212E-6</v>
      </c>
      <c r="AF238" s="1">
        <f t="shared" si="127"/>
        <v>-2.7599999993981328E-2</v>
      </c>
      <c r="AG238" s="2"/>
      <c r="AH238" s="1">
        <f t="shared" si="119"/>
        <v>-2.0427765946615314E-3</v>
      </c>
      <c r="AI238" s="1">
        <f t="shared" si="120"/>
        <v>1.0637795361963163</v>
      </c>
      <c r="AJ238" s="1">
        <f t="shared" si="121"/>
        <v>0.12866514560971903</v>
      </c>
      <c r="AK238" s="1">
        <f t="shared" si="122"/>
        <v>-0.27360146510374</v>
      </c>
      <c r="AL238" s="1">
        <f t="shared" si="123"/>
        <v>-1.3417751705311047</v>
      </c>
      <c r="AM238" s="1">
        <f t="shared" si="124"/>
        <v>-0.79369988468128194</v>
      </c>
      <c r="AN238" s="1">
        <f t="shared" si="128"/>
        <v>-1.0729820867121735</v>
      </c>
      <c r="AO238" s="1">
        <f t="shared" si="128"/>
        <v>-1.072980507245183</v>
      </c>
      <c r="AP238" s="1">
        <f t="shared" si="128"/>
        <v>-1.0729687334455074</v>
      </c>
      <c r="AQ238" s="1">
        <f t="shared" si="128"/>
        <v>-1.072880976203634</v>
      </c>
      <c r="AR238" s="1">
        <f t="shared" si="128"/>
        <v>-1.0722273142212693</v>
      </c>
      <c r="AS238" s="1">
        <f t="shared" si="128"/>
        <v>-1.0673829529565972</v>
      </c>
      <c r="AT238" s="1">
        <f t="shared" si="128"/>
        <v>-1.03272250563913</v>
      </c>
      <c r="AU238" s="1">
        <f t="shared" si="126"/>
        <v>-0.8261430901208886</v>
      </c>
    </row>
    <row r="239" spans="1:47" x14ac:dyDescent="0.2">
      <c r="A239" s="1" t="s">
        <v>189</v>
      </c>
      <c r="C239" s="54">
        <v>50151.303</v>
      </c>
      <c r="D239" s="54"/>
      <c r="E239" s="1">
        <f t="shared" si="110"/>
        <v>6307.9613896243745</v>
      </c>
      <c r="F239" s="1">
        <f t="shared" si="111"/>
        <v>6308</v>
      </c>
      <c r="G239" s="1">
        <f t="shared" si="112"/>
        <v>-2.6539999998931307E-2</v>
      </c>
      <c r="I239" s="1">
        <f t="shared" si="109"/>
        <v>-2.6539999998931307E-2</v>
      </c>
      <c r="Q239" s="112">
        <f t="shared" si="113"/>
        <v>35132.803</v>
      </c>
      <c r="S239" s="2">
        <v>0.1</v>
      </c>
      <c r="Z239" s="1">
        <f t="shared" si="114"/>
        <v>6308</v>
      </c>
      <c r="AA239" s="1">
        <f t="shared" si="115"/>
        <v>-3.5049269748960318E-2</v>
      </c>
      <c r="AB239" s="1">
        <f t="shared" si="116"/>
        <v>-2.4394546512879398E-2</v>
      </c>
      <c r="AC239" s="1">
        <f t="shared" si="117"/>
        <v>-2.6539999998931307E-2</v>
      </c>
      <c r="AE239" s="1">
        <f t="shared" si="118"/>
        <v>7.2407671678758789E-6</v>
      </c>
      <c r="AF239" s="1">
        <f t="shared" si="127"/>
        <v>-2.6539999998931307E-2</v>
      </c>
      <c r="AG239" s="2"/>
      <c r="AH239" s="1">
        <f t="shared" si="119"/>
        <v>-2.1454534860519104E-3</v>
      </c>
      <c r="AI239" s="1">
        <f t="shared" si="120"/>
        <v>1.0661325882874773</v>
      </c>
      <c r="AJ239" s="1">
        <f t="shared" si="121"/>
        <v>0.12012300513360818</v>
      </c>
      <c r="AK239" s="1">
        <f t="shared" si="122"/>
        <v>-0.2730422526107073</v>
      </c>
      <c r="AL239" s="1">
        <f t="shared" si="123"/>
        <v>-1.3331661351328854</v>
      </c>
      <c r="AM239" s="1">
        <f t="shared" si="124"/>
        <v>-0.7867075412557728</v>
      </c>
      <c r="AN239" s="1">
        <f t="shared" si="128"/>
        <v>-1.0652237223015437</v>
      </c>
      <c r="AO239" s="1">
        <f t="shared" si="128"/>
        <v>-1.0652220217251065</v>
      </c>
      <c r="AP239" s="1">
        <f t="shared" si="128"/>
        <v>-1.0652095231956815</v>
      </c>
      <c r="AQ239" s="1">
        <f t="shared" si="128"/>
        <v>-1.0651176728602221</v>
      </c>
      <c r="AR239" s="1">
        <f t="shared" si="128"/>
        <v>-1.0644431415216284</v>
      </c>
      <c r="AS239" s="1">
        <f t="shared" si="128"/>
        <v>-1.0595144065952984</v>
      </c>
      <c r="AT239" s="1">
        <f t="shared" si="128"/>
        <v>-1.0247301324095306</v>
      </c>
      <c r="AU239" s="1">
        <f t="shared" si="126"/>
        <v>-0.81943294166727831</v>
      </c>
    </row>
    <row r="240" spans="1:47" x14ac:dyDescent="0.2">
      <c r="A240" s="1" t="s">
        <v>177</v>
      </c>
      <c r="C240" s="54">
        <v>50152.677000000003</v>
      </c>
      <c r="D240" s="54"/>
      <c r="E240" s="1">
        <f t="shared" si="110"/>
        <v>6309.9602839768477</v>
      </c>
      <c r="F240" s="1">
        <f t="shared" si="111"/>
        <v>6310</v>
      </c>
      <c r="G240" s="1">
        <f t="shared" si="112"/>
        <v>-2.7299999994284008E-2</v>
      </c>
      <c r="I240" s="1">
        <f t="shared" ref="I240:I264" si="129">G240</f>
        <v>-2.7299999994284008E-2</v>
      </c>
      <c r="Q240" s="112">
        <f t="shared" si="113"/>
        <v>35134.177000000003</v>
      </c>
      <c r="S240" s="2">
        <v>0.1</v>
      </c>
      <c r="Z240" s="1">
        <f t="shared" si="114"/>
        <v>6310</v>
      </c>
      <c r="AA240" s="1">
        <f t="shared" si="115"/>
        <v>-3.5073063356839324E-2</v>
      </c>
      <c r="AB240" s="1">
        <f t="shared" si="116"/>
        <v>-2.5138741238757041E-2</v>
      </c>
      <c r="AC240" s="1">
        <f t="shared" si="117"/>
        <v>-2.7299999994284008E-2</v>
      </c>
      <c r="AE240" s="1">
        <f t="shared" si="118"/>
        <v>6.0420514038299755E-6</v>
      </c>
      <c r="AF240" s="1">
        <f t="shared" si="127"/>
        <v>-2.7299999994284008E-2</v>
      </c>
      <c r="AG240" s="2"/>
      <c r="AH240" s="1">
        <f t="shared" si="119"/>
        <v>-2.1612587555269653E-3</v>
      </c>
      <c r="AI240" s="1">
        <f t="shared" si="120"/>
        <v>1.0664950882655262</v>
      </c>
      <c r="AJ240" s="1">
        <f t="shared" si="121"/>
        <v>0.11880466735783754</v>
      </c>
      <c r="AK240" s="1">
        <f t="shared" si="122"/>
        <v>-0.2729541979543274</v>
      </c>
      <c r="AL240" s="1">
        <f t="shared" si="123"/>
        <v>-1.3318382879484902</v>
      </c>
      <c r="AM240" s="1">
        <f t="shared" si="124"/>
        <v>-0.78563327048789378</v>
      </c>
      <c r="AN240" s="1">
        <f t="shared" si="128"/>
        <v>-1.0640286053405148</v>
      </c>
      <c r="AO240" s="1">
        <f t="shared" si="128"/>
        <v>-1.0640268855334973</v>
      </c>
      <c r="AP240" s="1">
        <f t="shared" si="128"/>
        <v>-1.0640142728897644</v>
      </c>
      <c r="AQ240" s="1">
        <f t="shared" si="128"/>
        <v>-1.0639217836028565</v>
      </c>
      <c r="AR240" s="1">
        <f t="shared" si="128"/>
        <v>-1.0632440240877583</v>
      </c>
      <c r="AS240" s="1">
        <f t="shared" si="128"/>
        <v>-1.0583023778090392</v>
      </c>
      <c r="AT240" s="1">
        <f t="shared" si="128"/>
        <v>-1.0234997146307736</v>
      </c>
      <c r="AU240" s="1">
        <f t="shared" si="126"/>
        <v>-0.81840061113595386</v>
      </c>
    </row>
    <row r="241" spans="1:47" x14ac:dyDescent="0.2">
      <c r="A241" s="1" t="s">
        <v>188</v>
      </c>
      <c r="C241" s="54">
        <v>50153.356</v>
      </c>
      <c r="D241" s="54">
        <v>5.0000000000000001E-3</v>
      </c>
      <c r="E241" s="1">
        <f t="shared" si="110"/>
        <v>6310.9480927580116</v>
      </c>
      <c r="F241" s="1">
        <f t="shared" si="111"/>
        <v>6311</v>
      </c>
      <c r="G241" s="1">
        <f t="shared" si="112"/>
        <v>-3.568000000086613E-2</v>
      </c>
      <c r="I241" s="1">
        <f t="shared" si="129"/>
        <v>-3.568000000086613E-2</v>
      </c>
      <c r="Q241" s="112">
        <f t="shared" si="113"/>
        <v>35134.856</v>
      </c>
      <c r="R241" s="33"/>
      <c r="S241" s="2">
        <v>0.1</v>
      </c>
      <c r="Z241" s="1">
        <f t="shared" si="114"/>
        <v>6311</v>
      </c>
      <c r="AA241" s="1">
        <f t="shared" si="115"/>
        <v>-3.508496093579519E-2</v>
      </c>
      <c r="AB241" s="1">
        <f t="shared" si="116"/>
        <v>-3.3510837751842618E-2</v>
      </c>
      <c r="AC241" s="1">
        <f t="shared" si="117"/>
        <v>-3.568000000086613E-2</v>
      </c>
      <c r="AE241" s="1">
        <f t="shared" si="118"/>
        <v>3.5407148896049872E-8</v>
      </c>
      <c r="AF241" s="1">
        <f t="shared" si="127"/>
        <v>-3.568000000086613E-2</v>
      </c>
      <c r="AG241" s="2"/>
      <c r="AH241" s="1">
        <f t="shared" si="119"/>
        <v>-2.1691622490235133E-3</v>
      </c>
      <c r="AI241" s="1">
        <f t="shared" si="120"/>
        <v>1.0666763867500195</v>
      </c>
      <c r="AJ241" s="1">
        <f t="shared" si="121"/>
        <v>0.11814508349173115</v>
      </c>
      <c r="AK241" s="1">
        <f t="shared" si="122"/>
        <v>-0.27290996756126751</v>
      </c>
      <c r="AL241" s="1">
        <f t="shared" si="123"/>
        <v>-1.3311740257042166</v>
      </c>
      <c r="AM241" s="1">
        <f t="shared" si="124"/>
        <v>-0.78509628161405998</v>
      </c>
      <c r="AN241" s="1">
        <f t="shared" si="128"/>
        <v>-1.0634308944696811</v>
      </c>
      <c r="AO241" s="1">
        <f t="shared" si="128"/>
        <v>-1.0634291649867738</v>
      </c>
      <c r="AP241" s="1">
        <f t="shared" si="128"/>
        <v>-1.0634164950227674</v>
      </c>
      <c r="AQ241" s="1">
        <f t="shared" si="128"/>
        <v>-1.0633236853398009</v>
      </c>
      <c r="AR241" s="1">
        <f t="shared" si="128"/>
        <v>-1.0626443100367731</v>
      </c>
      <c r="AS241" s="1">
        <f t="shared" si="128"/>
        <v>-1.0576962152042135</v>
      </c>
      <c r="AT241" s="1">
        <f t="shared" si="128"/>
        <v>-1.0228844237624193</v>
      </c>
      <c r="AU241" s="1">
        <f t="shared" si="126"/>
        <v>-0.81788444587029119</v>
      </c>
    </row>
    <row r="242" spans="1:47" x14ac:dyDescent="0.2">
      <c r="A242" s="1" t="s">
        <v>177</v>
      </c>
      <c r="C242" s="54">
        <v>50183.597999999998</v>
      </c>
      <c r="D242" s="54"/>
      <c r="E242" s="1">
        <f t="shared" si="110"/>
        <v>6354.9441357036876</v>
      </c>
      <c r="F242" s="1">
        <f t="shared" si="111"/>
        <v>6355</v>
      </c>
      <c r="G242" s="1">
        <f t="shared" si="112"/>
        <v>-3.8399999997636769E-2</v>
      </c>
      <c r="I242" s="1">
        <f t="shared" si="129"/>
        <v>-3.8399999997636769E-2</v>
      </c>
      <c r="Q242" s="112">
        <f t="shared" si="113"/>
        <v>35165.097999999998</v>
      </c>
      <c r="R242" s="33"/>
      <c r="S242" s="2">
        <v>0.1</v>
      </c>
      <c r="Z242" s="1">
        <f t="shared" si="114"/>
        <v>6355</v>
      </c>
      <c r="AA242" s="1">
        <f t="shared" si="115"/>
        <v>-3.5608919163734848E-2</v>
      </c>
      <c r="AB242" s="1">
        <f t="shared" si="116"/>
        <v>-3.5882564010733128E-2</v>
      </c>
      <c r="AC242" s="1">
        <f t="shared" si="117"/>
        <v>-3.8399999997636769E-2</v>
      </c>
      <c r="AE242" s="1">
        <f t="shared" si="118"/>
        <v>7.7901322213746442E-7</v>
      </c>
      <c r="AF242" s="1">
        <f t="shared" si="127"/>
        <v>-3.8399999997636769E-2</v>
      </c>
      <c r="AG242" s="2"/>
      <c r="AH242" s="1">
        <f t="shared" si="119"/>
        <v>-2.5174359869036432E-3</v>
      </c>
      <c r="AI242" s="1">
        <f t="shared" si="120"/>
        <v>1.0746841216076948</v>
      </c>
      <c r="AJ242" s="1">
        <f t="shared" si="121"/>
        <v>8.8852093744183624E-2</v>
      </c>
      <c r="AK242" s="1">
        <f t="shared" si="122"/>
        <v>-0.27082812432245168</v>
      </c>
      <c r="AL242" s="1">
        <f t="shared" si="123"/>
        <v>-1.3017217724243566</v>
      </c>
      <c r="AM242" s="1">
        <f t="shared" si="124"/>
        <v>-0.76156369064729112</v>
      </c>
      <c r="AN242" s="1">
        <f t="shared" si="128"/>
        <v>-1.0370307658203193</v>
      </c>
      <c r="AO242" s="1">
        <f t="shared" si="128"/>
        <v>-1.0370285691553074</v>
      </c>
      <c r="AP242" s="1">
        <f t="shared" si="128"/>
        <v>-1.0370132011066238</v>
      </c>
      <c r="AQ242" s="1">
        <f t="shared" si="128"/>
        <v>-1.0369056961521814</v>
      </c>
      <c r="AR242" s="1">
        <f t="shared" si="128"/>
        <v>-1.0361542068102831</v>
      </c>
      <c r="AS242" s="1">
        <f t="shared" si="128"/>
        <v>-1.0309274652061873</v>
      </c>
      <c r="AT242" s="1">
        <f t="shared" si="128"/>
        <v>-0.99575793140564817</v>
      </c>
      <c r="AU242" s="1">
        <f t="shared" si="126"/>
        <v>-0.79517317418115052</v>
      </c>
    </row>
    <row r="243" spans="1:47" x14ac:dyDescent="0.2">
      <c r="A243" s="1" t="s">
        <v>190</v>
      </c>
      <c r="C243" s="54">
        <v>50188.415999999997</v>
      </c>
      <c r="D243" s="54">
        <v>5.0000000000000001E-3</v>
      </c>
      <c r="E243" s="1">
        <f t="shared" si="110"/>
        <v>6361.9533591317759</v>
      </c>
      <c r="F243" s="1">
        <f t="shared" si="111"/>
        <v>6362</v>
      </c>
      <c r="G243" s="1">
        <f t="shared" si="112"/>
        <v>-3.2059999997727573E-2</v>
      </c>
      <c r="I243" s="1">
        <f t="shared" si="129"/>
        <v>-3.2059999997727573E-2</v>
      </c>
      <c r="Q243" s="112">
        <f t="shared" si="113"/>
        <v>35169.915999999997</v>
      </c>
      <c r="R243" s="33"/>
      <c r="S243" s="2">
        <v>0.1</v>
      </c>
      <c r="Z243" s="1">
        <f t="shared" si="114"/>
        <v>6362</v>
      </c>
      <c r="AA243" s="1">
        <f t="shared" si="115"/>
        <v>-3.5692350479614894E-2</v>
      </c>
      <c r="AB243" s="1">
        <f t="shared" si="116"/>
        <v>-2.9487072534804981E-2</v>
      </c>
      <c r="AC243" s="1">
        <f t="shared" si="117"/>
        <v>-3.2059999997727573E-2</v>
      </c>
      <c r="AE243" s="1">
        <f t="shared" si="118"/>
        <v>1.3193970023267054E-6</v>
      </c>
      <c r="AF243" s="1">
        <f t="shared" si="127"/>
        <v>-3.2059999997727573E-2</v>
      </c>
      <c r="AG243" s="2"/>
      <c r="AH243" s="1">
        <f t="shared" si="119"/>
        <v>-2.5729274629225935E-3</v>
      </c>
      <c r="AI243" s="1">
        <f t="shared" si="120"/>
        <v>1.0759633081236006</v>
      </c>
      <c r="AJ243" s="1">
        <f t="shared" si="121"/>
        <v>8.414347366820317E-2</v>
      </c>
      <c r="AK243" s="1">
        <f t="shared" si="122"/>
        <v>-0.27047211827330592</v>
      </c>
      <c r="AL243" s="1">
        <f t="shared" si="123"/>
        <v>-1.2969954337531022</v>
      </c>
      <c r="AM243" s="1">
        <f t="shared" si="124"/>
        <v>-0.75783663278394742</v>
      </c>
      <c r="AN243" s="1">
        <f t="shared" si="128"/>
        <v>-1.032812509487183</v>
      </c>
      <c r="AO243" s="1">
        <f t="shared" si="128"/>
        <v>-1.0328102307442333</v>
      </c>
      <c r="AP243" s="1">
        <f t="shared" si="128"/>
        <v>-1.0327944013211274</v>
      </c>
      <c r="AQ243" s="1">
        <f t="shared" si="128"/>
        <v>-1.0326844528818773</v>
      </c>
      <c r="AR243" s="1">
        <f t="shared" si="128"/>
        <v>-1.0319213281242847</v>
      </c>
      <c r="AS243" s="1">
        <f t="shared" si="128"/>
        <v>-1.0266512513005077</v>
      </c>
      <c r="AT243" s="1">
        <f t="shared" si="128"/>
        <v>-0.99143275464316849</v>
      </c>
      <c r="AU243" s="1">
        <f t="shared" si="126"/>
        <v>-0.79156001732151449</v>
      </c>
    </row>
    <row r="244" spans="1:47" x14ac:dyDescent="0.2">
      <c r="A244" s="1" t="s">
        <v>190</v>
      </c>
      <c r="C244" s="54">
        <v>50210.404999999999</v>
      </c>
      <c r="D244" s="54">
        <v>5.0000000000000001E-3</v>
      </c>
      <c r="E244" s="1">
        <f t="shared" si="110"/>
        <v>6393.9429427681944</v>
      </c>
      <c r="F244" s="1">
        <f t="shared" si="111"/>
        <v>6394</v>
      </c>
      <c r="G244" s="1">
        <f t="shared" si="112"/>
        <v>-3.9219999998749699E-2</v>
      </c>
      <c r="I244" s="1">
        <f t="shared" si="129"/>
        <v>-3.9219999998749699E-2</v>
      </c>
      <c r="Q244" s="112">
        <f t="shared" si="113"/>
        <v>35191.904999999999</v>
      </c>
      <c r="R244" s="33"/>
      <c r="S244" s="2">
        <v>0.1</v>
      </c>
      <c r="Z244" s="1">
        <f t="shared" si="114"/>
        <v>6394</v>
      </c>
      <c r="AA244" s="1">
        <f t="shared" si="115"/>
        <v>-3.6073956495198033E-2</v>
      </c>
      <c r="AB244" s="1">
        <f t="shared" si="116"/>
        <v>-3.6393156665522723E-2</v>
      </c>
      <c r="AC244" s="1">
        <f t="shared" si="117"/>
        <v>-3.9219999998749699E-2</v>
      </c>
      <c r="AE244" s="1">
        <f t="shared" si="118"/>
        <v>9.8975897262396478E-7</v>
      </c>
      <c r="AF244" s="1">
        <f t="shared" si="127"/>
        <v>-3.9219999998749699E-2</v>
      </c>
      <c r="AG244" s="2"/>
      <c r="AH244" s="1">
        <f t="shared" si="119"/>
        <v>-2.8268433332269785E-3</v>
      </c>
      <c r="AI244" s="1">
        <f t="shared" si="120"/>
        <v>1.0818276095754213</v>
      </c>
      <c r="AJ244" s="1">
        <f t="shared" si="121"/>
        <v>6.2452548634962989E-2</v>
      </c>
      <c r="AK244" s="1">
        <f t="shared" si="122"/>
        <v>-0.26875608505762744</v>
      </c>
      <c r="AL244" s="1">
        <f t="shared" si="123"/>
        <v>-1.2752455689096511</v>
      </c>
      <c r="AM244" s="1">
        <f t="shared" si="124"/>
        <v>-0.74085532939531185</v>
      </c>
      <c r="AN244" s="1">
        <f t="shared" si="128"/>
        <v>-1.0134650309870512</v>
      </c>
      <c r="AO244" s="1">
        <f t="shared" si="128"/>
        <v>-1.0134623484351224</v>
      </c>
      <c r="AP244" s="1">
        <f t="shared" si="128"/>
        <v>-1.0134442958911529</v>
      </c>
      <c r="AQ244" s="1">
        <f t="shared" si="128"/>
        <v>-1.0133228228016753</v>
      </c>
      <c r="AR244" s="1">
        <f t="shared" si="128"/>
        <v>-1.0125060616228339</v>
      </c>
      <c r="AS244" s="1">
        <f t="shared" si="128"/>
        <v>-1.0070417872353621</v>
      </c>
      <c r="AT244" s="1">
        <f t="shared" si="128"/>
        <v>-0.97162743093838033</v>
      </c>
      <c r="AU244" s="1">
        <f t="shared" si="126"/>
        <v>-0.77504272882032055</v>
      </c>
    </row>
    <row r="245" spans="1:47" x14ac:dyDescent="0.2">
      <c r="A245" s="1" t="s">
        <v>191</v>
      </c>
      <c r="C245" s="54">
        <v>50487.423999999999</v>
      </c>
      <c r="D245" s="54">
        <v>5.0000000000000001E-3</v>
      </c>
      <c r="E245" s="1">
        <f t="shared" si="110"/>
        <v>6796.9500130931965</v>
      </c>
      <c r="F245" s="1">
        <f t="shared" si="111"/>
        <v>6797</v>
      </c>
      <c r="G245" s="1">
        <f t="shared" si="112"/>
        <v>-3.4359999997832347E-2</v>
      </c>
      <c r="I245" s="1">
        <f t="shared" si="129"/>
        <v>-3.4359999997832347E-2</v>
      </c>
      <c r="Q245" s="112">
        <f t="shared" si="113"/>
        <v>35468.923999999999</v>
      </c>
      <c r="R245" s="33"/>
      <c r="S245" s="2">
        <v>0.1</v>
      </c>
      <c r="Z245" s="1">
        <f t="shared" si="114"/>
        <v>6797</v>
      </c>
      <c r="AA245" s="1">
        <f t="shared" si="115"/>
        <v>-4.0862598934134797E-2</v>
      </c>
      <c r="AB245" s="1">
        <f t="shared" si="116"/>
        <v>-2.834771849087642E-2</v>
      </c>
      <c r="AC245" s="1">
        <f t="shared" si="117"/>
        <v>-3.4359999997832347E-2</v>
      </c>
      <c r="AE245" s="1">
        <f t="shared" si="118"/>
        <v>4.2283792926401764E-6</v>
      </c>
      <c r="AF245" s="1">
        <f t="shared" si="127"/>
        <v>-3.4359999997832347E-2</v>
      </c>
      <c r="AG245" s="2"/>
      <c r="AH245" s="1">
        <f t="shared" si="119"/>
        <v>-6.0122815069559273E-3</v>
      </c>
      <c r="AI245" s="1">
        <f t="shared" si="120"/>
        <v>1.1563948385148886</v>
      </c>
      <c r="AJ245" s="1">
        <f t="shared" si="121"/>
        <v>-0.23026705322579491</v>
      </c>
      <c r="AK245" s="1">
        <f t="shared" si="122"/>
        <v>-0.23338004505576776</v>
      </c>
      <c r="AL245" s="1">
        <f t="shared" si="123"/>
        <v>-0.98040024960846472</v>
      </c>
      <c r="AM245" s="1">
        <f t="shared" si="124"/>
        <v>-0.53364523497771887</v>
      </c>
      <c r="AN245" s="1">
        <f t="shared" ref="AN245:AT260" si="130">$AU245+$AB$7*SIN(AO245)</f>
        <v>-0.76071463419540275</v>
      </c>
      <c r="AO245" s="1">
        <f t="shared" si="130"/>
        <v>-0.7607024382764408</v>
      </c>
      <c r="AP245" s="1">
        <f t="shared" si="130"/>
        <v>-0.76064250836787517</v>
      </c>
      <c r="AQ245" s="1">
        <f t="shared" si="130"/>
        <v>-0.760348066558302</v>
      </c>
      <c r="AR245" s="1">
        <f t="shared" si="130"/>
        <v>-0.75890263928155477</v>
      </c>
      <c r="AS245" s="1">
        <f t="shared" si="130"/>
        <v>-0.75183546564509196</v>
      </c>
      <c r="AT245" s="1">
        <f t="shared" si="130"/>
        <v>-0.71792714964407334</v>
      </c>
      <c r="AU245" s="1">
        <f t="shared" si="126"/>
        <v>-0.56702812675841496</v>
      </c>
    </row>
    <row r="246" spans="1:47" x14ac:dyDescent="0.2">
      <c r="A246" s="1" t="s">
        <v>177</v>
      </c>
      <c r="C246" s="54">
        <v>50488.792999999998</v>
      </c>
      <c r="D246" s="54"/>
      <c r="E246" s="1">
        <f t="shared" si="110"/>
        <v>6798.9416334487478</v>
      </c>
      <c r="F246" s="1">
        <f t="shared" si="111"/>
        <v>6799</v>
      </c>
      <c r="G246" s="1">
        <f t="shared" si="112"/>
        <v>-4.011999999784166E-2</v>
      </c>
      <c r="I246" s="1">
        <f t="shared" si="129"/>
        <v>-4.011999999784166E-2</v>
      </c>
      <c r="Q246" s="112">
        <f t="shared" si="113"/>
        <v>35470.292999999998</v>
      </c>
      <c r="S246" s="2">
        <v>0.1</v>
      </c>
      <c r="Z246" s="1">
        <f t="shared" si="114"/>
        <v>6799</v>
      </c>
      <c r="AA246" s="1">
        <f t="shared" si="115"/>
        <v>-4.0886050053842535E-2</v>
      </c>
      <c r="AB246" s="1">
        <f t="shared" si="116"/>
        <v>-3.4092201109372527E-2</v>
      </c>
      <c r="AC246" s="1">
        <f t="shared" si="117"/>
        <v>-4.011999999784166E-2</v>
      </c>
      <c r="AE246" s="1">
        <f t="shared" si="118"/>
        <v>5.868326882989435E-8</v>
      </c>
      <c r="AF246" s="1">
        <f t="shared" si="127"/>
        <v>-4.011999999784166E-2</v>
      </c>
      <c r="AG246" s="2"/>
      <c r="AH246" s="1">
        <f t="shared" si="119"/>
        <v>-6.0277988884691299E-3</v>
      </c>
      <c r="AI246" s="1">
        <f t="shared" si="120"/>
        <v>1.1567592305456245</v>
      </c>
      <c r="AJ246" s="1">
        <f t="shared" si="121"/>
        <v>-0.23178697764684975</v>
      </c>
      <c r="AK246" s="1">
        <f t="shared" si="122"/>
        <v>-0.23313544257163907</v>
      </c>
      <c r="AL246" s="1">
        <f t="shared" si="123"/>
        <v>-0.97883806371627424</v>
      </c>
      <c r="AM246" s="1">
        <f t="shared" si="124"/>
        <v>-0.53264212246064613</v>
      </c>
      <c r="AN246" s="1">
        <f t="shared" si="130"/>
        <v>-0.75941833426824135</v>
      </c>
      <c r="AO246" s="1">
        <f t="shared" si="130"/>
        <v>-0.75940607319977405</v>
      </c>
      <c r="AP246" s="1">
        <f t="shared" si="130"/>
        <v>-0.75934589735196489</v>
      </c>
      <c r="AQ246" s="1">
        <f t="shared" si="130"/>
        <v>-0.75905061134915319</v>
      </c>
      <c r="AR246" s="1">
        <f t="shared" si="130"/>
        <v>-0.75760282431868697</v>
      </c>
      <c r="AS246" s="1">
        <f t="shared" si="130"/>
        <v>-0.75053277042609667</v>
      </c>
      <c r="AT246" s="1">
        <f t="shared" si="130"/>
        <v>-0.71665010674075003</v>
      </c>
      <c r="AU246" s="1">
        <f t="shared" si="126"/>
        <v>-0.56599579622708962</v>
      </c>
    </row>
    <row r="247" spans="1:47" x14ac:dyDescent="0.2">
      <c r="A247" s="1" t="s">
        <v>177</v>
      </c>
      <c r="C247" s="54">
        <v>50504.591</v>
      </c>
      <c r="D247" s="54"/>
      <c r="E247" s="1">
        <f t="shared" si="110"/>
        <v>6821.9245541039927</v>
      </c>
      <c r="F247" s="1">
        <f t="shared" si="111"/>
        <v>6822</v>
      </c>
      <c r="G247" s="1">
        <f t="shared" si="112"/>
        <v>-5.1859999999578577E-2</v>
      </c>
      <c r="I247" s="1">
        <f t="shared" si="129"/>
        <v>-5.1859999999578577E-2</v>
      </c>
      <c r="Q247" s="112">
        <f t="shared" si="113"/>
        <v>35486.091</v>
      </c>
      <c r="S247" s="2">
        <v>0.1</v>
      </c>
      <c r="Z247" s="1">
        <f t="shared" si="114"/>
        <v>6822</v>
      </c>
      <c r="AA247" s="1">
        <f t="shared" si="115"/>
        <v>-4.1155335355300908E-2</v>
      </c>
      <c r="AB247" s="1">
        <f t="shared" si="116"/>
        <v>-4.565413774821328E-2</v>
      </c>
      <c r="AC247" s="1">
        <f t="shared" si="117"/>
        <v>-5.1859999999578577E-2</v>
      </c>
      <c r="AE247" s="1">
        <f t="shared" si="118"/>
        <v>1.1458984514644835E-5</v>
      </c>
      <c r="AF247" s="1">
        <f t="shared" si="127"/>
        <v>-5.1859999999578577E-2</v>
      </c>
      <c r="AG247" s="2"/>
      <c r="AH247" s="1">
        <f t="shared" si="119"/>
        <v>-6.2058622513652987E-3</v>
      </c>
      <c r="AI247" s="1">
        <f t="shared" si="120"/>
        <v>1.1609383054481242</v>
      </c>
      <c r="AJ247" s="1">
        <f t="shared" si="121"/>
        <v>-0.24929301093572129</v>
      </c>
      <c r="AK247" s="1">
        <f t="shared" si="122"/>
        <v>-0.23027039059292143</v>
      </c>
      <c r="AL247" s="1">
        <f t="shared" si="123"/>
        <v>-0.96080220262976668</v>
      </c>
      <c r="AM247" s="1">
        <f t="shared" si="124"/>
        <v>-0.52112076476995883</v>
      </c>
      <c r="AN247" s="1">
        <f t="shared" si="130"/>
        <v>-0.74448157666521964</v>
      </c>
      <c r="AO247" s="1">
        <f t="shared" si="130"/>
        <v>-0.74446855938612866</v>
      </c>
      <c r="AP247" s="1">
        <f t="shared" si="130"/>
        <v>-0.74440555849956369</v>
      </c>
      <c r="AQ247" s="1">
        <f t="shared" si="130"/>
        <v>-0.74410069914141519</v>
      </c>
      <c r="AR247" s="1">
        <f t="shared" si="130"/>
        <v>-0.74262670068533587</v>
      </c>
      <c r="AS247" s="1">
        <f t="shared" si="130"/>
        <v>-0.73552779458489059</v>
      </c>
      <c r="AT247" s="1">
        <f t="shared" si="130"/>
        <v>-0.70195263933878116</v>
      </c>
      <c r="AU247" s="1">
        <f t="shared" si="126"/>
        <v>-0.55412399511685706</v>
      </c>
    </row>
    <row r="248" spans="1:47" x14ac:dyDescent="0.2">
      <c r="A248" s="1" t="s">
        <v>191</v>
      </c>
      <c r="C248" s="54">
        <v>50509.413999999997</v>
      </c>
      <c r="D248" s="54">
        <v>2E-3</v>
      </c>
      <c r="E248" s="1">
        <f t="shared" si="110"/>
        <v>6828.9410515289937</v>
      </c>
      <c r="F248" s="1">
        <f t="shared" si="111"/>
        <v>6829</v>
      </c>
      <c r="G248" s="1">
        <f t="shared" si="112"/>
        <v>-4.0520000002288725E-2</v>
      </c>
      <c r="I248" s="1">
        <f t="shared" si="129"/>
        <v>-4.0520000002288725E-2</v>
      </c>
      <c r="Q248" s="112">
        <f t="shared" si="113"/>
        <v>35490.913999999997</v>
      </c>
      <c r="S248" s="2">
        <v>0.1</v>
      </c>
      <c r="Z248" s="1">
        <f t="shared" si="114"/>
        <v>6829</v>
      </c>
      <c r="AA248" s="1">
        <f t="shared" si="115"/>
        <v>-4.1237139397908656E-2</v>
      </c>
      <c r="AB248" s="1">
        <f t="shared" si="116"/>
        <v>-3.426009104502286E-2</v>
      </c>
      <c r="AC248" s="1">
        <f t="shared" si="117"/>
        <v>-4.0520000002288725E-2</v>
      </c>
      <c r="AE248" s="1">
        <f t="shared" si="118"/>
        <v>5.1428891275012022E-8</v>
      </c>
      <c r="AF248" s="1">
        <f t="shared" si="127"/>
        <v>-4.0520000002288725E-2</v>
      </c>
      <c r="AG248" s="2"/>
      <c r="AH248" s="1">
        <f t="shared" si="119"/>
        <v>-6.2599089572658653E-3</v>
      </c>
      <c r="AI248" s="1">
        <f t="shared" si="120"/>
        <v>1.1622057894051503</v>
      </c>
      <c r="AJ248" s="1">
        <f t="shared" si="121"/>
        <v>-0.25463005968745156</v>
      </c>
      <c r="AK248" s="1">
        <f t="shared" si="122"/>
        <v>-0.22937932083730281</v>
      </c>
      <c r="AL248" s="1">
        <f t="shared" si="123"/>
        <v>-0.95528721713992404</v>
      </c>
      <c r="AM248" s="1">
        <f t="shared" si="124"/>
        <v>-0.51761945086954608</v>
      </c>
      <c r="AN248" s="1">
        <f t="shared" si="130"/>
        <v>-0.73992492878053895</v>
      </c>
      <c r="AO248" s="1">
        <f t="shared" si="130"/>
        <v>-0.73991167906968147</v>
      </c>
      <c r="AP248" s="1">
        <f t="shared" si="130"/>
        <v>-0.73984782070523436</v>
      </c>
      <c r="AQ248" s="1">
        <f t="shared" si="130"/>
        <v>-0.73954010083558153</v>
      </c>
      <c r="AR248" s="1">
        <f t="shared" si="130"/>
        <v>-0.73805847316497597</v>
      </c>
      <c r="AS248" s="1">
        <f t="shared" si="130"/>
        <v>-0.73095235918481649</v>
      </c>
      <c r="AT248" s="1">
        <f t="shared" si="130"/>
        <v>-0.69747534325115701</v>
      </c>
      <c r="AU248" s="1">
        <f t="shared" si="126"/>
        <v>-0.55051083825722102</v>
      </c>
    </row>
    <row r="249" spans="1:47" x14ac:dyDescent="0.2">
      <c r="A249" s="1" t="s">
        <v>191</v>
      </c>
      <c r="C249" s="54">
        <v>50518.355000000003</v>
      </c>
      <c r="D249" s="54">
        <v>4.0000000000000001E-3</v>
      </c>
      <c r="E249" s="1">
        <f t="shared" si="110"/>
        <v>6841.9484128138811</v>
      </c>
      <c r="F249" s="1">
        <f t="shared" si="111"/>
        <v>6842</v>
      </c>
      <c r="G249" s="1">
        <f t="shared" si="112"/>
        <v>-3.5459999991871882E-2</v>
      </c>
      <c r="I249" s="1">
        <f t="shared" si="129"/>
        <v>-3.5459999991871882E-2</v>
      </c>
      <c r="Q249" s="112">
        <f t="shared" si="113"/>
        <v>35499.855000000003</v>
      </c>
      <c r="S249" s="2">
        <v>0.1</v>
      </c>
      <c r="Z249" s="1">
        <f t="shared" si="114"/>
        <v>6842</v>
      </c>
      <c r="AA249" s="1">
        <f t="shared" si="115"/>
        <v>-4.138886363579905E-2</v>
      </c>
      <c r="AB249" s="1">
        <f t="shared" si="116"/>
        <v>-2.909990887861812E-2</v>
      </c>
      <c r="AC249" s="1">
        <f t="shared" si="117"/>
        <v>-3.5459999991871882E-2</v>
      </c>
      <c r="AE249" s="1">
        <f t="shared" si="118"/>
        <v>3.5151424108281343E-6</v>
      </c>
      <c r="AF249" s="1">
        <f t="shared" si="127"/>
        <v>-3.5459999991871882E-2</v>
      </c>
      <c r="AG249" s="2"/>
      <c r="AH249" s="1">
        <f t="shared" si="119"/>
        <v>-6.3600911132537623E-3</v>
      </c>
      <c r="AI249" s="1">
        <f t="shared" si="120"/>
        <v>1.1645538379616747</v>
      </c>
      <c r="AJ249" s="1">
        <f t="shared" si="121"/>
        <v>-0.26455183247729314</v>
      </c>
      <c r="AK249" s="1">
        <f t="shared" si="122"/>
        <v>-0.22770073639848679</v>
      </c>
      <c r="AL249" s="1">
        <f t="shared" si="123"/>
        <v>-0.94501318367403031</v>
      </c>
      <c r="AM249" s="1">
        <f t="shared" si="124"/>
        <v>-0.51112329005574142</v>
      </c>
      <c r="AN249" s="1">
        <f t="shared" si="130"/>
        <v>-0.73144940745162923</v>
      </c>
      <c r="AO249" s="1">
        <f t="shared" si="130"/>
        <v>-0.7314357237317568</v>
      </c>
      <c r="AP249" s="1">
        <f t="shared" si="130"/>
        <v>-0.7313702776902582</v>
      </c>
      <c r="AQ249" s="1">
        <f t="shared" si="130"/>
        <v>-0.73105731766762339</v>
      </c>
      <c r="AR249" s="1">
        <f t="shared" si="130"/>
        <v>-0.72956196910119575</v>
      </c>
      <c r="AS249" s="1">
        <f t="shared" si="130"/>
        <v>-0.7224444383442874</v>
      </c>
      <c r="AT249" s="1">
        <f t="shared" si="130"/>
        <v>-0.68915528319535224</v>
      </c>
      <c r="AU249" s="1">
        <f t="shared" si="126"/>
        <v>-0.54380068980361074</v>
      </c>
    </row>
    <row r="250" spans="1:47" x14ac:dyDescent="0.2">
      <c r="A250" s="1" t="s">
        <v>177</v>
      </c>
      <c r="C250" s="54">
        <v>50524.538</v>
      </c>
      <c r="D250" s="54"/>
      <c r="E250" s="1">
        <f t="shared" si="110"/>
        <v>6850.9434373999866</v>
      </c>
      <c r="F250" s="1">
        <f t="shared" si="111"/>
        <v>6851</v>
      </c>
      <c r="G250" s="1">
        <f t="shared" si="112"/>
        <v>-3.8880000000062864E-2</v>
      </c>
      <c r="I250" s="1">
        <f t="shared" si="129"/>
        <v>-3.8880000000062864E-2</v>
      </c>
      <c r="Q250" s="112">
        <f t="shared" si="113"/>
        <v>35506.038</v>
      </c>
      <c r="S250" s="2">
        <v>0.1</v>
      </c>
      <c r="Z250" s="1">
        <f t="shared" si="114"/>
        <v>6851</v>
      </c>
      <c r="AA250" s="1">
        <f t="shared" si="115"/>
        <v>-4.1493748422666211E-2</v>
      </c>
      <c r="AB250" s="1">
        <f t="shared" si="116"/>
        <v>-3.2450701552705526E-2</v>
      </c>
      <c r="AC250" s="1">
        <f t="shared" si="117"/>
        <v>-3.8880000000062864E-2</v>
      </c>
      <c r="AE250" s="1">
        <f t="shared" si="118"/>
        <v>6.8316808166614866E-7</v>
      </c>
      <c r="AF250" s="1">
        <f t="shared" si="127"/>
        <v>-3.8880000000062864E-2</v>
      </c>
      <c r="AG250" s="2"/>
      <c r="AH250" s="1">
        <f t="shared" si="119"/>
        <v>-6.429298447357336E-3</v>
      </c>
      <c r="AI250" s="1">
        <f t="shared" si="120"/>
        <v>1.1661747504797018</v>
      </c>
      <c r="AJ250" s="1">
        <f t="shared" si="121"/>
        <v>-0.27142782802433563</v>
      </c>
      <c r="AK250" s="1">
        <f t="shared" si="122"/>
        <v>-0.22652051396581974</v>
      </c>
      <c r="AL250" s="1">
        <f t="shared" si="123"/>
        <v>-0.93787610835560908</v>
      </c>
      <c r="AM250" s="1">
        <f t="shared" si="124"/>
        <v>-0.50663065789882245</v>
      </c>
      <c r="AN250" s="1">
        <f t="shared" si="130"/>
        <v>-0.725571730146092</v>
      </c>
      <c r="AO250" s="1">
        <f t="shared" si="130"/>
        <v>-0.72555774442389342</v>
      </c>
      <c r="AP250" s="1">
        <f t="shared" si="130"/>
        <v>-0.72549120386981836</v>
      </c>
      <c r="AQ250" s="1">
        <f t="shared" si="130"/>
        <v>-0.72517467438537109</v>
      </c>
      <c r="AR250" s="1">
        <f t="shared" si="130"/>
        <v>-0.72367017602130057</v>
      </c>
      <c r="AS250" s="1">
        <f t="shared" si="130"/>
        <v>-0.71654625149282491</v>
      </c>
      <c r="AT250" s="1">
        <f t="shared" si="130"/>
        <v>-0.68339140335907234</v>
      </c>
      <c r="AU250" s="1">
        <f t="shared" si="126"/>
        <v>-0.53915520241265025</v>
      </c>
    </row>
    <row r="251" spans="1:47" x14ac:dyDescent="0.2">
      <c r="A251" s="1" t="s">
        <v>177</v>
      </c>
      <c r="C251" s="54">
        <v>50572.642999999996</v>
      </c>
      <c r="D251" s="54"/>
      <c r="E251" s="1">
        <f t="shared" si="110"/>
        <v>6920.9265617271358</v>
      </c>
      <c r="F251" s="1">
        <f t="shared" si="111"/>
        <v>6921</v>
      </c>
      <c r="G251" s="1">
        <f t="shared" si="112"/>
        <v>-5.0479999998060521E-2</v>
      </c>
      <c r="I251" s="1">
        <f t="shared" si="129"/>
        <v>-5.0479999998060521E-2</v>
      </c>
      <c r="Q251" s="112">
        <f t="shared" si="113"/>
        <v>35554.142999999996</v>
      </c>
      <c r="S251" s="2">
        <v>0.1</v>
      </c>
      <c r="Z251" s="1">
        <f t="shared" si="114"/>
        <v>6921</v>
      </c>
      <c r="AA251" s="1">
        <f t="shared" si="115"/>
        <v>-4.2304771949545315E-2</v>
      </c>
      <c r="AB251" s="1">
        <f t="shared" si="116"/>
        <v>-4.3517014957473697E-2</v>
      </c>
      <c r="AC251" s="1">
        <f t="shared" si="117"/>
        <v>-5.0479999998060521E-2</v>
      </c>
      <c r="AE251" s="1">
        <f t="shared" si="118"/>
        <v>6.6834353645229736E-6</v>
      </c>
      <c r="AF251" s="1">
        <f t="shared" si="127"/>
        <v>-5.0479999998060521E-2</v>
      </c>
      <c r="AG251" s="2"/>
      <c r="AH251" s="1">
        <f t="shared" si="119"/>
        <v>-6.9629850405868226E-3</v>
      </c>
      <c r="AI251" s="1">
        <f t="shared" si="120"/>
        <v>1.1786331136549717</v>
      </c>
      <c r="AJ251" s="1">
        <f t="shared" si="121"/>
        <v>-0.32504778826659325</v>
      </c>
      <c r="AK251" s="1">
        <f t="shared" si="122"/>
        <v>-0.21683127461291243</v>
      </c>
      <c r="AL251" s="1">
        <f t="shared" si="123"/>
        <v>-0.88169009141608301</v>
      </c>
      <c r="AM251" s="1">
        <f t="shared" si="124"/>
        <v>-0.47181327520878064</v>
      </c>
      <c r="AN251" s="1">
        <f t="shared" si="130"/>
        <v>-0.67957937820704617</v>
      </c>
      <c r="AO251" s="1">
        <f t="shared" si="130"/>
        <v>-0.6795630252296716</v>
      </c>
      <c r="AP251" s="1">
        <f t="shared" si="130"/>
        <v>-0.67948819443173158</v>
      </c>
      <c r="AQ251" s="1">
        <f t="shared" si="130"/>
        <v>-0.67914582833927228</v>
      </c>
      <c r="AR251" s="1">
        <f t="shared" si="130"/>
        <v>-0.67758063861534557</v>
      </c>
      <c r="AS251" s="1">
        <f t="shared" si="130"/>
        <v>-0.67044999075974343</v>
      </c>
      <c r="AT251" s="1">
        <f t="shared" si="130"/>
        <v>-0.63845684655335333</v>
      </c>
      <c r="AU251" s="1">
        <f t="shared" si="126"/>
        <v>-0.50302363381628989</v>
      </c>
    </row>
    <row r="252" spans="1:47" x14ac:dyDescent="0.2">
      <c r="A252" s="1" t="s">
        <v>177</v>
      </c>
      <c r="C252" s="54">
        <v>50578.826000000001</v>
      </c>
      <c r="D252" s="54"/>
      <c r="E252" s="1">
        <f t="shared" si="110"/>
        <v>6929.9215863132522</v>
      </c>
      <c r="F252" s="1">
        <f t="shared" si="111"/>
        <v>6930</v>
      </c>
      <c r="G252" s="1">
        <f t="shared" si="112"/>
        <v>-5.3899999998975545E-2</v>
      </c>
      <c r="I252" s="1">
        <f t="shared" si="129"/>
        <v>-5.3899999998975545E-2</v>
      </c>
      <c r="Q252" s="112">
        <f t="shared" si="113"/>
        <v>35560.326000000001</v>
      </c>
      <c r="S252" s="2">
        <v>0.1</v>
      </c>
      <c r="Z252" s="1">
        <f t="shared" si="114"/>
        <v>6930</v>
      </c>
      <c r="AA252" s="1">
        <f t="shared" si="115"/>
        <v>-4.2408384137675004E-2</v>
      </c>
      <c r="AB252" s="1">
        <f t="shared" si="116"/>
        <v>-4.6869040529005354E-2</v>
      </c>
      <c r="AC252" s="1">
        <f t="shared" si="117"/>
        <v>-5.3899999998975545E-2</v>
      </c>
      <c r="AE252" s="1">
        <f t="shared" si="118"/>
        <v>1.3205723510369419E-5</v>
      </c>
      <c r="AF252" s="1">
        <f t="shared" si="127"/>
        <v>-5.3899999998975545E-2</v>
      </c>
      <c r="AG252" s="2"/>
      <c r="AH252" s="1">
        <f t="shared" si="119"/>
        <v>-7.0309594699701911E-3</v>
      </c>
      <c r="AI252" s="1">
        <f t="shared" si="120"/>
        <v>1.1802134339868682</v>
      </c>
      <c r="AJ252" s="1">
        <f t="shared" si="121"/>
        <v>-0.33195240022545369</v>
      </c>
      <c r="AK252" s="1">
        <f t="shared" si="122"/>
        <v>-0.21551962591604276</v>
      </c>
      <c r="AL252" s="1">
        <f t="shared" si="123"/>
        <v>-0.8743797641233817</v>
      </c>
      <c r="AM252" s="1">
        <f t="shared" si="124"/>
        <v>-0.46735211738978194</v>
      </c>
      <c r="AN252" s="1">
        <f t="shared" si="130"/>
        <v>-0.67363078519539199</v>
      </c>
      <c r="AO252" s="1">
        <f t="shared" si="130"/>
        <v>-0.67361412874030568</v>
      </c>
      <c r="AP252" s="1">
        <f t="shared" si="130"/>
        <v>-0.67353827248647669</v>
      </c>
      <c r="AQ252" s="1">
        <f t="shared" si="130"/>
        <v>-0.67319286860285621</v>
      </c>
      <c r="AR252" s="1">
        <f t="shared" si="130"/>
        <v>-0.67162130726113412</v>
      </c>
      <c r="AS252" s="1">
        <f t="shared" si="130"/>
        <v>-0.6644954135665313</v>
      </c>
      <c r="AT252" s="1">
        <f t="shared" si="130"/>
        <v>-0.63266647546260302</v>
      </c>
      <c r="AU252" s="1">
        <f t="shared" si="126"/>
        <v>-0.49837814642532852</v>
      </c>
    </row>
    <row r="253" spans="1:47" x14ac:dyDescent="0.2">
      <c r="A253" s="1" t="s">
        <v>192</v>
      </c>
      <c r="C253" s="54">
        <v>50597.396000000001</v>
      </c>
      <c r="D253" s="54">
        <v>4.0000000000000001E-3</v>
      </c>
      <c r="E253" s="1">
        <f t="shared" si="110"/>
        <v>6956.9372108586267</v>
      </c>
      <c r="F253" s="1">
        <f t="shared" si="111"/>
        <v>6957</v>
      </c>
      <c r="G253" s="1">
        <f t="shared" si="112"/>
        <v>-4.3159999993804377E-2</v>
      </c>
      <c r="I253" s="1">
        <f t="shared" si="129"/>
        <v>-4.3159999993804377E-2</v>
      </c>
      <c r="Q253" s="112">
        <f t="shared" si="113"/>
        <v>35578.896000000001</v>
      </c>
      <c r="S253" s="2">
        <v>0.1</v>
      </c>
      <c r="Z253" s="1">
        <f t="shared" si="114"/>
        <v>6957</v>
      </c>
      <c r="AA253" s="1">
        <f t="shared" si="115"/>
        <v>-4.2718228439506283E-2</v>
      </c>
      <c r="AB253" s="1">
        <f t="shared" si="116"/>
        <v>-3.5926082365622468E-2</v>
      </c>
      <c r="AC253" s="1">
        <f t="shared" si="117"/>
        <v>-4.3159999993804377E-2</v>
      </c>
      <c r="AE253" s="1">
        <f t="shared" si="118"/>
        <v>1.9516210618695389E-8</v>
      </c>
      <c r="AF253" s="1">
        <f t="shared" si="127"/>
        <v>-4.3159999993804377E-2</v>
      </c>
      <c r="AG253" s="2"/>
      <c r="AH253" s="1">
        <f t="shared" si="119"/>
        <v>-7.2339176281819113E-3</v>
      </c>
      <c r="AI253" s="1">
        <f t="shared" si="120"/>
        <v>1.1849210742353136</v>
      </c>
      <c r="AJ253" s="1">
        <f t="shared" si="121"/>
        <v>-0.3526680447237821</v>
      </c>
      <c r="AK253" s="1">
        <f t="shared" si="122"/>
        <v>-0.21149417781108751</v>
      </c>
      <c r="AL253" s="1">
        <f t="shared" si="123"/>
        <v>-0.85233153290677788</v>
      </c>
      <c r="AM253" s="1">
        <f t="shared" si="124"/>
        <v>-0.45398844666180305</v>
      </c>
      <c r="AN253" s="1">
        <f t="shared" si="130"/>
        <v>-0.65573737487517192</v>
      </c>
      <c r="AO253" s="1">
        <f t="shared" si="130"/>
        <v>-0.65571981493264131</v>
      </c>
      <c r="AP253" s="1">
        <f t="shared" si="130"/>
        <v>-0.65564095763943886</v>
      </c>
      <c r="AQ253" s="1">
        <f t="shared" si="130"/>
        <v>-0.65528688827830828</v>
      </c>
      <c r="AR253" s="1">
        <f t="shared" si="130"/>
        <v>-0.65369830180722599</v>
      </c>
      <c r="AS253" s="1">
        <f t="shared" si="130"/>
        <v>-0.64659447435852768</v>
      </c>
      <c r="AT253" s="1">
        <f t="shared" si="130"/>
        <v>-0.61527807326401762</v>
      </c>
      <c r="AU253" s="1">
        <f t="shared" si="126"/>
        <v>-0.48444168425244705</v>
      </c>
    </row>
    <row r="254" spans="1:47" x14ac:dyDescent="0.2">
      <c r="A254" s="1" t="s">
        <v>193</v>
      </c>
      <c r="C254" s="54">
        <v>50859.292000000001</v>
      </c>
      <c r="D254" s="54">
        <v>8.0000000000000002E-3</v>
      </c>
      <c r="E254" s="1">
        <f t="shared" si="110"/>
        <v>7337.9433501120247</v>
      </c>
      <c r="F254" s="1">
        <f t="shared" si="111"/>
        <v>7338</v>
      </c>
      <c r="G254" s="1">
        <f t="shared" si="112"/>
        <v>-3.8939999998547137E-2</v>
      </c>
      <c r="I254" s="1">
        <f t="shared" si="129"/>
        <v>-3.8939999998547137E-2</v>
      </c>
      <c r="Q254" s="112">
        <f t="shared" si="113"/>
        <v>35840.792000000001</v>
      </c>
      <c r="S254" s="2">
        <v>0.1</v>
      </c>
      <c r="Z254" s="1">
        <f t="shared" si="114"/>
        <v>7338</v>
      </c>
      <c r="AA254" s="1">
        <f t="shared" si="115"/>
        <v>-4.6874411546425958E-2</v>
      </c>
      <c r="AB254" s="1">
        <f t="shared" si="116"/>
        <v>-2.9053842303019529E-2</v>
      </c>
      <c r="AC254" s="1">
        <f t="shared" si="117"/>
        <v>-3.8939999998547137E-2</v>
      </c>
      <c r="AE254" s="1">
        <f t="shared" si="118"/>
        <v>6.2954886611112802E-6</v>
      </c>
      <c r="AF254" s="1">
        <f t="shared" si="127"/>
        <v>-3.8939999998547137E-2</v>
      </c>
      <c r="AG254" s="2"/>
      <c r="AH254" s="1">
        <f t="shared" si="119"/>
        <v>-9.8861576955276056E-3</v>
      </c>
      <c r="AI254" s="1">
        <f t="shared" si="120"/>
        <v>1.2433087119413393</v>
      </c>
      <c r="AJ254" s="1">
        <f t="shared" si="121"/>
        <v>-0.63593988905957965</v>
      </c>
      <c r="AK254" s="1">
        <f t="shared" si="122"/>
        <v>-0.14045092252376501</v>
      </c>
      <c r="AL254" s="1">
        <f t="shared" si="123"/>
        <v>-0.52352655627136901</v>
      </c>
      <c r="AM254" s="1">
        <f t="shared" si="124"/>
        <v>-0.26791049058491018</v>
      </c>
      <c r="AN254" s="1">
        <f t="shared" si="130"/>
        <v>-0.39619212667074022</v>
      </c>
      <c r="AO254" s="1">
        <f t="shared" si="130"/>
        <v>-0.39616708245136811</v>
      </c>
      <c r="AP254" s="1">
        <f t="shared" si="130"/>
        <v>-0.39607045480971925</v>
      </c>
      <c r="AQ254" s="1">
        <f t="shared" si="130"/>
        <v>-0.39569767477266021</v>
      </c>
      <c r="AR254" s="1">
        <f t="shared" si="130"/>
        <v>-0.39426006884924575</v>
      </c>
      <c r="AS254" s="1">
        <f t="shared" si="130"/>
        <v>-0.38872402683438545</v>
      </c>
      <c r="AT254" s="1">
        <f t="shared" si="130"/>
        <v>-0.36752017180148572</v>
      </c>
      <c r="AU254" s="1">
        <f t="shared" si="126"/>
        <v>-0.28778271803511135</v>
      </c>
    </row>
    <row r="255" spans="1:47" x14ac:dyDescent="0.2">
      <c r="A255" s="1" t="s">
        <v>194</v>
      </c>
      <c r="C255" s="54">
        <v>50863.411999999997</v>
      </c>
      <c r="D255" s="54">
        <v>6.0000000000000001E-3</v>
      </c>
      <c r="E255" s="1">
        <f t="shared" si="110"/>
        <v>7343.9371235706585</v>
      </c>
      <c r="F255" s="1">
        <f t="shared" si="111"/>
        <v>7344</v>
      </c>
      <c r="G255" s="1">
        <f t="shared" si="112"/>
        <v>-4.3219999999564607E-2</v>
      </c>
      <c r="I255" s="1">
        <f t="shared" si="129"/>
        <v>-4.3219999999564607E-2</v>
      </c>
      <c r="Q255" s="112">
        <f t="shared" si="113"/>
        <v>35844.911999999997</v>
      </c>
      <c r="S255" s="2">
        <v>0.1</v>
      </c>
      <c r="Z255" s="1">
        <f t="shared" si="114"/>
        <v>7344</v>
      </c>
      <c r="AA255" s="1">
        <f t="shared" si="115"/>
        <v>-4.693576499094361E-2</v>
      </c>
      <c r="AB255" s="1">
        <f t="shared" si="116"/>
        <v>-3.3296108185061839E-2</v>
      </c>
      <c r="AC255" s="1">
        <f t="shared" si="117"/>
        <v>-4.3219999999564607E-2</v>
      </c>
      <c r="AE255" s="1">
        <f t="shared" si="118"/>
        <v>1.3806909471157804E-6</v>
      </c>
      <c r="AF255" s="1">
        <f t="shared" si="127"/>
        <v>-4.3219999999564607E-2</v>
      </c>
      <c r="AG255" s="2"/>
      <c r="AH255" s="1">
        <f t="shared" si="119"/>
        <v>-9.9238918145027662E-3</v>
      </c>
      <c r="AI255" s="1">
        <f t="shared" si="120"/>
        <v>1.2440662437177059</v>
      </c>
      <c r="AJ255" s="1">
        <f t="shared" si="121"/>
        <v>-0.64011260694185546</v>
      </c>
      <c r="AK255" s="1">
        <f t="shared" si="122"/>
        <v>-0.13913036915734711</v>
      </c>
      <c r="AL255" s="1">
        <f t="shared" si="123"/>
        <v>-0.51810752470448396</v>
      </c>
      <c r="AM255" s="1">
        <f t="shared" si="124"/>
        <v>-0.26500859591898468</v>
      </c>
      <c r="AN255" s="1">
        <f t="shared" si="130"/>
        <v>-0.39201038132228067</v>
      </c>
      <c r="AO255" s="1">
        <f t="shared" si="130"/>
        <v>-0.39198535784483518</v>
      </c>
      <c r="AP255" s="1">
        <f t="shared" si="130"/>
        <v>-0.39188897794250432</v>
      </c>
      <c r="AQ255" s="1">
        <f t="shared" si="130"/>
        <v>-0.3915177989800025</v>
      </c>
      <c r="AR255" s="1">
        <f t="shared" si="130"/>
        <v>-0.39008884248252168</v>
      </c>
      <c r="AS255" s="1">
        <f t="shared" si="130"/>
        <v>-0.3845954716711617</v>
      </c>
      <c r="AT255" s="1">
        <f t="shared" si="130"/>
        <v>-0.36358852037011768</v>
      </c>
      <c r="AU255" s="1">
        <f t="shared" si="126"/>
        <v>-0.2846857264411371</v>
      </c>
    </row>
    <row r="256" spans="1:47" x14ac:dyDescent="0.2">
      <c r="A256" s="1" t="s">
        <v>177</v>
      </c>
      <c r="C256" s="54">
        <v>50871.663</v>
      </c>
      <c r="D256" s="54"/>
      <c r="E256" s="1">
        <f t="shared" si="110"/>
        <v>7355.9406732811585</v>
      </c>
      <c r="F256" s="1">
        <f t="shared" si="111"/>
        <v>7356</v>
      </c>
      <c r="G256" s="1">
        <f t="shared" si="112"/>
        <v>-4.0779999995720573E-2</v>
      </c>
      <c r="I256" s="1">
        <f t="shared" si="129"/>
        <v>-4.0779999995720573E-2</v>
      </c>
      <c r="Q256" s="112">
        <f t="shared" si="113"/>
        <v>35853.163</v>
      </c>
      <c r="S256" s="2">
        <v>0.1</v>
      </c>
      <c r="Z256" s="1">
        <f t="shared" si="114"/>
        <v>7356</v>
      </c>
      <c r="AA256" s="1">
        <f t="shared" si="115"/>
        <v>-4.7058012204927335E-2</v>
      </c>
      <c r="AB256" s="1">
        <f t="shared" si="116"/>
        <v>-3.0781093588848087E-2</v>
      </c>
      <c r="AC256" s="1">
        <f t="shared" si="117"/>
        <v>-4.0779999995720573E-2</v>
      </c>
      <c r="AE256" s="1">
        <f t="shared" si="118"/>
        <v>3.941343729894917E-6</v>
      </c>
      <c r="AF256" s="1">
        <f t="shared" si="127"/>
        <v>-4.0779999995720573E-2</v>
      </c>
      <c r="AG256" s="2"/>
      <c r="AH256" s="1">
        <f t="shared" si="119"/>
        <v>-9.9989064068724855E-3</v>
      </c>
      <c r="AI256" s="1">
        <f t="shared" si="120"/>
        <v>1.2455624679602189</v>
      </c>
      <c r="AJ256" s="1">
        <f t="shared" si="121"/>
        <v>-0.64841650242814186</v>
      </c>
      <c r="AK256" s="1">
        <f t="shared" si="122"/>
        <v>-0.13647221429146933</v>
      </c>
      <c r="AL256" s="1">
        <f t="shared" si="123"/>
        <v>-0.50724979235262535</v>
      </c>
      <c r="AM256" s="1">
        <f t="shared" si="124"/>
        <v>-0.25920675297328044</v>
      </c>
      <c r="AN256" s="1">
        <f t="shared" si="130"/>
        <v>-0.38363930859724432</v>
      </c>
      <c r="AO256" s="1">
        <f t="shared" si="130"/>
        <v>-0.3836143439309545</v>
      </c>
      <c r="AP256" s="1">
        <f t="shared" si="130"/>
        <v>-0.38351851871973658</v>
      </c>
      <c r="AQ256" s="1">
        <f t="shared" si="130"/>
        <v>-0.38315073441240693</v>
      </c>
      <c r="AR256" s="1">
        <f t="shared" si="130"/>
        <v>-0.38173965628903667</v>
      </c>
      <c r="AS256" s="1">
        <f t="shared" si="130"/>
        <v>-0.37633314835634563</v>
      </c>
      <c r="AT256" s="1">
        <f t="shared" si="130"/>
        <v>-0.35572295516739127</v>
      </c>
      <c r="AU256" s="1">
        <f t="shared" si="126"/>
        <v>-0.27849174325318948</v>
      </c>
    </row>
    <row r="257" spans="1:47" x14ac:dyDescent="0.2">
      <c r="A257" s="1" t="s">
        <v>177</v>
      </c>
      <c r="C257" s="54">
        <v>50897.773000000001</v>
      </c>
      <c r="D257" s="54"/>
      <c r="E257" s="1">
        <f t="shared" si="110"/>
        <v>7393.9254851755995</v>
      </c>
      <c r="F257" s="1">
        <f t="shared" si="111"/>
        <v>7394</v>
      </c>
      <c r="G257" s="1">
        <f t="shared" si="112"/>
        <v>-5.1219999993918464E-2</v>
      </c>
      <c r="I257" s="1">
        <f t="shared" si="129"/>
        <v>-5.1219999993918464E-2</v>
      </c>
      <c r="Q257" s="112">
        <f t="shared" si="113"/>
        <v>35879.273000000001</v>
      </c>
      <c r="S257" s="2">
        <v>0.1</v>
      </c>
      <c r="Z257" s="1">
        <f t="shared" si="114"/>
        <v>7394</v>
      </c>
      <c r="AA257" s="1">
        <f t="shared" si="115"/>
        <v>-4.7440989826248968E-2</v>
      </c>
      <c r="AB257" s="1">
        <f t="shared" si="116"/>
        <v>-4.0987632897155478E-2</v>
      </c>
      <c r="AC257" s="1">
        <f t="shared" si="117"/>
        <v>-5.1219999993918464E-2</v>
      </c>
      <c r="AE257" s="1">
        <f t="shared" si="118"/>
        <v>1.4280917847349432E-6</v>
      </c>
      <c r="AF257" s="1">
        <f t="shared" si="127"/>
        <v>-5.1219999993918464E-2</v>
      </c>
      <c r="AG257" s="2"/>
      <c r="AH257" s="1">
        <f t="shared" si="119"/>
        <v>-1.0232367096762984E-2</v>
      </c>
      <c r="AI257" s="1">
        <f t="shared" si="120"/>
        <v>1.2501302957856397</v>
      </c>
      <c r="AJ257" s="1">
        <f t="shared" si="121"/>
        <v>-0.67432788154125167</v>
      </c>
      <c r="AK257" s="1">
        <f t="shared" si="122"/>
        <v>-0.12790788120564989</v>
      </c>
      <c r="AL257" s="1">
        <f t="shared" si="123"/>
        <v>-0.47269822461127281</v>
      </c>
      <c r="AM257" s="1">
        <f t="shared" si="124"/>
        <v>-0.24085061390872198</v>
      </c>
      <c r="AN257" s="1">
        <f t="shared" si="130"/>
        <v>-0.35706598388692418</v>
      </c>
      <c r="AO257" s="1">
        <f t="shared" si="130"/>
        <v>-0.35704136106093964</v>
      </c>
      <c r="AP257" s="1">
        <f t="shared" si="130"/>
        <v>-0.35694781792058605</v>
      </c>
      <c r="AQ257" s="1">
        <f t="shared" si="130"/>
        <v>-0.35659247337443006</v>
      </c>
      <c r="AR257" s="1">
        <f t="shared" si="130"/>
        <v>-0.35524304574719656</v>
      </c>
      <c r="AS257" s="1">
        <f t="shared" si="130"/>
        <v>-0.35012469013224101</v>
      </c>
      <c r="AT257" s="1">
        <f t="shared" si="130"/>
        <v>-0.33079609071987032</v>
      </c>
      <c r="AU257" s="1">
        <f t="shared" si="126"/>
        <v>-0.25887746315802218</v>
      </c>
    </row>
    <row r="258" spans="1:47" x14ac:dyDescent="0.2">
      <c r="A258" s="1" t="s">
        <v>177</v>
      </c>
      <c r="C258" s="54">
        <v>50921.828999999998</v>
      </c>
      <c r="D258" s="54"/>
      <c r="E258" s="1">
        <f t="shared" si="110"/>
        <v>7428.9221391370138</v>
      </c>
      <c r="F258" s="1">
        <f t="shared" si="111"/>
        <v>7429</v>
      </c>
      <c r="G258" s="1">
        <f t="shared" si="112"/>
        <v>-5.3520000001299195E-2</v>
      </c>
      <c r="I258" s="1">
        <f t="shared" si="129"/>
        <v>-5.3520000001299195E-2</v>
      </c>
      <c r="Q258" s="112">
        <f t="shared" si="113"/>
        <v>35903.328999999998</v>
      </c>
      <c r="S258" s="2">
        <v>0.1</v>
      </c>
      <c r="Z258" s="1">
        <f t="shared" si="114"/>
        <v>7429</v>
      </c>
      <c r="AA258" s="1">
        <f t="shared" si="115"/>
        <v>-4.7787974738499904E-2</v>
      </c>
      <c r="AB258" s="1">
        <f t="shared" si="116"/>
        <v>-4.3078289634619842E-2</v>
      </c>
      <c r="AC258" s="1">
        <f t="shared" si="117"/>
        <v>-5.3520000001299195E-2</v>
      </c>
      <c r="AE258" s="1">
        <f t="shared" si="118"/>
        <v>3.2856113613369281E-6</v>
      </c>
      <c r="AF258" s="1">
        <f t="shared" si="127"/>
        <v>-5.3520000001299195E-2</v>
      </c>
      <c r="AG258" s="2"/>
      <c r="AH258" s="1">
        <f t="shared" si="119"/>
        <v>-1.0441710366679353E-2</v>
      </c>
      <c r="AI258" s="1">
        <f t="shared" si="120"/>
        <v>1.2540995860687056</v>
      </c>
      <c r="AJ258" s="1">
        <f t="shared" si="121"/>
        <v>-0.69763829686302392</v>
      </c>
      <c r="AK258" s="1">
        <f t="shared" si="122"/>
        <v>-0.11982900860827808</v>
      </c>
      <c r="AL258" s="1">
        <f t="shared" si="123"/>
        <v>-0.44065656392074837</v>
      </c>
      <c r="AM258" s="1">
        <f t="shared" si="124"/>
        <v>-0.22396414474904439</v>
      </c>
      <c r="AN258" s="1">
        <f t="shared" si="130"/>
        <v>-0.33250696241126654</v>
      </c>
      <c r="AO258" s="1">
        <f t="shared" si="130"/>
        <v>-0.3324828687970186</v>
      </c>
      <c r="AP258" s="1">
        <f t="shared" si="130"/>
        <v>-0.33239213971979131</v>
      </c>
      <c r="AQ258" s="1">
        <f t="shared" si="130"/>
        <v>-0.33205050764852173</v>
      </c>
      <c r="AR258" s="1">
        <f t="shared" si="130"/>
        <v>-0.33076448379897755</v>
      </c>
      <c r="AS258" s="1">
        <f t="shared" si="130"/>
        <v>-0.32592850216921732</v>
      </c>
      <c r="AT258" s="1">
        <f t="shared" si="130"/>
        <v>-0.30781261142088023</v>
      </c>
      <c r="AU258" s="1">
        <f t="shared" si="126"/>
        <v>-0.240811678859842</v>
      </c>
    </row>
    <row r="259" spans="1:47" x14ac:dyDescent="0.2">
      <c r="A259" s="1" t="s">
        <v>177</v>
      </c>
      <c r="C259" s="54">
        <v>50926.641000000003</v>
      </c>
      <c r="D259" s="54"/>
      <c r="E259" s="1">
        <f t="shared" si="110"/>
        <v>7435.9226337688115</v>
      </c>
      <c r="F259" s="1">
        <f t="shared" si="111"/>
        <v>7436</v>
      </c>
      <c r="G259" s="1">
        <f t="shared" si="112"/>
        <v>-5.3179999995336402E-2</v>
      </c>
      <c r="I259" s="1">
        <f t="shared" si="129"/>
        <v>-5.3179999995336402E-2</v>
      </c>
      <c r="Q259" s="112">
        <f t="shared" si="113"/>
        <v>35908.141000000003</v>
      </c>
      <c r="S259" s="2">
        <v>0.1</v>
      </c>
      <c r="Z259" s="1">
        <f t="shared" si="114"/>
        <v>7436</v>
      </c>
      <c r="AA259" s="1">
        <f t="shared" si="115"/>
        <v>-4.7856688586457329E-2</v>
      </c>
      <c r="AB259" s="1">
        <f t="shared" si="116"/>
        <v>-4.26970959023866E-2</v>
      </c>
      <c r="AC259" s="1">
        <f t="shared" si="117"/>
        <v>-5.3179999995336402E-2</v>
      </c>
      <c r="AE259" s="1">
        <f t="shared" si="118"/>
        <v>2.833764435590211E-6</v>
      </c>
      <c r="AF259" s="1">
        <f t="shared" si="127"/>
        <v>-5.3179999995336402E-2</v>
      </c>
      <c r="AG259" s="2"/>
      <c r="AH259" s="1">
        <f t="shared" si="119"/>
        <v>-1.0482904092949802E-2</v>
      </c>
      <c r="AI259" s="1">
        <f t="shared" si="120"/>
        <v>1.254865109455396</v>
      </c>
      <c r="AJ259" s="1">
        <f t="shared" si="121"/>
        <v>-0.70223231041769807</v>
      </c>
      <c r="AK259" s="1">
        <f t="shared" si="122"/>
        <v>-0.11819207641216618</v>
      </c>
      <c r="AL259" s="1">
        <f t="shared" si="123"/>
        <v>-0.43422418632587051</v>
      </c>
      <c r="AM259" s="1">
        <f t="shared" si="124"/>
        <v>-0.2205890515999494</v>
      </c>
      <c r="AN259" s="1">
        <f t="shared" si="130"/>
        <v>-0.32758595472105356</v>
      </c>
      <c r="AO259" s="1">
        <f t="shared" si="130"/>
        <v>-0.32756199200814434</v>
      </c>
      <c r="AP259" s="1">
        <f t="shared" si="130"/>
        <v>-0.32747190781082447</v>
      </c>
      <c r="AQ259" s="1">
        <f t="shared" si="130"/>
        <v>-0.32713327453988017</v>
      </c>
      <c r="AR259" s="1">
        <f t="shared" si="130"/>
        <v>-0.32586067419962977</v>
      </c>
      <c r="AS259" s="1">
        <f t="shared" si="130"/>
        <v>-0.32108304795203013</v>
      </c>
      <c r="AT259" s="1">
        <f t="shared" si="130"/>
        <v>-0.30321324007297057</v>
      </c>
      <c r="AU259" s="1">
        <f t="shared" si="126"/>
        <v>-0.23719852200020597</v>
      </c>
    </row>
    <row r="260" spans="1:47" x14ac:dyDescent="0.2">
      <c r="A260" s="1" t="s">
        <v>177</v>
      </c>
      <c r="C260" s="54">
        <v>50950.705999999998</v>
      </c>
      <c r="D260" s="54"/>
      <c r="E260" s="1">
        <f t="shared" si="110"/>
        <v>7470.9323809246716</v>
      </c>
      <c r="F260" s="1">
        <f t="shared" si="111"/>
        <v>7471</v>
      </c>
      <c r="G260" s="1">
        <f t="shared" si="112"/>
        <v>-4.6479999997245613E-2</v>
      </c>
      <c r="I260" s="1">
        <f t="shared" si="129"/>
        <v>-4.6479999997245613E-2</v>
      </c>
      <c r="Q260" s="112">
        <f t="shared" si="113"/>
        <v>35932.205999999998</v>
      </c>
      <c r="S260" s="2">
        <v>0.1</v>
      </c>
      <c r="Z260" s="1">
        <f t="shared" si="114"/>
        <v>7471</v>
      </c>
      <c r="AA260" s="1">
        <f t="shared" si="115"/>
        <v>-4.8196744486423609E-2</v>
      </c>
      <c r="AB260" s="1">
        <f t="shared" si="116"/>
        <v>-3.5794599578864689E-2</v>
      </c>
      <c r="AC260" s="1">
        <f t="shared" si="117"/>
        <v>-4.6479999997245613E-2</v>
      </c>
      <c r="AE260" s="1">
        <f t="shared" si="118"/>
        <v>2.9472116411230182E-7</v>
      </c>
      <c r="AF260" s="1">
        <f t="shared" si="127"/>
        <v>-4.6479999997245613E-2</v>
      </c>
      <c r="AG260" s="2"/>
      <c r="AH260" s="1">
        <f t="shared" si="119"/>
        <v>-1.0685400418380921E-2</v>
      </c>
      <c r="AI260" s="1">
        <f t="shared" si="120"/>
        <v>1.2585465806083547</v>
      </c>
      <c r="AJ260" s="1">
        <f t="shared" si="121"/>
        <v>-0.72484207558884428</v>
      </c>
      <c r="AK260" s="1">
        <f t="shared" si="122"/>
        <v>-0.10990567137349135</v>
      </c>
      <c r="AL260" s="1">
        <f t="shared" si="123"/>
        <v>-0.40194722112713827</v>
      </c>
      <c r="AM260" s="1">
        <f t="shared" si="124"/>
        <v>-0.203723853461035</v>
      </c>
      <c r="AN260" s="1">
        <f t="shared" si="130"/>
        <v>-0.30293697059534264</v>
      </c>
      <c r="AO260" s="1">
        <f t="shared" si="130"/>
        <v>-0.30291378855980844</v>
      </c>
      <c r="AP260" s="1">
        <f t="shared" si="130"/>
        <v>-0.30282733679127688</v>
      </c>
      <c r="AQ260" s="1">
        <f t="shared" si="130"/>
        <v>-0.30250495651200665</v>
      </c>
      <c r="AR260" s="1">
        <f t="shared" si="130"/>
        <v>-0.30130307996480121</v>
      </c>
      <c r="AS260" s="1">
        <f t="shared" si="130"/>
        <v>-0.29682626144555702</v>
      </c>
      <c r="AT260" s="1">
        <f t="shared" si="130"/>
        <v>-0.28020371400052041</v>
      </c>
      <c r="AU260" s="1">
        <f t="shared" si="126"/>
        <v>-0.21913273770202579</v>
      </c>
    </row>
    <row r="261" spans="1:47" x14ac:dyDescent="0.2">
      <c r="A261" s="1" t="s">
        <v>196</v>
      </c>
      <c r="C261" s="54">
        <v>51177.540999999997</v>
      </c>
      <c r="D261" s="54">
        <v>4.0000000000000001E-3</v>
      </c>
      <c r="E261" s="1">
        <f t="shared" si="110"/>
        <v>7800.9317990049167</v>
      </c>
      <c r="F261" s="1">
        <f t="shared" si="111"/>
        <v>7801</v>
      </c>
      <c r="G261" s="1">
        <f t="shared" si="112"/>
        <v>-4.6880000001692679E-2</v>
      </c>
      <c r="I261" s="1">
        <f t="shared" si="129"/>
        <v>-4.6880000001692679E-2</v>
      </c>
      <c r="Q261" s="112">
        <f t="shared" si="113"/>
        <v>36159.040999999997</v>
      </c>
      <c r="S261" s="2">
        <v>0.1</v>
      </c>
      <c r="Z261" s="1">
        <f t="shared" si="114"/>
        <v>7801</v>
      </c>
      <c r="AA261" s="1">
        <f t="shared" si="115"/>
        <v>-5.1079574856067331E-2</v>
      </c>
      <c r="AB261" s="1">
        <f t="shared" si="116"/>
        <v>-3.4605397220360476E-2</v>
      </c>
      <c r="AC261" s="1">
        <f t="shared" si="117"/>
        <v>-4.6880000001692679E-2</v>
      </c>
      <c r="AE261" s="1">
        <f t="shared" si="118"/>
        <v>1.7636428957495879E-6</v>
      </c>
      <c r="AF261" s="1">
        <f t="shared" si="127"/>
        <v>-4.6880000001692679E-2</v>
      </c>
      <c r="AG261" s="2"/>
      <c r="AH261" s="1">
        <f t="shared" si="119"/>
        <v>-1.2274602781332205E-2</v>
      </c>
      <c r="AI261" s="1">
        <f t="shared" si="120"/>
        <v>1.2797868140278901</v>
      </c>
      <c r="AJ261" s="1">
        <f t="shared" si="121"/>
        <v>-0.90107116139741017</v>
      </c>
      <c r="AK261" s="1">
        <f t="shared" si="122"/>
        <v>-2.5395464958395744E-2</v>
      </c>
      <c r="AL261" s="1">
        <f t="shared" si="123"/>
        <v>-9.0519154881365887E-2</v>
      </c>
      <c r="AM261" s="1">
        <f t="shared" si="124"/>
        <v>-4.5290506465566781E-2</v>
      </c>
      <c r="AN261" s="1">
        <f t="shared" ref="AN261:AT276" si="131">$AU261+$AB$7*SIN(AO261)</f>
        <v>-6.7840674179175622E-2</v>
      </c>
      <c r="AO261" s="1">
        <f t="shared" si="131"/>
        <v>-6.7834022161752328E-2</v>
      </c>
      <c r="AP261" s="1">
        <f t="shared" si="131"/>
        <v>-6.7810289630183262E-2</v>
      </c>
      <c r="AQ261" s="1">
        <f t="shared" si="131"/>
        <v>-6.7725618928625886E-2</v>
      </c>
      <c r="AR261" s="1">
        <f t="shared" si="131"/>
        <v>-6.7423542694169045E-2</v>
      </c>
      <c r="AS261" s="1">
        <f t="shared" si="131"/>
        <v>-6.6345887550192051E-2</v>
      </c>
      <c r="AT261" s="1">
        <f t="shared" si="131"/>
        <v>-6.250197911480615E-2</v>
      </c>
      <c r="AU261" s="1">
        <f t="shared" si="126"/>
        <v>-4.8798200033466799E-2</v>
      </c>
    </row>
    <row r="262" spans="1:47" x14ac:dyDescent="0.2">
      <c r="A262" s="1" t="s">
        <v>177</v>
      </c>
      <c r="C262" s="54">
        <v>51212.589</v>
      </c>
      <c r="D262" s="54"/>
      <c r="E262" s="1">
        <f t="shared" si="110"/>
        <v>7851.9196077860897</v>
      </c>
      <c r="F262" s="1">
        <f t="shared" si="111"/>
        <v>7852</v>
      </c>
      <c r="G262" s="1">
        <f t="shared" si="112"/>
        <v>-5.5260000000998843E-2</v>
      </c>
      <c r="I262" s="1">
        <f t="shared" si="129"/>
        <v>-5.5260000000998843E-2</v>
      </c>
      <c r="Q262" s="112">
        <f t="shared" si="113"/>
        <v>36194.089</v>
      </c>
      <c r="S262" s="2">
        <v>0.1</v>
      </c>
      <c r="Z262" s="1">
        <f t="shared" si="114"/>
        <v>7852</v>
      </c>
      <c r="AA262" s="1">
        <f t="shared" si="115"/>
        <v>-5.1467290601380652E-2</v>
      </c>
      <c r="AB262" s="1">
        <f t="shared" si="116"/>
        <v>-4.2797063401500357E-2</v>
      </c>
      <c r="AC262" s="1">
        <f t="shared" si="117"/>
        <v>-5.5260000000998843E-2</v>
      </c>
      <c r="AE262" s="1">
        <f t="shared" si="118"/>
        <v>1.4384644589952179E-6</v>
      </c>
      <c r="AF262" s="1">
        <f t="shared" si="127"/>
        <v>-5.5260000000998843E-2</v>
      </c>
      <c r="AG262" s="2"/>
      <c r="AH262" s="1">
        <f t="shared" si="119"/>
        <v>-1.246293659949849E-2</v>
      </c>
      <c r="AI262" s="1">
        <f t="shared" si="120"/>
        <v>1.2806926721510044</v>
      </c>
      <c r="AJ262" s="1">
        <f t="shared" si="121"/>
        <v>-0.92115762480361196</v>
      </c>
      <c r="AK262" s="1">
        <f t="shared" si="122"/>
        <v>-1.171386977301013E-2</v>
      </c>
      <c r="AL262" s="1">
        <f t="shared" si="123"/>
        <v>-4.1707810330415172E-2</v>
      </c>
      <c r="AM262" s="1">
        <f t="shared" si="124"/>
        <v>-2.0856928710523085E-2</v>
      </c>
      <c r="AN262" s="1">
        <f t="shared" si="131"/>
        <v>-3.1251048784782548E-2</v>
      </c>
      <c r="AO262" s="1">
        <f t="shared" si="131"/>
        <v>-3.1247953312259401E-2</v>
      </c>
      <c r="AP262" s="1">
        <f t="shared" si="131"/>
        <v>-3.1236929545344523E-2</v>
      </c>
      <c r="AQ262" s="1">
        <f t="shared" si="131"/>
        <v>-3.1197671131436316E-2</v>
      </c>
      <c r="AR262" s="1">
        <f t="shared" si="131"/>
        <v>-3.1057862409724239E-2</v>
      </c>
      <c r="AS262" s="1">
        <f t="shared" si="131"/>
        <v>-3.0559974598164136E-2</v>
      </c>
      <c r="AT262" s="1">
        <f t="shared" si="131"/>
        <v>-2.8786953678415245E-2</v>
      </c>
      <c r="AU262" s="1">
        <f t="shared" si="126"/>
        <v>-2.2473771484690097E-2</v>
      </c>
    </row>
    <row r="263" spans="1:47" x14ac:dyDescent="0.2">
      <c r="A263" s="1" t="s">
        <v>177</v>
      </c>
      <c r="C263" s="54">
        <v>51214.648999999998</v>
      </c>
      <c r="D263" s="54"/>
      <c r="E263" s="1">
        <f t="shared" si="110"/>
        <v>7854.9164945154062</v>
      </c>
      <c r="F263" s="1">
        <f t="shared" si="111"/>
        <v>7855</v>
      </c>
      <c r="G263" s="1">
        <f t="shared" si="112"/>
        <v>-5.73999999978696E-2</v>
      </c>
      <c r="I263" s="1">
        <f t="shared" si="129"/>
        <v>-5.73999999978696E-2</v>
      </c>
      <c r="Q263" s="112">
        <f t="shared" si="113"/>
        <v>36196.148999999998</v>
      </c>
      <c r="S263" s="2">
        <v>0.1</v>
      </c>
      <c r="Z263" s="1">
        <f t="shared" si="114"/>
        <v>7855</v>
      </c>
      <c r="AA263" s="1">
        <f t="shared" si="115"/>
        <v>-5.1489579080690753E-2</v>
      </c>
      <c r="AB263" s="1">
        <f t="shared" si="116"/>
        <v>-4.4926498745613483E-2</v>
      </c>
      <c r="AC263" s="1">
        <f t="shared" si="117"/>
        <v>-5.73999999978696E-2</v>
      </c>
      <c r="AE263" s="1">
        <f t="shared" si="118"/>
        <v>3.4933075418225234E-6</v>
      </c>
      <c r="AF263" s="1">
        <f t="shared" si="127"/>
        <v>-5.73999999978696E-2</v>
      </c>
      <c r="AG263" s="2"/>
      <c r="AH263" s="1">
        <f t="shared" si="119"/>
        <v>-1.247350125225612E-2</v>
      </c>
      <c r="AI263" s="1">
        <f t="shared" si="120"/>
        <v>1.2807251688167427</v>
      </c>
      <c r="AJ263" s="1">
        <f t="shared" si="121"/>
        <v>-0.92227200615886817</v>
      </c>
      <c r="AK263" s="1">
        <f t="shared" si="122"/>
        <v>-1.0907361603138476E-2</v>
      </c>
      <c r="AL263" s="1">
        <f t="shared" si="123"/>
        <v>-3.8834700299971568E-2</v>
      </c>
      <c r="AM263" s="1">
        <f t="shared" si="124"/>
        <v>-1.9419790848487266E-2</v>
      </c>
      <c r="AN263" s="1">
        <f t="shared" si="131"/>
        <v>-2.9098023568016222E-2</v>
      </c>
      <c r="AO263" s="1">
        <f t="shared" si="131"/>
        <v>-2.909514031083776E-2</v>
      </c>
      <c r="AP263" s="1">
        <f t="shared" si="131"/>
        <v>-2.9084872963765954E-2</v>
      </c>
      <c r="AQ263" s="1">
        <f t="shared" si="131"/>
        <v>-2.9048310722669245E-2</v>
      </c>
      <c r="AR263" s="1">
        <f t="shared" si="131"/>
        <v>-2.8918112120300529E-2</v>
      </c>
      <c r="AS263" s="1">
        <f t="shared" si="131"/>
        <v>-2.84544772194192E-2</v>
      </c>
      <c r="AT263" s="1">
        <f t="shared" si="131"/>
        <v>-2.6803530597585092E-2</v>
      </c>
      <c r="AU263" s="1">
        <f t="shared" si="126"/>
        <v>-2.0925275687702971E-2</v>
      </c>
    </row>
    <row r="264" spans="1:47" x14ac:dyDescent="0.2">
      <c r="A264" s="1" t="s">
        <v>177</v>
      </c>
      <c r="C264" s="54">
        <v>51223.591999999997</v>
      </c>
      <c r="D264" s="54"/>
      <c r="E264" s="1">
        <f t="shared" si="110"/>
        <v>7867.926765399051</v>
      </c>
      <c r="F264" s="1">
        <f t="shared" si="111"/>
        <v>7868</v>
      </c>
      <c r="G264" s="1">
        <f t="shared" si="112"/>
        <v>-5.0340000001597218E-2</v>
      </c>
      <c r="I264" s="1">
        <f t="shared" si="129"/>
        <v>-5.0340000001597218E-2</v>
      </c>
      <c r="Q264" s="112">
        <f t="shared" si="113"/>
        <v>36205.091999999997</v>
      </c>
      <c r="S264" s="2">
        <v>0.1</v>
      </c>
      <c r="Z264" s="1">
        <f t="shared" si="114"/>
        <v>7868</v>
      </c>
      <c r="AA264" s="1">
        <f t="shared" si="115"/>
        <v>-5.1585490570430229E-2</v>
      </c>
      <c r="AB264" s="1">
        <f t="shared" si="116"/>
        <v>-3.7821384701838455E-2</v>
      </c>
      <c r="AC264" s="1">
        <f t="shared" si="117"/>
        <v>-5.0340000001597218E-2</v>
      </c>
      <c r="AE264" s="1">
        <f t="shared" si="118"/>
        <v>1.5512467570519756E-7</v>
      </c>
      <c r="AF264" s="1">
        <f t="shared" si="127"/>
        <v>-5.0340000001597218E-2</v>
      </c>
      <c r="AG264" s="2"/>
      <c r="AH264" s="1">
        <f t="shared" si="119"/>
        <v>-1.2518615299758763E-2</v>
      </c>
      <c r="AI264" s="1">
        <f t="shared" si="120"/>
        <v>1.280839217795779</v>
      </c>
      <c r="AJ264" s="1">
        <f t="shared" si="121"/>
        <v>-0.92701346001964535</v>
      </c>
      <c r="AK264" s="1">
        <f t="shared" si="122"/>
        <v>-7.4111194960874323E-3</v>
      </c>
      <c r="AL264" s="1">
        <f t="shared" si="123"/>
        <v>-2.6383066906154325E-2</v>
      </c>
      <c r="AM264" s="1">
        <f t="shared" si="124"/>
        <v>-1.3192298688077499E-2</v>
      </c>
      <c r="AN264" s="1">
        <f t="shared" si="131"/>
        <v>-1.97676899504204E-2</v>
      </c>
      <c r="AO264" s="1">
        <f t="shared" si="131"/>
        <v>-1.9765728720394046E-2</v>
      </c>
      <c r="AP264" s="1">
        <f t="shared" si="131"/>
        <v>-1.9758746325226138E-2</v>
      </c>
      <c r="AQ264" s="1">
        <f t="shared" si="131"/>
        <v>-1.9733887524222806E-2</v>
      </c>
      <c r="AR264" s="1">
        <f t="shared" si="131"/>
        <v>-1.9645385043066895E-2</v>
      </c>
      <c r="AS264" s="1">
        <f t="shared" si="131"/>
        <v>-1.9330299121028384E-2</v>
      </c>
      <c r="AT264" s="1">
        <f t="shared" si="131"/>
        <v>-1.8208547761323027E-2</v>
      </c>
      <c r="AU264" s="1">
        <f t="shared" si="126"/>
        <v>-1.4215127234092684E-2</v>
      </c>
    </row>
    <row r="265" spans="1:47" x14ac:dyDescent="0.2">
      <c r="A265" s="1" t="s">
        <v>197</v>
      </c>
      <c r="B265" s="1" t="s">
        <v>95</v>
      </c>
      <c r="C265" s="54">
        <v>51241.459900000002</v>
      </c>
      <c r="D265" s="54">
        <v>2E-3</v>
      </c>
      <c r="E265" s="1">
        <f t="shared" si="110"/>
        <v>7893.9209752975121</v>
      </c>
      <c r="F265" s="1">
        <f t="shared" si="111"/>
        <v>7894</v>
      </c>
      <c r="G265" s="1">
        <f t="shared" si="112"/>
        <v>-5.431999999564141E-2</v>
      </c>
      <c r="K265" s="1">
        <f>G265</f>
        <v>-5.431999999564141E-2</v>
      </c>
      <c r="Q265" s="112">
        <f t="shared" si="113"/>
        <v>36222.959900000002</v>
      </c>
      <c r="S265" s="2">
        <v>1</v>
      </c>
      <c r="T265" s="1" t="s">
        <v>70</v>
      </c>
      <c r="Z265" s="1">
        <f t="shared" si="114"/>
        <v>7894</v>
      </c>
      <c r="AA265" s="1">
        <f t="shared" si="115"/>
        <v>-5.1774019712058542E-2</v>
      </c>
      <c r="AB265" s="1">
        <f t="shared" si="116"/>
        <v>-4.1714422133711446E-2</v>
      </c>
      <c r="AC265" s="1">
        <f t="shared" si="117"/>
        <v>-5.431999999564141E-2</v>
      </c>
      <c r="AE265" s="1">
        <f t="shared" si="118"/>
        <v>6.482015604392705E-6</v>
      </c>
      <c r="AF265" s="1">
        <f t="shared" si="127"/>
        <v>-5.431999999564141E-2</v>
      </c>
      <c r="AG265" s="2"/>
      <c r="AH265" s="1">
        <f t="shared" si="119"/>
        <v>-1.2605577861929968E-2</v>
      </c>
      <c r="AI265" s="1">
        <f t="shared" si="120"/>
        <v>1.2809366817799468</v>
      </c>
      <c r="AJ265" s="1">
        <f t="shared" si="121"/>
        <v>-0.93606607361331962</v>
      </c>
      <c r="AK265" s="1">
        <f t="shared" si="122"/>
        <v>-4.1445723917670873E-4</v>
      </c>
      <c r="AL265" s="1">
        <f t="shared" si="123"/>
        <v>-1.4752681489424184E-3</v>
      </c>
      <c r="AM265" s="1">
        <f t="shared" si="124"/>
        <v>-7.3763420825446199E-4</v>
      </c>
      <c r="AN265" s="1">
        <f t="shared" si="131"/>
        <v>-1.1053265259338702E-3</v>
      </c>
      <c r="AO265" s="1">
        <f t="shared" si="131"/>
        <v>-1.1052167428661965E-3</v>
      </c>
      <c r="AP265" s="1">
        <f t="shared" si="131"/>
        <v>-1.1048259679252463E-3</v>
      </c>
      <c r="AQ265" s="1">
        <f t="shared" si="131"/>
        <v>-1.1034349970081431E-3</v>
      </c>
      <c r="AR265" s="1">
        <f t="shared" si="131"/>
        <v>-1.0984838092969768E-3</v>
      </c>
      <c r="AS265" s="1">
        <f t="shared" si="131"/>
        <v>-1.0808599617046287E-3</v>
      </c>
      <c r="AT265" s="1">
        <f t="shared" si="131"/>
        <v>-1.0181275409650436E-3</v>
      </c>
      <c r="AU265" s="1">
        <f t="shared" si="126"/>
        <v>-7.9483032687299726E-4</v>
      </c>
    </row>
    <row r="266" spans="1:47" x14ac:dyDescent="0.2">
      <c r="A266" s="1" t="s">
        <v>197</v>
      </c>
      <c r="B266" s="1" t="s">
        <v>95</v>
      </c>
      <c r="C266" s="54">
        <v>51241.459900000002</v>
      </c>
      <c r="D266" s="54">
        <v>2E-3</v>
      </c>
      <c r="E266" s="1">
        <f t="shared" si="110"/>
        <v>7893.9209752975121</v>
      </c>
      <c r="F266" s="1">
        <f t="shared" si="111"/>
        <v>7894</v>
      </c>
      <c r="G266" s="56">
        <f t="shared" si="112"/>
        <v>-5.431999999564141E-2</v>
      </c>
      <c r="K266" s="1">
        <f>G266</f>
        <v>-5.431999999564141E-2</v>
      </c>
      <c r="M266" s="56"/>
      <c r="Q266" s="112">
        <f t="shared" si="113"/>
        <v>36222.959900000002</v>
      </c>
      <c r="S266" s="2">
        <v>1</v>
      </c>
      <c r="T266" s="1" t="s">
        <v>70</v>
      </c>
      <c r="Z266" s="1">
        <f t="shared" si="114"/>
        <v>7894</v>
      </c>
      <c r="AA266" s="1">
        <f t="shared" si="115"/>
        <v>-5.1774019712058542E-2</v>
      </c>
      <c r="AB266" s="1">
        <f t="shared" si="116"/>
        <v>-4.1714422133711446E-2</v>
      </c>
      <c r="AC266" s="1">
        <f t="shared" si="117"/>
        <v>-5.431999999564141E-2</v>
      </c>
      <c r="AE266" s="1">
        <f t="shared" si="118"/>
        <v>6.482015604392705E-6</v>
      </c>
      <c r="AF266" s="1">
        <f t="shared" si="127"/>
        <v>-5.431999999564141E-2</v>
      </c>
      <c r="AG266" s="2"/>
      <c r="AH266" s="1">
        <f t="shared" si="119"/>
        <v>-1.2605577861929968E-2</v>
      </c>
      <c r="AI266" s="1">
        <f t="shared" si="120"/>
        <v>1.2809366817799468</v>
      </c>
      <c r="AJ266" s="1">
        <f t="shared" si="121"/>
        <v>-0.93606607361331962</v>
      </c>
      <c r="AK266" s="1">
        <f t="shared" si="122"/>
        <v>-4.1445723917670873E-4</v>
      </c>
      <c r="AL266" s="1">
        <f t="shared" si="123"/>
        <v>-1.4752681489424184E-3</v>
      </c>
      <c r="AM266" s="1">
        <f t="shared" si="124"/>
        <v>-7.3763420825446199E-4</v>
      </c>
      <c r="AN266" s="1">
        <f t="shared" si="131"/>
        <v>-1.1053265259338702E-3</v>
      </c>
      <c r="AO266" s="1">
        <f t="shared" si="131"/>
        <v>-1.1052167428661965E-3</v>
      </c>
      <c r="AP266" s="1">
        <f t="shared" si="131"/>
        <v>-1.1048259679252463E-3</v>
      </c>
      <c r="AQ266" s="1">
        <f t="shared" si="131"/>
        <v>-1.1034349970081431E-3</v>
      </c>
      <c r="AR266" s="1">
        <f t="shared" si="131"/>
        <v>-1.0984838092969768E-3</v>
      </c>
      <c r="AS266" s="1">
        <f t="shared" si="131"/>
        <v>-1.0808599617046287E-3</v>
      </c>
      <c r="AT266" s="1">
        <f t="shared" si="131"/>
        <v>-1.0181275409650436E-3</v>
      </c>
      <c r="AU266" s="1">
        <f t="shared" si="126"/>
        <v>-7.9483032687299726E-4</v>
      </c>
    </row>
    <row r="267" spans="1:47" x14ac:dyDescent="0.2">
      <c r="A267" s="1" t="s">
        <v>177</v>
      </c>
      <c r="C267" s="54">
        <v>51245.582000000002</v>
      </c>
      <c r="D267" s="54"/>
      <c r="E267" s="1">
        <f t="shared" si="110"/>
        <v>7899.9178038348582</v>
      </c>
      <c r="F267" s="1">
        <f t="shared" si="111"/>
        <v>7900</v>
      </c>
      <c r="G267" s="1">
        <f t="shared" si="112"/>
        <v>-5.6499999998777639E-2</v>
      </c>
      <c r="I267" s="1">
        <f>G267</f>
        <v>-5.6499999998777639E-2</v>
      </c>
      <c r="Q267" s="112">
        <f t="shared" si="113"/>
        <v>36227.082000000002</v>
      </c>
      <c r="S267" s="2">
        <v>0.1</v>
      </c>
      <c r="Z267" s="1">
        <f t="shared" si="114"/>
        <v>7900</v>
      </c>
      <c r="AA267" s="1">
        <f t="shared" si="115"/>
        <v>-5.1816899200119185E-2</v>
      </c>
      <c r="AB267" s="1">
        <f t="shared" si="116"/>
        <v>-4.3874975730670451E-2</v>
      </c>
      <c r="AC267" s="1">
        <f t="shared" si="117"/>
        <v>-5.6499999998777639E-2</v>
      </c>
      <c r="AE267" s="1">
        <f t="shared" si="118"/>
        <v>2.1931433090395455E-6</v>
      </c>
      <c r="AF267" s="1">
        <f t="shared" si="127"/>
        <v>-5.6499999998777639E-2</v>
      </c>
      <c r="AG267" s="2"/>
      <c r="AH267" s="1">
        <f t="shared" si="119"/>
        <v>-1.262502426810719E-2</v>
      </c>
      <c r="AI267" s="1">
        <f t="shared" si="120"/>
        <v>1.2809344227668877</v>
      </c>
      <c r="AJ267" s="1">
        <f t="shared" si="121"/>
        <v>-0.93807297382166588</v>
      </c>
      <c r="AK267" s="1">
        <f t="shared" si="122"/>
        <v>1.2004369895461339E-3</v>
      </c>
      <c r="AL267" s="1">
        <f t="shared" si="123"/>
        <v>4.272988947673125E-3</v>
      </c>
      <c r="AM267" s="1">
        <f t="shared" si="124"/>
        <v>2.136497724596207E-3</v>
      </c>
      <c r="AN267" s="1">
        <f t="shared" si="131"/>
        <v>3.201486325547545E-3</v>
      </c>
      <c r="AO267" s="1">
        <f t="shared" si="131"/>
        <v>3.2011683560363956E-3</v>
      </c>
      <c r="AP267" s="1">
        <f t="shared" si="131"/>
        <v>3.2000365323395386E-3</v>
      </c>
      <c r="AQ267" s="1">
        <f t="shared" si="131"/>
        <v>3.1960077659790131E-3</v>
      </c>
      <c r="AR267" s="1">
        <f t="shared" si="131"/>
        <v>3.1816672304726102E-3</v>
      </c>
      <c r="AS267" s="1">
        <f t="shared" si="131"/>
        <v>3.1306215954325402E-3</v>
      </c>
      <c r="AT267" s="1">
        <f t="shared" si="131"/>
        <v>2.9489229469128889E-3</v>
      </c>
      <c r="AU267" s="1">
        <f t="shared" si="126"/>
        <v>2.3021612671003666E-3</v>
      </c>
    </row>
    <row r="268" spans="1:47" x14ac:dyDescent="0.2">
      <c r="A268" s="1" t="s">
        <v>177</v>
      </c>
      <c r="C268" s="54">
        <v>51245.59</v>
      </c>
      <c r="D268" s="54"/>
      <c r="E268" s="1">
        <f t="shared" si="110"/>
        <v>7899.9294422299154</v>
      </c>
      <c r="F268" s="1">
        <f t="shared" si="111"/>
        <v>7900</v>
      </c>
      <c r="G268" s="1">
        <f t="shared" si="112"/>
        <v>-4.8500000004423782E-2</v>
      </c>
      <c r="I268" s="1">
        <f>G268</f>
        <v>-4.8500000004423782E-2</v>
      </c>
      <c r="Q268" s="112">
        <f t="shared" si="113"/>
        <v>36227.089999999997</v>
      </c>
      <c r="S268" s="2">
        <v>0.1</v>
      </c>
      <c r="Z268" s="1">
        <f t="shared" si="114"/>
        <v>7900</v>
      </c>
      <c r="AA268" s="1">
        <f t="shared" si="115"/>
        <v>-5.1816899200119185E-2</v>
      </c>
      <c r="AB268" s="1">
        <f t="shared" si="116"/>
        <v>-3.5874975736316594E-2</v>
      </c>
      <c r="AC268" s="1">
        <f t="shared" si="117"/>
        <v>-4.8500000004423782E-2</v>
      </c>
      <c r="AE268" s="1">
        <f t="shared" si="118"/>
        <v>1.1001820274404808E-6</v>
      </c>
      <c r="AF268" s="1">
        <f t="shared" si="127"/>
        <v>-4.8500000004423782E-2</v>
      </c>
      <c r="AG268" s="2"/>
      <c r="AH268" s="1">
        <f t="shared" si="119"/>
        <v>-1.262502426810719E-2</v>
      </c>
      <c r="AI268" s="1">
        <f t="shared" si="120"/>
        <v>1.2809344227668877</v>
      </c>
      <c r="AJ268" s="1">
        <f t="shared" si="121"/>
        <v>-0.93807297382166588</v>
      </c>
      <c r="AK268" s="1">
        <f t="shared" si="122"/>
        <v>1.2004369895461339E-3</v>
      </c>
      <c r="AL268" s="1">
        <f t="shared" si="123"/>
        <v>4.272988947673125E-3</v>
      </c>
      <c r="AM268" s="1">
        <f t="shared" si="124"/>
        <v>2.136497724596207E-3</v>
      </c>
      <c r="AN268" s="1">
        <f t="shared" si="131"/>
        <v>3.201486325547545E-3</v>
      </c>
      <c r="AO268" s="1">
        <f t="shared" si="131"/>
        <v>3.2011683560363956E-3</v>
      </c>
      <c r="AP268" s="1">
        <f t="shared" si="131"/>
        <v>3.2000365323395386E-3</v>
      </c>
      <c r="AQ268" s="1">
        <f t="shared" si="131"/>
        <v>3.1960077659790131E-3</v>
      </c>
      <c r="AR268" s="1">
        <f t="shared" si="131"/>
        <v>3.1816672304726102E-3</v>
      </c>
      <c r="AS268" s="1">
        <f t="shared" si="131"/>
        <v>3.1306215954325402E-3</v>
      </c>
      <c r="AT268" s="1">
        <f t="shared" si="131"/>
        <v>2.9489229469128889E-3</v>
      </c>
      <c r="AU268" s="1">
        <f t="shared" si="126"/>
        <v>2.3021612671003666E-3</v>
      </c>
    </row>
    <row r="269" spans="1:47" x14ac:dyDescent="0.2">
      <c r="A269" s="55" t="s">
        <v>177</v>
      </c>
      <c r="C269" s="54">
        <v>51245.593000000001</v>
      </c>
      <c r="D269" s="54"/>
      <c r="E269" s="1">
        <f t="shared" si="110"/>
        <v>7899.9338066280707</v>
      </c>
      <c r="F269" s="1">
        <f t="shared" si="111"/>
        <v>7900</v>
      </c>
      <c r="G269" s="1">
        <f t="shared" si="112"/>
        <v>-4.5500000000174623E-2</v>
      </c>
      <c r="I269" s="1">
        <f>G269</f>
        <v>-4.5500000000174623E-2</v>
      </c>
      <c r="Q269" s="112">
        <f t="shared" si="113"/>
        <v>36227.093000000001</v>
      </c>
      <c r="S269" s="2">
        <v>0.1</v>
      </c>
      <c r="Z269" s="1">
        <f t="shared" si="114"/>
        <v>7900</v>
      </c>
      <c r="AA269" s="1">
        <f t="shared" si="115"/>
        <v>-5.1816899200119185E-2</v>
      </c>
      <c r="AB269" s="1">
        <f t="shared" si="116"/>
        <v>-3.2874975732067435E-2</v>
      </c>
      <c r="AC269" s="1">
        <f t="shared" si="117"/>
        <v>-4.5500000000174623E-2</v>
      </c>
      <c r="AE269" s="1">
        <f t="shared" si="118"/>
        <v>3.9903215502260241E-6</v>
      </c>
      <c r="AF269" s="1">
        <f t="shared" si="127"/>
        <v>-4.5500000000174623E-2</v>
      </c>
      <c r="AG269" s="2"/>
      <c r="AH269" s="1">
        <f t="shared" si="119"/>
        <v>-1.262502426810719E-2</v>
      </c>
      <c r="AI269" s="1">
        <f t="shared" si="120"/>
        <v>1.2809344227668877</v>
      </c>
      <c r="AJ269" s="1">
        <f t="shared" si="121"/>
        <v>-0.93807297382166588</v>
      </c>
      <c r="AK269" s="1">
        <f t="shared" si="122"/>
        <v>1.2004369895461339E-3</v>
      </c>
      <c r="AL269" s="1">
        <f t="shared" si="123"/>
        <v>4.272988947673125E-3</v>
      </c>
      <c r="AM269" s="1">
        <f t="shared" si="124"/>
        <v>2.136497724596207E-3</v>
      </c>
      <c r="AN269" s="1">
        <f t="shared" si="131"/>
        <v>3.201486325547545E-3</v>
      </c>
      <c r="AO269" s="1">
        <f t="shared" si="131"/>
        <v>3.2011683560363956E-3</v>
      </c>
      <c r="AP269" s="1">
        <f t="shared" si="131"/>
        <v>3.2000365323395386E-3</v>
      </c>
      <c r="AQ269" s="1">
        <f t="shared" si="131"/>
        <v>3.1960077659790131E-3</v>
      </c>
      <c r="AR269" s="1">
        <f t="shared" si="131"/>
        <v>3.1816672304726102E-3</v>
      </c>
      <c r="AS269" s="1">
        <f t="shared" si="131"/>
        <v>3.1306215954325402E-3</v>
      </c>
      <c r="AT269" s="1">
        <f t="shared" si="131"/>
        <v>2.9489229469128889E-3</v>
      </c>
      <c r="AU269" s="1">
        <f t="shared" si="126"/>
        <v>2.3021612671003666E-3</v>
      </c>
    </row>
    <row r="270" spans="1:47" x14ac:dyDescent="0.2">
      <c r="A270" s="55" t="s">
        <v>177</v>
      </c>
      <c r="B270" s="55"/>
      <c r="C270" s="58">
        <v>51253.834000000003</v>
      </c>
      <c r="D270" s="58"/>
      <c r="E270" s="1">
        <f t="shared" si="110"/>
        <v>7911.9228083447369</v>
      </c>
      <c r="F270" s="1">
        <f t="shared" si="111"/>
        <v>7912</v>
      </c>
      <c r="G270" s="1">
        <f t="shared" si="112"/>
        <v>-5.30599999910919E-2</v>
      </c>
      <c r="I270" s="1">
        <f>G270</f>
        <v>-5.30599999910919E-2</v>
      </c>
      <c r="Q270" s="112">
        <f t="shared" si="113"/>
        <v>36235.334000000003</v>
      </c>
      <c r="S270" s="2">
        <v>0.1</v>
      </c>
      <c r="Z270" s="1">
        <f t="shared" si="114"/>
        <v>7912</v>
      </c>
      <c r="AA270" s="1">
        <f t="shared" si="115"/>
        <v>-5.1901948819936032E-2</v>
      </c>
      <c r="AB270" s="1">
        <f t="shared" si="116"/>
        <v>-4.0396786237463733E-2</v>
      </c>
      <c r="AC270" s="1">
        <f t="shared" si="117"/>
        <v>-5.30599999910919E-2</v>
      </c>
      <c r="AE270" s="1">
        <f t="shared" si="118"/>
        <v>1.3410825150154765E-7</v>
      </c>
      <c r="AF270" s="1">
        <f t="shared" si="127"/>
        <v>-5.30599999910919E-2</v>
      </c>
      <c r="AG270" s="2"/>
      <c r="AH270" s="1">
        <f t="shared" si="119"/>
        <v>-1.2663213753628165E-2</v>
      </c>
      <c r="AI270" s="1">
        <f t="shared" si="120"/>
        <v>1.2809020580967545</v>
      </c>
      <c r="AJ270" s="1">
        <f t="shared" si="121"/>
        <v>-0.94199363026305649</v>
      </c>
      <c r="AK270" s="1">
        <f t="shared" si="122"/>
        <v>4.4299775775745089E-3</v>
      </c>
      <c r="AL270" s="1">
        <f t="shared" si="123"/>
        <v>1.5769234310716734E-2</v>
      </c>
      <c r="AM270" s="1">
        <f t="shared" si="124"/>
        <v>7.8847805475796007E-3</v>
      </c>
      <c r="AN270" s="1">
        <f t="shared" si="131"/>
        <v>1.1815011419564902E-2</v>
      </c>
      <c r="AO270" s="1">
        <f t="shared" si="131"/>
        <v>1.1813838383935149E-2</v>
      </c>
      <c r="AP270" s="1">
        <f t="shared" si="131"/>
        <v>1.1809662652307817E-2</v>
      </c>
      <c r="AQ270" s="1">
        <f t="shared" si="131"/>
        <v>1.1794798029084699E-2</v>
      </c>
      <c r="AR270" s="1">
        <f t="shared" si="131"/>
        <v>1.1741883484986879E-2</v>
      </c>
      <c r="AS270" s="1">
        <f t="shared" si="131"/>
        <v>1.1553520484867465E-2</v>
      </c>
      <c r="AT270" s="1">
        <f t="shared" si="131"/>
        <v>1.0882996967739166E-2</v>
      </c>
      <c r="AU270" s="1">
        <f t="shared" si="126"/>
        <v>8.4961444550479825E-3</v>
      </c>
    </row>
    <row r="271" spans="1:47" x14ac:dyDescent="0.2">
      <c r="A271" s="64" t="s">
        <v>199</v>
      </c>
      <c r="B271" s="55"/>
      <c r="C271" s="58">
        <v>51519.847430000002</v>
      </c>
      <c r="D271" s="65">
        <v>6.0000000000000002E-5</v>
      </c>
      <c r="E271" s="1">
        <f t="shared" si="110"/>
        <v>8298.918982222358</v>
      </c>
      <c r="F271" s="1">
        <f t="shared" si="111"/>
        <v>8299</v>
      </c>
      <c r="G271" s="1">
        <f t="shared" si="112"/>
        <v>-5.5689999993774109E-2</v>
      </c>
      <c r="K271" s="1">
        <f>G271</f>
        <v>-5.5689999993774109E-2</v>
      </c>
      <c r="Q271" s="112">
        <f t="shared" si="113"/>
        <v>36501.347430000002</v>
      </c>
      <c r="S271" s="2">
        <v>1</v>
      </c>
      <c r="T271" s="1" t="s">
        <v>70</v>
      </c>
      <c r="Z271" s="1">
        <f t="shared" si="114"/>
        <v>8299</v>
      </c>
      <c r="AA271" s="1">
        <f t="shared" si="115"/>
        <v>-5.4123167373392261E-2</v>
      </c>
      <c r="AB271" s="1">
        <f t="shared" si="116"/>
        <v>-4.2312496699666691E-2</v>
      </c>
      <c r="AC271" s="1">
        <f t="shared" si="117"/>
        <v>-5.5689999993774109E-2</v>
      </c>
      <c r="AE271" s="1">
        <f t="shared" si="118"/>
        <v>2.4549644602926457E-6</v>
      </c>
      <c r="AF271" s="1">
        <f t="shared" si="127"/>
        <v>-5.5689999993774109E-2</v>
      </c>
      <c r="AG271" s="2"/>
      <c r="AH271" s="1">
        <f t="shared" si="119"/>
        <v>-1.3377503294107416E-2</v>
      </c>
      <c r="AI271" s="1">
        <f t="shared" si="120"/>
        <v>1.2606434648147267</v>
      </c>
      <c r="AJ271" s="1">
        <f t="shared" si="121"/>
        <v>-0.99970295666471976</v>
      </c>
      <c r="AK271" s="1">
        <f t="shared" si="122"/>
        <v>0.10483594418759561</v>
      </c>
      <c r="AL271" s="1">
        <f t="shared" si="123"/>
        <v>0.38241847203595164</v>
      </c>
      <c r="AM271" s="1">
        <f t="shared" si="124"/>
        <v>0.19357409178997026</v>
      </c>
      <c r="AN271" s="1">
        <f t="shared" si="131"/>
        <v>0.28805747862410758</v>
      </c>
      <c r="AO271" s="1">
        <f t="shared" si="131"/>
        <v>0.2880348682193874</v>
      </c>
      <c r="AP271" s="1">
        <f t="shared" si="131"/>
        <v>0.28795092914093995</v>
      </c>
      <c r="AQ271" s="1">
        <f t="shared" si="131"/>
        <v>0.28763933116680096</v>
      </c>
      <c r="AR271" s="1">
        <f t="shared" si="131"/>
        <v>0.28648287057212757</v>
      </c>
      <c r="AS271" s="1">
        <f t="shared" si="131"/>
        <v>0.28219422603539912</v>
      </c>
      <c r="AT271" s="1">
        <f t="shared" si="131"/>
        <v>0.26633584810316252</v>
      </c>
      <c r="AU271" s="1">
        <f t="shared" si="126"/>
        <v>0.20825210226635793</v>
      </c>
    </row>
    <row r="272" spans="1:47" x14ac:dyDescent="0.2">
      <c r="A272" s="59" t="s">
        <v>201</v>
      </c>
      <c r="B272" s="66"/>
      <c r="C272" s="58">
        <v>51556.279300000002</v>
      </c>
      <c r="D272" s="58">
        <v>5.0000000000000001E-4</v>
      </c>
      <c r="E272" s="1">
        <f t="shared" si="110"/>
        <v>8351.920044225908</v>
      </c>
      <c r="F272" s="1">
        <f t="shared" si="111"/>
        <v>8352</v>
      </c>
      <c r="G272" s="56">
        <f t="shared" si="112"/>
        <v>-5.4959999994025566E-2</v>
      </c>
      <c r="J272" s="1">
        <f>G272</f>
        <v>-5.4959999994025566E-2</v>
      </c>
      <c r="Q272" s="112">
        <f t="shared" si="113"/>
        <v>36537.779300000002</v>
      </c>
      <c r="S272" s="2">
        <v>1</v>
      </c>
      <c r="T272" s="1" t="s">
        <v>67</v>
      </c>
      <c r="Z272" s="1">
        <f t="shared" si="114"/>
        <v>8352</v>
      </c>
      <c r="AA272" s="1">
        <f t="shared" si="115"/>
        <v>-5.4347920480585968E-2</v>
      </c>
      <c r="AB272" s="1">
        <f t="shared" si="116"/>
        <v>-4.1563467924355557E-2</v>
      </c>
      <c r="AC272" s="1">
        <f t="shared" si="117"/>
        <v>-5.4959999994025566E-2</v>
      </c>
      <c r="AE272" s="1">
        <f t="shared" si="118"/>
        <v>3.746413307724549E-7</v>
      </c>
      <c r="AF272" s="1">
        <f t="shared" si="127"/>
        <v>-5.4959999994025566E-2</v>
      </c>
      <c r="AG272" s="2"/>
      <c r="AH272" s="1">
        <f t="shared" si="119"/>
        <v>-1.3396532069670012E-2</v>
      </c>
      <c r="AI272" s="1">
        <f t="shared" si="120"/>
        <v>1.2551988649217782</v>
      </c>
      <c r="AJ272" s="1">
        <f t="shared" si="121"/>
        <v>-0.99731126193881292</v>
      </c>
      <c r="AK272" s="1">
        <f t="shared" si="122"/>
        <v>0.11746969944188249</v>
      </c>
      <c r="AL272" s="1">
        <f t="shared" si="123"/>
        <v>0.43139169266389299</v>
      </c>
      <c r="AM272" s="1">
        <f t="shared" si="124"/>
        <v>0.21910435370390874</v>
      </c>
      <c r="AN272" s="1">
        <f t="shared" si="131"/>
        <v>0.32541993975284761</v>
      </c>
      <c r="AO272" s="1">
        <f t="shared" si="131"/>
        <v>0.32539603729224054</v>
      </c>
      <c r="AP272" s="1">
        <f t="shared" si="131"/>
        <v>0.32530624546608133</v>
      </c>
      <c r="AQ272" s="1">
        <f t="shared" si="131"/>
        <v>0.3249689583704084</v>
      </c>
      <c r="AR272" s="1">
        <f t="shared" si="131"/>
        <v>0.32370234104828566</v>
      </c>
      <c r="AS272" s="1">
        <f t="shared" si="131"/>
        <v>0.31895058314682301</v>
      </c>
      <c r="AT272" s="1">
        <f t="shared" si="131"/>
        <v>0.30118940632570362</v>
      </c>
      <c r="AU272" s="1">
        <f t="shared" si="126"/>
        <v>0.23560886134645909</v>
      </c>
    </row>
    <row r="273" spans="1:47" x14ac:dyDescent="0.2">
      <c r="A273" s="59" t="s">
        <v>201</v>
      </c>
      <c r="B273" s="66"/>
      <c r="C273" s="58">
        <v>51578.275199999996</v>
      </c>
      <c r="D273" s="58">
        <v>2.9999999999999997E-4</v>
      </c>
      <c r="E273" s="1">
        <f t="shared" si="110"/>
        <v>8383.9196659780591</v>
      </c>
      <c r="F273" s="1">
        <f t="shared" si="111"/>
        <v>8384</v>
      </c>
      <c r="G273" s="56">
        <f t="shared" si="112"/>
        <v>-5.5220000002009328E-2</v>
      </c>
      <c r="J273" s="1">
        <f>G273</f>
        <v>-5.5220000002009328E-2</v>
      </c>
      <c r="Q273" s="112">
        <f t="shared" si="113"/>
        <v>36559.775199999996</v>
      </c>
      <c r="S273" s="2">
        <v>1</v>
      </c>
      <c r="T273" s="1" t="s">
        <v>67</v>
      </c>
      <c r="Z273" s="1">
        <f t="shared" si="114"/>
        <v>8384</v>
      </c>
      <c r="AA273" s="1">
        <f t="shared" si="115"/>
        <v>-5.4474495455912805E-2</v>
      </c>
      <c r="AB273" s="1">
        <f t="shared" si="116"/>
        <v>-4.1821027947552145E-2</v>
      </c>
      <c r="AC273" s="1">
        <f t="shared" si="117"/>
        <v>-5.5220000002009328E-2</v>
      </c>
      <c r="AE273" s="1">
        <f t="shared" si="118"/>
        <v>5.5577702825058309E-7</v>
      </c>
      <c r="AF273" s="1">
        <f t="shared" si="127"/>
        <v>-5.5220000002009328E-2</v>
      </c>
      <c r="AG273" s="2"/>
      <c r="AH273" s="1">
        <f t="shared" si="119"/>
        <v>-1.3398972054457187E-2</v>
      </c>
      <c r="AI273" s="1">
        <f t="shared" si="120"/>
        <v>1.2516409468252907</v>
      </c>
      <c r="AJ273" s="1">
        <f t="shared" si="121"/>
        <v>-0.99473059206308412</v>
      </c>
      <c r="AK273" s="1">
        <f t="shared" si="122"/>
        <v>0.12490966666035681</v>
      </c>
      <c r="AL273" s="1">
        <f t="shared" si="123"/>
        <v>0.46074784320658319</v>
      </c>
      <c r="AM273" s="1">
        <f t="shared" si="124"/>
        <v>0.23453781805496934</v>
      </c>
      <c r="AN273" s="1">
        <f t="shared" si="131"/>
        <v>0.34789722525407513</v>
      </c>
      <c r="AO273" s="1">
        <f t="shared" si="131"/>
        <v>0.34787277586684251</v>
      </c>
      <c r="AP273" s="1">
        <f t="shared" si="131"/>
        <v>0.34778020427897799</v>
      </c>
      <c r="AQ273" s="1">
        <f t="shared" si="131"/>
        <v>0.34742973288136081</v>
      </c>
      <c r="AR273" s="1">
        <f t="shared" si="131"/>
        <v>0.34610326812545161</v>
      </c>
      <c r="AS273" s="1">
        <f t="shared" si="131"/>
        <v>0.34108857746618232</v>
      </c>
      <c r="AT273" s="1">
        <f t="shared" si="131"/>
        <v>0.32220966040399535</v>
      </c>
      <c r="AU273" s="1">
        <f t="shared" si="126"/>
        <v>0.25212614984765302</v>
      </c>
    </row>
    <row r="274" spans="1:47" x14ac:dyDescent="0.2">
      <c r="A274" s="55" t="s">
        <v>203</v>
      </c>
      <c r="B274" s="55" t="s">
        <v>95</v>
      </c>
      <c r="C274" s="58">
        <v>52364.634899999997</v>
      </c>
      <c r="D274" s="58">
        <v>5.9999999999999995E-4</v>
      </c>
      <c r="E274" s="1">
        <f t="shared" si="110"/>
        <v>9527.9152724839241</v>
      </c>
      <c r="F274" s="1">
        <f t="shared" si="111"/>
        <v>9528</v>
      </c>
      <c r="G274" s="56">
        <f t="shared" si="112"/>
        <v>-5.8239999998477288E-2</v>
      </c>
      <c r="K274" s="1">
        <f>G274</f>
        <v>-5.8239999998477288E-2</v>
      </c>
      <c r="M274" s="56"/>
      <c r="Q274" s="112">
        <f t="shared" si="113"/>
        <v>37346.134899999997</v>
      </c>
      <c r="S274" s="2">
        <v>1</v>
      </c>
      <c r="T274" s="1" t="s">
        <v>70</v>
      </c>
      <c r="Z274" s="1">
        <f t="shared" si="114"/>
        <v>9528</v>
      </c>
      <c r="AA274" s="1">
        <f t="shared" si="115"/>
        <v>-5.5305265645082959E-2</v>
      </c>
      <c r="AB274" s="1">
        <f t="shared" si="116"/>
        <v>-4.8410529441633092E-2</v>
      </c>
      <c r="AC274" s="1">
        <f t="shared" si="117"/>
        <v>-5.8239999998477288E-2</v>
      </c>
      <c r="AE274" s="1">
        <f t="shared" si="118"/>
        <v>8.6126657249928305E-6</v>
      </c>
      <c r="AF274" s="1">
        <f t="shared" si="127"/>
        <v>-5.8239999998477288E-2</v>
      </c>
      <c r="AG274" s="2"/>
      <c r="AH274" s="1">
        <f t="shared" si="119"/>
        <v>-9.8294705568441974E-3</v>
      </c>
      <c r="AI274" s="1">
        <f t="shared" si="120"/>
        <v>1.0580263130983514</v>
      </c>
      <c r="AJ274" s="1">
        <f t="shared" si="121"/>
        <v>-0.53633368121418834</v>
      </c>
      <c r="AK274" s="1">
        <f t="shared" si="122"/>
        <v>0.27487913331597646</v>
      </c>
      <c r="AL274" s="1">
        <f t="shared" si="123"/>
        <v>1.3627531672911557</v>
      </c>
      <c r="AM274" s="1">
        <f t="shared" si="124"/>
        <v>0.81094069131538948</v>
      </c>
      <c r="AN274" s="1">
        <f t="shared" si="131"/>
        <v>1.091959450171784</v>
      </c>
      <c r="AO274" s="1">
        <f t="shared" si="131"/>
        <v>1.0919581405645842</v>
      </c>
      <c r="AP274" s="1">
        <f t="shared" si="131"/>
        <v>1.0919480232764038</v>
      </c>
      <c r="AQ274" s="1">
        <f t="shared" si="131"/>
        <v>1.0918698694461757</v>
      </c>
      <c r="AR274" s="1">
        <f t="shared" si="131"/>
        <v>1.0912665441711411</v>
      </c>
      <c r="AS274" s="1">
        <f t="shared" si="131"/>
        <v>1.0866323796254125</v>
      </c>
      <c r="AT274" s="1">
        <f t="shared" si="131"/>
        <v>1.0523074323695045</v>
      </c>
      <c r="AU274" s="1">
        <f t="shared" si="126"/>
        <v>0.84261921376532234</v>
      </c>
    </row>
    <row r="275" spans="1:47" x14ac:dyDescent="0.2">
      <c r="A275" s="64" t="s">
        <v>204</v>
      </c>
      <c r="B275" s="55"/>
      <c r="C275" s="68">
        <v>52649.902666947884</v>
      </c>
      <c r="D275" s="58">
        <v>1E-4</v>
      </c>
      <c r="E275" s="1">
        <f t="shared" si="110"/>
        <v>9942.9226438765854</v>
      </c>
      <c r="F275" s="1">
        <f t="shared" si="111"/>
        <v>9943</v>
      </c>
      <c r="G275" s="56">
        <f t="shared" si="112"/>
        <v>-5.3173052110651042E-2</v>
      </c>
      <c r="K275" s="1">
        <f>G275</f>
        <v>-5.3173052110651042E-2</v>
      </c>
      <c r="Q275" s="112">
        <f t="shared" si="113"/>
        <v>37631.402666947884</v>
      </c>
      <c r="S275" s="2">
        <v>1</v>
      </c>
      <c r="T275" s="1" t="s">
        <v>70</v>
      </c>
      <c r="Z275" s="1">
        <f t="shared" si="114"/>
        <v>9943</v>
      </c>
      <c r="AA275" s="1">
        <f t="shared" si="115"/>
        <v>-5.4463223643779993E-2</v>
      </c>
      <c r="AB275" s="1">
        <f t="shared" si="116"/>
        <v>-4.5763815878968592E-2</v>
      </c>
      <c r="AC275" s="1">
        <f t="shared" si="117"/>
        <v>-5.3173052110651042E-2</v>
      </c>
      <c r="AE275" s="1">
        <f t="shared" si="118"/>
        <v>1.6645425848963063E-6</v>
      </c>
      <c r="AF275" s="1">
        <f t="shared" si="127"/>
        <v>-5.3173052110651042E-2</v>
      </c>
      <c r="AG275" s="2"/>
      <c r="AH275" s="1">
        <f t="shared" si="119"/>
        <v>-7.4092362316824506E-3</v>
      </c>
      <c r="AI275" s="1">
        <f t="shared" si="120"/>
        <v>0.98732000162182754</v>
      </c>
      <c r="AJ275" s="1">
        <f t="shared" si="121"/>
        <v>-0.30781337665502451</v>
      </c>
      <c r="AK275" s="1">
        <f t="shared" si="122"/>
        <v>0.28065068784070318</v>
      </c>
      <c r="AL275" s="1">
        <f t="shared" si="123"/>
        <v>1.6159463356799595</v>
      </c>
      <c r="AM275" s="1">
        <f t="shared" si="124"/>
        <v>1.0462008418187569</v>
      </c>
      <c r="AN275" s="1">
        <f t="shared" si="131"/>
        <v>1.3296348115465393</v>
      </c>
      <c r="AO275" s="1">
        <f t="shared" si="131"/>
        <v>1.3296347736074559</v>
      </c>
      <c r="AP275" s="1">
        <f t="shared" si="131"/>
        <v>1.32963420816656</v>
      </c>
      <c r="AQ275" s="1">
        <f t="shared" si="131"/>
        <v>1.3296257810372847</v>
      </c>
      <c r="AR275" s="1">
        <f t="shared" si="131"/>
        <v>1.3295002203111097</v>
      </c>
      <c r="AS275" s="1">
        <f t="shared" si="131"/>
        <v>1.3276369476940113</v>
      </c>
      <c r="AT275" s="1">
        <f t="shared" si="131"/>
        <v>1.3014678106762694</v>
      </c>
      <c r="AU275" s="1">
        <f t="shared" si="126"/>
        <v>1.056827799015176</v>
      </c>
    </row>
    <row r="276" spans="1:47" x14ac:dyDescent="0.2">
      <c r="A276" s="64" t="s">
        <v>204</v>
      </c>
      <c r="B276" s="55"/>
      <c r="C276" s="69">
        <v>52674.648000000001</v>
      </c>
      <c r="D276" s="58">
        <v>1E-4</v>
      </c>
      <c r="E276" s="1">
        <f t="shared" si="110"/>
        <v>9978.9221391370174</v>
      </c>
      <c r="F276" s="1">
        <f t="shared" si="111"/>
        <v>9979</v>
      </c>
      <c r="G276" s="56">
        <f t="shared" si="112"/>
        <v>-5.3519999994023237E-2</v>
      </c>
      <c r="K276" s="1">
        <f>G276</f>
        <v>-5.3519999994023237E-2</v>
      </c>
      <c r="Q276" s="112">
        <f t="shared" si="113"/>
        <v>37656.148000000001</v>
      </c>
      <c r="S276" s="2">
        <v>1</v>
      </c>
      <c r="T276" s="1" t="s">
        <v>70</v>
      </c>
      <c r="Z276" s="1">
        <f t="shared" si="114"/>
        <v>9979</v>
      </c>
      <c r="AA276" s="1">
        <f t="shared" si="115"/>
        <v>-5.4376500793336786E-2</v>
      </c>
      <c r="AB276" s="1">
        <f t="shared" si="116"/>
        <v>-4.6333936828052293E-2</v>
      </c>
      <c r="AC276" s="1">
        <f t="shared" si="117"/>
        <v>-5.3519999994023237E-2</v>
      </c>
      <c r="AE276" s="1">
        <f t="shared" si="118"/>
        <v>7.3359361922474833E-7</v>
      </c>
      <c r="AF276" s="1">
        <f t="shared" si="127"/>
        <v>-5.3519999994023237E-2</v>
      </c>
      <c r="AG276" s="2"/>
      <c r="AH276" s="1">
        <f t="shared" si="119"/>
        <v>-7.1860631659709474E-3</v>
      </c>
      <c r="AI276" s="1">
        <f t="shared" si="120"/>
        <v>0.98160548095006217</v>
      </c>
      <c r="AJ276" s="1">
        <f t="shared" si="121"/>
        <v>-0.28836752319328973</v>
      </c>
      <c r="AK276" s="1">
        <f t="shared" si="122"/>
        <v>0.28033414457260064</v>
      </c>
      <c r="AL276" s="1">
        <f t="shared" si="123"/>
        <v>1.6363188045782358</v>
      </c>
      <c r="AM276" s="1">
        <f t="shared" si="124"/>
        <v>1.0677668501783297</v>
      </c>
      <c r="AN276" s="1">
        <f t="shared" si="131"/>
        <v>1.3494954494698965</v>
      </c>
      <c r="AO276" s="1">
        <f t="shared" si="131"/>
        <v>1.34949542550055</v>
      </c>
      <c r="AP276" s="1">
        <f t="shared" si="131"/>
        <v>1.3494950368006926</v>
      </c>
      <c r="AQ276" s="1">
        <f t="shared" si="131"/>
        <v>1.3494887335277799</v>
      </c>
      <c r="AR276" s="1">
        <f t="shared" si="131"/>
        <v>1.3493865424118061</v>
      </c>
      <c r="AS276" s="1">
        <f t="shared" si="131"/>
        <v>1.3477362053300486</v>
      </c>
      <c r="AT276" s="1">
        <f t="shared" si="131"/>
        <v>1.3225738981475281</v>
      </c>
      <c r="AU276" s="1">
        <f t="shared" si="126"/>
        <v>1.0754097485790188</v>
      </c>
    </row>
    <row r="277" spans="1:47" x14ac:dyDescent="0.2">
      <c r="A277" s="59" t="s">
        <v>205</v>
      </c>
      <c r="B277" s="66" t="s">
        <v>95</v>
      </c>
      <c r="C277" s="58">
        <v>52694.583100000003</v>
      </c>
      <c r="D277" s="58">
        <v>8.9999999999999998E-4</v>
      </c>
      <c r="E277" s="1">
        <f t="shared" ref="E277:E340" si="132">(C277-C$7)/C$8</f>
        <v>10007.923710320356</v>
      </c>
      <c r="F277" s="1">
        <f t="shared" ref="F277:F340" si="133">ROUND(2*E277,0)/2</f>
        <v>10008</v>
      </c>
      <c r="G277" s="56">
        <f t="shared" ref="G277:G340" si="134">C277-(C$7+C$8*F277)</f>
        <v>-5.2439999992202502E-2</v>
      </c>
      <c r="K277" s="1">
        <f>G277</f>
        <v>-5.2439999992202502E-2</v>
      </c>
      <c r="Q277" s="112">
        <f t="shared" ref="Q277:Q340" si="135">C277-15018.5</f>
        <v>37676.083100000003</v>
      </c>
      <c r="S277" s="2">
        <v>1</v>
      </c>
      <c r="T277" s="1" t="s">
        <v>70</v>
      </c>
      <c r="Z277" s="1">
        <f t="shared" ref="Z277:Z340" si="136">F277</f>
        <v>10008</v>
      </c>
      <c r="AA277" s="1">
        <f t="shared" ref="AA277:AA340" si="137">AB$3+AB$4*Z277+AB$5*Z277^2+AH277</f>
        <v>-5.4305474947065058E-2</v>
      </c>
      <c r="AB277" s="1">
        <f t="shared" ref="AB277:AB340" si="138">IF(S277&lt;&gt;0,G277-AH277,-9999)</f>
        <v>-4.5434828283169443E-2</v>
      </c>
      <c r="AC277" s="1">
        <f t="shared" ref="AC277:AC340" si="139">+G277-P277</f>
        <v>-5.2439999992202502E-2</v>
      </c>
      <c r="AE277" s="1">
        <f t="shared" ref="AE277:AE340" si="140">+(G277-AA277)^2*S277</f>
        <v>3.4799968072194553E-6</v>
      </c>
      <c r="AF277" s="1">
        <f t="shared" si="127"/>
        <v>-5.2439999992202502E-2</v>
      </c>
      <c r="AG277" s="2"/>
      <c r="AH277" s="1">
        <f t="shared" ref="AH277:AH340" si="141">$AB$6*($AB$11/AI277*AJ277+$AB$12)</f>
        <v>-7.0051717090330555E-3</v>
      </c>
      <c r="AI277" s="1">
        <f t="shared" ref="AI277:AI340" si="142">1+$AB$7*COS(AL277)</f>
        <v>0.97705532917458549</v>
      </c>
      <c r="AJ277" s="1">
        <f t="shared" ref="AJ277:AJ340" si="143">SIN(AL277+RADIANS($AB$9))</f>
        <v>-0.27277954047163966</v>
      </c>
      <c r="AK277" s="1">
        <f t="shared" ref="AK277:AK340" si="144">$AB$7*SIN(AL277)</f>
        <v>0.27999845182615501</v>
      </c>
      <c r="AL277" s="1">
        <f t="shared" ref="AL277:AL340" si="145">2*ATAN(AM277)</f>
        <v>1.6525593438357988</v>
      </c>
      <c r="AM277" s="1">
        <f t="shared" ref="AM277:AM340" si="146">SQRT((1+$AB$7)/(1-$AB$7))*TAN(AN277/2)</f>
        <v>1.0852976376879129</v>
      </c>
      <c r="AN277" s="1">
        <f t="shared" ref="AN277:AT292" si="147">$AU277+$AB$7*SIN(AO277)</f>
        <v>1.3654109224007298</v>
      </c>
      <c r="AO277" s="1">
        <f t="shared" si="147"/>
        <v>1.3654109063272974</v>
      </c>
      <c r="AP277" s="1">
        <f t="shared" si="147"/>
        <v>1.3654106257920577</v>
      </c>
      <c r="AQ277" s="1">
        <f t="shared" si="147"/>
        <v>1.3654057295731465</v>
      </c>
      <c r="AR277" s="1">
        <f t="shared" si="147"/>
        <v>1.3653202937350244</v>
      </c>
      <c r="AS277" s="1">
        <f t="shared" si="147"/>
        <v>1.3638350907451291</v>
      </c>
      <c r="AT277" s="1">
        <f t="shared" si="147"/>
        <v>1.3395140013991296</v>
      </c>
      <c r="AU277" s="1">
        <f t="shared" ref="AU277:AU340" si="148">RADIANS($AB$9)+$AB$18*(F277-AB$15)</f>
        <v>1.0903785412832252</v>
      </c>
    </row>
    <row r="278" spans="1:47" x14ac:dyDescent="0.2">
      <c r="A278" s="70" t="s">
        <v>206</v>
      </c>
      <c r="B278" s="71"/>
      <c r="C278" s="58">
        <v>52723.452799999999</v>
      </c>
      <c r="D278" s="58">
        <v>1E-4</v>
      </c>
      <c r="E278" s="1">
        <f t="shared" si="132"/>
        <v>10049.923332072509</v>
      </c>
      <c r="F278" s="1">
        <f t="shared" si="133"/>
        <v>10050</v>
      </c>
      <c r="G278" s="56">
        <f t="shared" si="134"/>
        <v>-5.2700000000186265E-2</v>
      </c>
      <c r="J278" s="1">
        <f>G278</f>
        <v>-5.2700000000186265E-2</v>
      </c>
      <c r="Q278" s="112">
        <f t="shared" si="135"/>
        <v>37704.952799999999</v>
      </c>
      <c r="S278" s="2">
        <v>1</v>
      </c>
      <c r="T278" s="1" t="s">
        <v>67</v>
      </c>
      <c r="Z278" s="1">
        <f t="shared" si="136"/>
        <v>10050</v>
      </c>
      <c r="AA278" s="1">
        <f t="shared" si="137"/>
        <v>-5.4200900880998923E-2</v>
      </c>
      <c r="AB278" s="1">
        <f t="shared" si="138"/>
        <v>-4.5958434829022086E-2</v>
      </c>
      <c r="AC278" s="1">
        <f t="shared" si="139"/>
        <v>-5.2700000000186265E-2</v>
      </c>
      <c r="AE278" s="1">
        <f t="shared" si="140"/>
        <v>2.2527034540242138E-6</v>
      </c>
      <c r="AF278" s="1">
        <f t="shared" ref="AF278:AF341" si="149">IF(S278&lt;&gt;0,G278-P278,-9999)</f>
        <v>-5.2700000000186265E-2</v>
      </c>
      <c r="AG278" s="2"/>
      <c r="AH278" s="1">
        <f t="shared" si="141"/>
        <v>-6.7415651711641806E-3</v>
      </c>
      <c r="AI278" s="1">
        <f t="shared" si="142"/>
        <v>0.97055051794708236</v>
      </c>
      <c r="AJ278" s="1">
        <f t="shared" si="143"/>
        <v>-0.25033388604795376</v>
      </c>
      <c r="AK278" s="1">
        <f t="shared" si="144"/>
        <v>0.27938918903770266</v>
      </c>
      <c r="AL278" s="1">
        <f t="shared" si="145"/>
        <v>1.6758151957022287</v>
      </c>
      <c r="AM278" s="1">
        <f t="shared" si="146"/>
        <v>1.1109465996868493</v>
      </c>
      <c r="AN278" s="1">
        <f t="shared" si="147"/>
        <v>1.3883307147106878</v>
      </c>
      <c r="AO278" s="1">
        <f t="shared" si="147"/>
        <v>1.388330706187263</v>
      </c>
      <c r="AP278" s="1">
        <f t="shared" si="147"/>
        <v>1.3883305389871605</v>
      </c>
      <c r="AQ278" s="1">
        <f t="shared" si="147"/>
        <v>1.3883272591304225</v>
      </c>
      <c r="AR278" s="1">
        <f t="shared" si="147"/>
        <v>1.388262932077335</v>
      </c>
      <c r="AS278" s="1">
        <f t="shared" si="147"/>
        <v>1.3870058011537636</v>
      </c>
      <c r="AT278" s="1">
        <f t="shared" si="147"/>
        <v>1.3639488646536722</v>
      </c>
      <c r="AU278" s="1">
        <f t="shared" si="148"/>
        <v>1.1120574824410419</v>
      </c>
    </row>
    <row r="279" spans="1:47" x14ac:dyDescent="0.2">
      <c r="A279" s="72" t="s">
        <v>207</v>
      </c>
      <c r="B279" s="73" t="s">
        <v>95</v>
      </c>
      <c r="C279" s="72">
        <v>52743.386400000003</v>
      </c>
      <c r="D279" s="72">
        <v>1E-4</v>
      </c>
      <c r="E279" s="1">
        <f t="shared" si="132"/>
        <v>10078.922721056775</v>
      </c>
      <c r="F279" s="1">
        <f t="shared" si="133"/>
        <v>10079</v>
      </c>
      <c r="G279" s="56">
        <f t="shared" si="134"/>
        <v>-5.311999999685213E-2</v>
      </c>
      <c r="K279" s="1">
        <f>G279</f>
        <v>-5.311999999685213E-2</v>
      </c>
      <c r="Q279" s="112">
        <f t="shared" si="135"/>
        <v>37724.886400000003</v>
      </c>
      <c r="S279" s="2">
        <v>1</v>
      </c>
      <c r="T279" s="1" t="s">
        <v>70</v>
      </c>
      <c r="Z279" s="1">
        <f t="shared" si="136"/>
        <v>10079</v>
      </c>
      <c r="AA279" s="1">
        <f t="shared" si="137"/>
        <v>-5.4127599909157526E-2</v>
      </c>
      <c r="AB279" s="1">
        <f t="shared" si="138"/>
        <v>-4.6561486457447912E-2</v>
      </c>
      <c r="AC279" s="1">
        <f t="shared" si="139"/>
        <v>-5.311999999685213E-2</v>
      </c>
      <c r="AE279" s="1">
        <f t="shared" si="140"/>
        <v>1.0152575832778412E-6</v>
      </c>
      <c r="AF279" s="1">
        <f t="shared" si="149"/>
        <v>-5.311999999685213E-2</v>
      </c>
      <c r="AG279" s="2"/>
      <c r="AH279" s="1">
        <f t="shared" si="141"/>
        <v>-6.5585135394042211E-3</v>
      </c>
      <c r="AI279" s="1">
        <f t="shared" si="142"/>
        <v>0.96611830793661679</v>
      </c>
      <c r="AJ279" s="1">
        <f t="shared" si="143"/>
        <v>-0.23493065391736465</v>
      </c>
      <c r="AK279" s="1">
        <f t="shared" si="144"/>
        <v>0.27888639602399462</v>
      </c>
      <c r="AL279" s="1">
        <f t="shared" si="145"/>
        <v>1.691693077568063</v>
      </c>
      <c r="AM279" s="1">
        <f t="shared" si="146"/>
        <v>1.1288420089665525</v>
      </c>
      <c r="AN279" s="1">
        <f t="shared" si="147"/>
        <v>1.4040674853408726</v>
      </c>
      <c r="AO279" s="1">
        <f t="shared" si="147"/>
        <v>1.4040674800859461</v>
      </c>
      <c r="AP279" s="1">
        <f t="shared" si="147"/>
        <v>1.4040673673763699</v>
      </c>
      <c r="AQ279" s="1">
        <f t="shared" si="147"/>
        <v>1.404064949958489</v>
      </c>
      <c r="AR279" s="1">
        <f t="shared" si="147"/>
        <v>1.404013109045642</v>
      </c>
      <c r="AS279" s="1">
        <f t="shared" si="147"/>
        <v>1.4029052103355824</v>
      </c>
      <c r="AT279" s="1">
        <f t="shared" si="147"/>
        <v>1.3807515440738261</v>
      </c>
      <c r="AU279" s="1">
        <f t="shared" si="148"/>
        <v>1.1270262751452487</v>
      </c>
    </row>
    <row r="280" spans="1:47" x14ac:dyDescent="0.2">
      <c r="A280" s="101" t="s">
        <v>209</v>
      </c>
      <c r="B280" s="102" t="s">
        <v>95</v>
      </c>
      <c r="C280" s="101">
        <v>52765.383309999997</v>
      </c>
      <c r="D280" s="101">
        <v>8.0000000000000004E-4</v>
      </c>
      <c r="E280" s="61">
        <f t="shared" si="132"/>
        <v>10110.923812156303</v>
      </c>
      <c r="F280" s="61">
        <f t="shared" si="133"/>
        <v>10111</v>
      </c>
      <c r="G280" s="63">
        <f t="shared" si="134"/>
        <v>-5.2369999997608829E-2</v>
      </c>
      <c r="H280" s="61"/>
      <c r="I280" s="61"/>
      <c r="K280" s="56">
        <f>G280</f>
        <v>-5.2369999997608829E-2</v>
      </c>
      <c r="Q280" s="112">
        <f t="shared" si="135"/>
        <v>37746.883309999997</v>
      </c>
      <c r="S280" s="2">
        <v>1</v>
      </c>
      <c r="Z280" s="1">
        <f t="shared" si="136"/>
        <v>10111</v>
      </c>
      <c r="AA280" s="1">
        <f t="shared" si="137"/>
        <v>-5.404575881988001E-2</v>
      </c>
      <c r="AB280" s="1">
        <f t="shared" si="138"/>
        <v>-4.6014377235391452E-2</v>
      </c>
      <c r="AC280" s="1">
        <f t="shared" si="139"/>
        <v>-5.2369999997608829E-2</v>
      </c>
      <c r="AE280" s="1">
        <f t="shared" si="140"/>
        <v>2.8081676304196961E-6</v>
      </c>
      <c r="AF280" s="1">
        <f t="shared" si="149"/>
        <v>-5.2369999997608829E-2</v>
      </c>
      <c r="AG280" s="2"/>
      <c r="AH280" s="1">
        <f t="shared" si="141"/>
        <v>-6.3556227622173743E-3</v>
      </c>
      <c r="AI280" s="1">
        <f t="shared" si="142"/>
        <v>0.96128409897128397</v>
      </c>
      <c r="AJ280" s="1">
        <f t="shared" si="143"/>
        <v>-0.21802867156474257</v>
      </c>
      <c r="AK280" s="1">
        <f t="shared" si="144"/>
        <v>0.27825648231777983</v>
      </c>
      <c r="AL280" s="1">
        <f t="shared" si="145"/>
        <v>1.7090462120751455</v>
      </c>
      <c r="AM280" s="1">
        <f t="shared" si="146"/>
        <v>1.148770680430885</v>
      </c>
      <c r="AN280" s="1">
        <f t="shared" si="147"/>
        <v>1.4213490957782735</v>
      </c>
      <c r="AO280" s="1">
        <f t="shared" si="147"/>
        <v>1.4213490928546548</v>
      </c>
      <c r="AP280" s="1">
        <f t="shared" si="147"/>
        <v>1.4213490229603729</v>
      </c>
      <c r="AQ280" s="1">
        <f t="shared" si="147"/>
        <v>1.4213473520234281</v>
      </c>
      <c r="AR280" s="1">
        <f t="shared" si="147"/>
        <v>1.421307411066155</v>
      </c>
      <c r="AS280" s="1">
        <f t="shared" si="147"/>
        <v>1.4203558217624119</v>
      </c>
      <c r="AT280" s="1">
        <f t="shared" si="147"/>
        <v>1.3992264401169876</v>
      </c>
      <c r="AU280" s="1">
        <f t="shared" si="148"/>
        <v>1.1435435636464422</v>
      </c>
    </row>
    <row r="281" spans="1:47" x14ac:dyDescent="0.2">
      <c r="A281" s="103" t="s">
        <v>210</v>
      </c>
      <c r="B281" s="104" t="s">
        <v>95</v>
      </c>
      <c r="C281" s="101">
        <v>53099.453000000001</v>
      </c>
      <c r="D281" s="101">
        <v>3.0000000000000001E-3</v>
      </c>
      <c r="E281" s="61">
        <f t="shared" si="132"/>
        <v>10596.928191102452</v>
      </c>
      <c r="F281" s="61">
        <f t="shared" si="133"/>
        <v>10597</v>
      </c>
      <c r="G281" s="63">
        <f t="shared" si="134"/>
        <v>-4.935999999725027E-2</v>
      </c>
      <c r="H281" s="61"/>
      <c r="I281" s="61"/>
      <c r="K281" s="1">
        <f>G281</f>
        <v>-4.935999999725027E-2</v>
      </c>
      <c r="Q281" s="112">
        <f t="shared" si="135"/>
        <v>38080.953000000001</v>
      </c>
      <c r="S281" s="2">
        <v>1</v>
      </c>
      <c r="T281" s="1" t="s">
        <v>70</v>
      </c>
      <c r="Z281" s="1">
        <f t="shared" si="136"/>
        <v>10597</v>
      </c>
      <c r="AA281" s="1">
        <f t="shared" si="137"/>
        <v>-5.2728791453649108E-2</v>
      </c>
      <c r="AB281" s="1">
        <f t="shared" si="138"/>
        <v>-4.6152759387962893E-2</v>
      </c>
      <c r="AC281" s="1">
        <f t="shared" si="139"/>
        <v>-4.935999999725027E-2</v>
      </c>
      <c r="AE281" s="1">
        <f t="shared" si="140"/>
        <v>1.1348755876705806E-5</v>
      </c>
      <c r="AF281" s="1">
        <f t="shared" si="149"/>
        <v>-4.935999999725027E-2</v>
      </c>
      <c r="AG281" s="2"/>
      <c r="AH281" s="1">
        <f t="shared" si="141"/>
        <v>-3.2072406092873754E-3</v>
      </c>
      <c r="AI281" s="1">
        <f t="shared" si="142"/>
        <v>0.89520356750505825</v>
      </c>
      <c r="AJ281" s="1">
        <f t="shared" si="143"/>
        <v>2.422053961704165E-2</v>
      </c>
      <c r="AK281" s="1">
        <f t="shared" si="144"/>
        <v>0.26065935371795773</v>
      </c>
      <c r="AL281" s="1">
        <f t="shared" si="145"/>
        <v>1.9530632105747576</v>
      </c>
      <c r="AM281" s="1">
        <f t="shared" si="146"/>
        <v>1.4798372453961608</v>
      </c>
      <c r="AN281" s="1">
        <f t="shared" si="147"/>
        <v>1.6738465071947672</v>
      </c>
      <c r="AO281" s="1">
        <f t="shared" si="147"/>
        <v>1.6738465072534701</v>
      </c>
      <c r="AP281" s="1">
        <f t="shared" si="147"/>
        <v>1.6738465052221796</v>
      </c>
      <c r="AQ281" s="1">
        <f t="shared" si="147"/>
        <v>1.6738465755105014</v>
      </c>
      <c r="AR281" s="1">
        <f t="shared" si="147"/>
        <v>1.6738441433107338</v>
      </c>
      <c r="AS281" s="1">
        <f t="shared" si="147"/>
        <v>1.67392827193799</v>
      </c>
      <c r="AT281" s="1">
        <f t="shared" si="147"/>
        <v>1.670977415544314</v>
      </c>
      <c r="AU281" s="1">
        <f t="shared" si="148"/>
        <v>1.3943998827583193</v>
      </c>
    </row>
    <row r="282" spans="1:47" x14ac:dyDescent="0.2">
      <c r="A282" s="105" t="s">
        <v>206</v>
      </c>
      <c r="B282" s="106"/>
      <c r="C282" s="101">
        <v>53110.447999999997</v>
      </c>
      <c r="D282" s="101">
        <v>3.5999999999999999E-3</v>
      </c>
      <c r="E282" s="61">
        <f t="shared" si="132"/>
        <v>10612.923710320345</v>
      </c>
      <c r="F282" s="61">
        <f t="shared" si="133"/>
        <v>10613</v>
      </c>
      <c r="G282" s="63">
        <f t="shared" si="134"/>
        <v>-5.2439999999478459E-2</v>
      </c>
      <c r="H282" s="61"/>
      <c r="I282" s="61"/>
      <c r="J282" s="1">
        <f>G282</f>
        <v>-5.2439999999478459E-2</v>
      </c>
      <c r="Q282" s="112">
        <f t="shared" si="135"/>
        <v>38091.947999999997</v>
      </c>
      <c r="S282" s="2">
        <v>1</v>
      </c>
      <c r="T282" s="1" t="s">
        <v>67</v>
      </c>
      <c r="Z282" s="1">
        <f t="shared" si="136"/>
        <v>10613</v>
      </c>
      <c r="AA282" s="1">
        <f t="shared" si="137"/>
        <v>-5.2684449010438027E-2</v>
      </c>
      <c r="AB282" s="1">
        <f t="shared" si="138"/>
        <v>-4.9337171117327445E-2</v>
      </c>
      <c r="AC282" s="1">
        <f t="shared" si="139"/>
        <v>-5.2439999999478459E-2</v>
      </c>
      <c r="AE282" s="1">
        <f t="shared" si="140"/>
        <v>5.9755318959110676E-8</v>
      </c>
      <c r="AF282" s="1">
        <f t="shared" si="149"/>
        <v>-5.2439999999478459E-2</v>
      </c>
      <c r="AG282" s="2"/>
      <c r="AH282" s="1">
        <f t="shared" si="141"/>
        <v>-3.1028288821510117E-3</v>
      </c>
      <c r="AI282" s="1">
        <f t="shared" si="142"/>
        <v>0.89325918339390387</v>
      </c>
      <c r="AJ282" s="1">
        <f t="shared" si="143"/>
        <v>3.1688374932404215E-2</v>
      </c>
      <c r="AK282" s="1">
        <f t="shared" si="144"/>
        <v>0.25986917673051191</v>
      </c>
      <c r="AL282" s="1">
        <f t="shared" si="145"/>
        <v>1.9605339828917685</v>
      </c>
      <c r="AM282" s="1">
        <f t="shared" si="146"/>
        <v>1.4918191106054415</v>
      </c>
      <c r="AN282" s="1">
        <f t="shared" si="147"/>
        <v>1.6818644575933006</v>
      </c>
      <c r="AO282" s="1">
        <f t="shared" si="147"/>
        <v>1.6818644576599882</v>
      </c>
      <c r="AP282" s="1">
        <f t="shared" si="147"/>
        <v>1.6818644555183782</v>
      </c>
      <c r="AQ282" s="1">
        <f t="shared" si="147"/>
        <v>1.6818645242941028</v>
      </c>
      <c r="AR282" s="1">
        <f t="shared" si="147"/>
        <v>1.6818623156073875</v>
      </c>
      <c r="AS282" s="1">
        <f t="shared" si="147"/>
        <v>1.6819332242742209</v>
      </c>
      <c r="AT282" s="1">
        <f t="shared" si="147"/>
        <v>1.6796337717969578</v>
      </c>
      <c r="AU282" s="1">
        <f t="shared" si="148"/>
        <v>1.4026585270089158</v>
      </c>
    </row>
    <row r="283" spans="1:47" x14ac:dyDescent="0.2">
      <c r="A283" s="103" t="s">
        <v>211</v>
      </c>
      <c r="B283" s="104" t="s">
        <v>95</v>
      </c>
      <c r="C283" s="103">
        <v>53347.597000000002</v>
      </c>
      <c r="D283" s="103">
        <v>8.0000000000000002E-3</v>
      </c>
      <c r="E283" s="61">
        <f t="shared" si="132"/>
        <v>10957.927929238564</v>
      </c>
      <c r="F283" s="61">
        <f t="shared" si="133"/>
        <v>10958</v>
      </c>
      <c r="G283" s="63">
        <f t="shared" si="134"/>
        <v>-4.9539999999979045E-2</v>
      </c>
      <c r="H283" s="61"/>
      <c r="I283" s="61"/>
      <c r="K283" s="56">
        <f>G283</f>
        <v>-4.9539999999979045E-2</v>
      </c>
      <c r="Q283" s="112">
        <f t="shared" si="135"/>
        <v>38329.097000000002</v>
      </c>
      <c r="S283" s="2">
        <v>1</v>
      </c>
      <c r="Z283" s="1">
        <f t="shared" si="136"/>
        <v>10958</v>
      </c>
      <c r="AA283" s="1">
        <f t="shared" si="137"/>
        <v>-5.1741311946964477E-2</v>
      </c>
      <c r="AB283" s="1">
        <f t="shared" si="138"/>
        <v>-4.8672075539723643E-2</v>
      </c>
      <c r="AC283" s="1">
        <f t="shared" si="139"/>
        <v>-4.9539999999979045E-2</v>
      </c>
      <c r="AE283" s="1">
        <f t="shared" si="140"/>
        <v>4.8457742879407934E-6</v>
      </c>
      <c r="AF283" s="1">
        <f t="shared" si="149"/>
        <v>-4.9539999999979045E-2</v>
      </c>
      <c r="AG283" s="2"/>
      <c r="AH283" s="1">
        <f t="shared" si="141"/>
        <v>-8.6792446025540395E-4</v>
      </c>
      <c r="AI283" s="1">
        <f t="shared" si="142"/>
        <v>0.85472842483579758</v>
      </c>
      <c r="AJ283" s="1">
        <f t="shared" si="143"/>
        <v>0.18435093038399267</v>
      </c>
      <c r="AK283" s="1">
        <f t="shared" si="144"/>
        <v>0.24046155699745803</v>
      </c>
      <c r="AL283" s="1">
        <f t="shared" si="145"/>
        <v>2.1142517352578798</v>
      </c>
      <c r="AM283" s="1">
        <f t="shared" si="146"/>
        <v>1.772460296705525</v>
      </c>
      <c r="AN283" s="1">
        <f t="shared" si="147"/>
        <v>1.8507362311863307</v>
      </c>
      <c r="AO283" s="1">
        <f t="shared" si="147"/>
        <v>1.8507361974361562</v>
      </c>
      <c r="AP283" s="1">
        <f t="shared" si="147"/>
        <v>1.8507366322358718</v>
      </c>
      <c r="AQ283" s="1">
        <f t="shared" si="147"/>
        <v>1.8507310307095319</v>
      </c>
      <c r="AR283" s="1">
        <f t="shared" si="147"/>
        <v>1.8508031868418318</v>
      </c>
      <c r="AS283" s="1">
        <f t="shared" si="147"/>
        <v>1.8498723165261963</v>
      </c>
      <c r="AT283" s="1">
        <f t="shared" si="147"/>
        <v>1.8616586546683827</v>
      </c>
      <c r="AU283" s="1">
        <f t="shared" si="148"/>
        <v>1.5807355436624086</v>
      </c>
    </row>
    <row r="284" spans="1:47" x14ac:dyDescent="0.2">
      <c r="A284" s="105" t="s">
        <v>212</v>
      </c>
      <c r="B284" s="107"/>
      <c r="C284" s="101">
        <v>53409.459000000003</v>
      </c>
      <c r="D284" s="101">
        <v>2E-3</v>
      </c>
      <c r="E284" s="61">
        <f t="shared" si="132"/>
        <v>11047.924728679922</v>
      </c>
      <c r="F284" s="61">
        <f t="shared" si="133"/>
        <v>11048</v>
      </c>
      <c r="G284" s="63">
        <f t="shared" si="134"/>
        <v>-5.1739999995334074E-2</v>
      </c>
      <c r="H284" s="61"/>
      <c r="I284" s="61"/>
      <c r="J284" s="1">
        <f>G284</f>
        <v>-5.1739999995334074E-2</v>
      </c>
      <c r="Q284" s="112">
        <f t="shared" si="135"/>
        <v>38390.959000000003</v>
      </c>
      <c r="S284" s="2">
        <v>1</v>
      </c>
      <c r="T284" s="1" t="s">
        <v>67</v>
      </c>
      <c r="Z284" s="1">
        <f t="shared" si="136"/>
        <v>11048</v>
      </c>
      <c r="AA284" s="1">
        <f t="shared" si="137"/>
        <v>-5.1503244647758725E-2</v>
      </c>
      <c r="AB284" s="1">
        <f t="shared" si="138"/>
        <v>-5.1446032781823414E-2</v>
      </c>
      <c r="AC284" s="1">
        <f t="shared" si="139"/>
        <v>-5.1739999995334074E-2</v>
      </c>
      <c r="AE284" s="1">
        <f t="shared" si="140"/>
        <v>5.6053094605524156E-8</v>
      </c>
      <c r="AF284" s="1">
        <f t="shared" si="149"/>
        <v>-5.1739999995334074E-2</v>
      </c>
      <c r="AG284" s="2"/>
      <c r="AH284" s="1">
        <f t="shared" si="141"/>
        <v>-2.9396721351066055E-4</v>
      </c>
      <c r="AI284" s="1">
        <f t="shared" si="142"/>
        <v>0.8457013990779626</v>
      </c>
      <c r="AJ284" s="1">
        <f t="shared" si="143"/>
        <v>0.22154326285884557</v>
      </c>
      <c r="AK284" s="1">
        <f t="shared" si="144"/>
        <v>0.23477123481770953</v>
      </c>
      <c r="AL284" s="1">
        <f t="shared" si="145"/>
        <v>2.1522370783271141</v>
      </c>
      <c r="AM284" s="1">
        <f t="shared" si="146"/>
        <v>1.8538710194107249</v>
      </c>
      <c r="AN284" s="1">
        <f t="shared" si="147"/>
        <v>1.8936155595953057</v>
      </c>
      <c r="AO284" s="1">
        <f t="shared" si="147"/>
        <v>1.8936154717989842</v>
      </c>
      <c r="AP284" s="1">
        <f t="shared" si="147"/>
        <v>1.8936164568914204</v>
      </c>
      <c r="AQ284" s="1">
        <f t="shared" si="147"/>
        <v>1.8936054037892442</v>
      </c>
      <c r="AR284" s="1">
        <f t="shared" si="147"/>
        <v>1.8937294027583356</v>
      </c>
      <c r="AS284" s="1">
        <f t="shared" si="147"/>
        <v>1.8923356782318641</v>
      </c>
      <c r="AT284" s="1">
        <f t="shared" si="147"/>
        <v>1.9076807924178458</v>
      </c>
      <c r="AU284" s="1">
        <f t="shared" si="148"/>
        <v>1.6271904175720158</v>
      </c>
    </row>
    <row r="285" spans="1:47" x14ac:dyDescent="0.2">
      <c r="A285" s="105" t="s">
        <v>212</v>
      </c>
      <c r="B285" s="107"/>
      <c r="C285" s="101">
        <v>53451.389199999998</v>
      </c>
      <c r="D285" s="101">
        <v>3.0000000000000001E-3</v>
      </c>
      <c r="E285" s="61">
        <f t="shared" si="132"/>
        <v>11108.924757775903</v>
      </c>
      <c r="F285" s="61">
        <f t="shared" si="133"/>
        <v>11109</v>
      </c>
      <c r="G285" s="63">
        <f t="shared" si="134"/>
        <v>-5.1719999995839316E-2</v>
      </c>
      <c r="H285" s="61"/>
      <c r="I285" s="61"/>
      <c r="J285" s="1">
        <f>G285</f>
        <v>-5.1719999995839316E-2</v>
      </c>
      <c r="Q285" s="112">
        <f t="shared" si="135"/>
        <v>38432.889199999998</v>
      </c>
      <c r="S285" s="2">
        <v>1</v>
      </c>
      <c r="T285" s="1" t="s">
        <v>67</v>
      </c>
      <c r="Z285" s="1">
        <f t="shared" si="136"/>
        <v>11109</v>
      </c>
      <c r="AA285" s="1">
        <f t="shared" si="137"/>
        <v>-5.1344666344584927E-2</v>
      </c>
      <c r="AB285" s="1">
        <f t="shared" si="138"/>
        <v>-5.1812012709866052E-2</v>
      </c>
      <c r="AC285" s="1">
        <f t="shared" si="139"/>
        <v>-5.1719999995839316E-2</v>
      </c>
      <c r="AE285" s="1">
        <f t="shared" si="140"/>
        <v>1.4087534976395147E-7</v>
      </c>
      <c r="AF285" s="1">
        <f t="shared" si="149"/>
        <v>-5.1719999995839316E-2</v>
      </c>
      <c r="AG285" s="2"/>
      <c r="AH285" s="1">
        <f t="shared" si="141"/>
        <v>9.2012714026733531E-5</v>
      </c>
      <c r="AI285" s="1">
        <f t="shared" si="142"/>
        <v>0.83981241544954788</v>
      </c>
      <c r="AJ285" s="1">
        <f t="shared" si="143"/>
        <v>0.24613803651324517</v>
      </c>
      <c r="AK285" s="1">
        <f t="shared" si="144"/>
        <v>0.23079325965075759</v>
      </c>
      <c r="AL285" s="1">
        <f t="shared" si="145"/>
        <v>2.1775339798248581</v>
      </c>
      <c r="AM285" s="1">
        <f t="shared" si="146"/>
        <v>1.9113407935559199</v>
      </c>
      <c r="AN285" s="1">
        <f t="shared" si="147"/>
        <v>1.9224239143088804</v>
      </c>
      <c r="AO285" s="1">
        <f t="shared" si="147"/>
        <v>1.9224237614954951</v>
      </c>
      <c r="AP285" s="1">
        <f t="shared" si="147"/>
        <v>1.9224253407621341</v>
      </c>
      <c r="AQ285" s="1">
        <f t="shared" si="147"/>
        <v>1.9224090193304597</v>
      </c>
      <c r="AR285" s="1">
        <f t="shared" si="147"/>
        <v>1.9225776633299083</v>
      </c>
      <c r="AS285" s="1">
        <f t="shared" si="147"/>
        <v>1.9208313654814198</v>
      </c>
      <c r="AT285" s="1">
        <f t="shared" si="147"/>
        <v>1.9385293566758508</v>
      </c>
      <c r="AU285" s="1">
        <f t="shared" si="148"/>
        <v>1.6586764987774156</v>
      </c>
    </row>
    <row r="286" spans="1:47" x14ac:dyDescent="0.2">
      <c r="A286" s="108" t="s">
        <v>213</v>
      </c>
      <c r="B286" s="106"/>
      <c r="C286" s="101">
        <v>53745.589</v>
      </c>
      <c r="D286" s="101">
        <v>2.3E-3</v>
      </c>
      <c r="E286" s="61">
        <f t="shared" si="132"/>
        <v>11536.926445343192</v>
      </c>
      <c r="F286" s="61">
        <f t="shared" si="133"/>
        <v>11537</v>
      </c>
      <c r="G286" s="63">
        <f t="shared" si="134"/>
        <v>-5.0559999996039551E-2</v>
      </c>
      <c r="H286" s="61"/>
      <c r="I286" s="61"/>
      <c r="J286" s="1">
        <f>G286</f>
        <v>-5.0559999996039551E-2</v>
      </c>
      <c r="Q286" s="112">
        <f t="shared" si="135"/>
        <v>38727.089</v>
      </c>
      <c r="S286" s="2">
        <v>1</v>
      </c>
      <c r="T286" s="1" t="s">
        <v>67</v>
      </c>
      <c r="Z286" s="1">
        <f t="shared" si="136"/>
        <v>11537</v>
      </c>
      <c r="AA286" s="1">
        <f t="shared" si="137"/>
        <v>-5.0315024040251906E-2</v>
      </c>
      <c r="AB286" s="1">
        <f t="shared" si="138"/>
        <v>-5.3271352058019708E-2</v>
      </c>
      <c r="AC286" s="1">
        <f t="shared" si="139"/>
        <v>-5.0559999996039551E-2</v>
      </c>
      <c r="AE286" s="1">
        <f t="shared" si="140"/>
        <v>6.0013218914070158E-8</v>
      </c>
      <c r="AF286" s="1">
        <f t="shared" si="149"/>
        <v>-5.0559999996039551E-2</v>
      </c>
      <c r="AG286" s="2"/>
      <c r="AH286" s="1">
        <f t="shared" si="141"/>
        <v>2.7113520619801582E-3</v>
      </c>
      <c r="AI286" s="1">
        <f t="shared" si="142"/>
        <v>0.80338777524105753</v>
      </c>
      <c r="AJ286" s="1">
        <f t="shared" si="143"/>
        <v>0.40514360304072622</v>
      </c>
      <c r="AK286" s="1">
        <f t="shared" si="144"/>
        <v>0.20067193131992661</v>
      </c>
      <c r="AL286" s="1">
        <f t="shared" si="145"/>
        <v>2.3459761988211514</v>
      </c>
      <c r="AM286" s="1">
        <f t="shared" si="146"/>
        <v>2.379750915415177</v>
      </c>
      <c r="AN286" s="1">
        <f t="shared" si="147"/>
        <v>2.1193180392413224</v>
      </c>
      <c r="AO286" s="1">
        <f t="shared" si="147"/>
        <v>2.1193158371201779</v>
      </c>
      <c r="AP286" s="1">
        <f t="shared" si="147"/>
        <v>2.1193308697688682</v>
      </c>
      <c r="AQ286" s="1">
        <f t="shared" si="147"/>
        <v>2.119228242933338</v>
      </c>
      <c r="AR286" s="1">
        <f t="shared" si="147"/>
        <v>2.1199285266840788</v>
      </c>
      <c r="AS286" s="1">
        <f t="shared" si="147"/>
        <v>2.1151340084925514</v>
      </c>
      <c r="AT286" s="1">
        <f t="shared" si="147"/>
        <v>2.1472437001788167</v>
      </c>
      <c r="AU286" s="1">
        <f t="shared" si="148"/>
        <v>1.8795952324808796</v>
      </c>
    </row>
    <row r="287" spans="1:47" x14ac:dyDescent="0.2">
      <c r="A287" s="101" t="s">
        <v>209</v>
      </c>
      <c r="B287" s="102" t="s">
        <v>95</v>
      </c>
      <c r="C287" s="101">
        <v>53747.650860000002</v>
      </c>
      <c r="D287" s="101">
        <v>2.5999999999999999E-3</v>
      </c>
      <c r="E287" s="61">
        <f t="shared" si="132"/>
        <v>11539.926037999367</v>
      </c>
      <c r="F287" s="61">
        <f t="shared" si="133"/>
        <v>11540</v>
      </c>
      <c r="G287" s="63">
        <f t="shared" si="134"/>
        <v>-5.0839999996242113E-2</v>
      </c>
      <c r="H287" s="61"/>
      <c r="I287" s="61"/>
      <c r="K287" s="56">
        <f t="shared" ref="K287:K299" si="150">G287</f>
        <v>-5.0839999996242113E-2</v>
      </c>
      <c r="Q287" s="112">
        <f t="shared" si="135"/>
        <v>38729.150860000002</v>
      </c>
      <c r="S287" s="2">
        <v>1</v>
      </c>
      <c r="Z287" s="1">
        <f t="shared" si="136"/>
        <v>11540</v>
      </c>
      <c r="AA287" s="1">
        <f t="shared" si="137"/>
        <v>-5.0308412678337265E-2</v>
      </c>
      <c r="AB287" s="1">
        <f t="shared" si="138"/>
        <v>-5.3569070063340767E-2</v>
      </c>
      <c r="AC287" s="1">
        <f t="shared" si="139"/>
        <v>-5.0839999996242113E-2</v>
      </c>
      <c r="AE287" s="1">
        <f t="shared" si="140"/>
        <v>2.8258507655727025E-7</v>
      </c>
      <c r="AF287" s="1">
        <f t="shared" si="149"/>
        <v>-5.0839999996242113E-2</v>
      </c>
      <c r="AG287" s="2"/>
      <c r="AH287" s="1">
        <f t="shared" si="141"/>
        <v>2.7290700670986518E-3</v>
      </c>
      <c r="AI287" s="1">
        <f t="shared" si="142"/>
        <v>0.80316107955999394</v>
      </c>
      <c r="AJ287" s="1">
        <f t="shared" si="143"/>
        <v>0.40617673263911647</v>
      </c>
      <c r="AK287" s="1">
        <f t="shared" si="144"/>
        <v>0.20044957057659976</v>
      </c>
      <c r="AL287" s="1">
        <f t="shared" si="145"/>
        <v>2.3471065079960831</v>
      </c>
      <c r="AM287" s="1">
        <f t="shared" si="146"/>
        <v>2.38352173348864</v>
      </c>
      <c r="AN287" s="1">
        <f t="shared" si="147"/>
        <v>2.1206684960036477</v>
      </c>
      <c r="AO287" s="1">
        <f t="shared" si="147"/>
        <v>2.1206662636425757</v>
      </c>
      <c r="AP287" s="1">
        <f t="shared" si="147"/>
        <v>2.1206814691314473</v>
      </c>
      <c r="AQ287" s="1">
        <f t="shared" si="147"/>
        <v>2.1205778911019779</v>
      </c>
      <c r="AR287" s="1">
        <f t="shared" si="147"/>
        <v>2.121283106549269</v>
      </c>
      <c r="AS287" s="1">
        <f t="shared" si="147"/>
        <v>2.1164654497703159</v>
      </c>
      <c r="AT287" s="1">
        <f t="shared" si="147"/>
        <v>2.148659663260168</v>
      </c>
      <c r="AU287" s="1">
        <f t="shared" si="148"/>
        <v>1.8811437282778662</v>
      </c>
    </row>
    <row r="288" spans="1:47" x14ac:dyDescent="0.2">
      <c r="A288" s="101" t="s">
        <v>209</v>
      </c>
      <c r="B288" s="102" t="s">
        <v>95</v>
      </c>
      <c r="C288" s="101">
        <v>53747.651550000002</v>
      </c>
      <c r="D288" s="101">
        <v>2.7000000000000001E-3</v>
      </c>
      <c r="E288" s="61">
        <f t="shared" si="132"/>
        <v>11539.927041810941</v>
      </c>
      <c r="F288" s="61">
        <f t="shared" si="133"/>
        <v>11540</v>
      </c>
      <c r="G288" s="63">
        <f t="shared" si="134"/>
        <v>-5.0149999995483086E-2</v>
      </c>
      <c r="H288" s="61"/>
      <c r="I288" s="61"/>
      <c r="K288" s="56">
        <f t="shared" si="150"/>
        <v>-5.0149999995483086E-2</v>
      </c>
      <c r="Q288" s="112">
        <f t="shared" si="135"/>
        <v>38729.151550000002</v>
      </c>
      <c r="R288" s="67"/>
      <c r="S288" s="2">
        <v>1</v>
      </c>
      <c r="Z288" s="1">
        <f t="shared" si="136"/>
        <v>11540</v>
      </c>
      <c r="AA288" s="1">
        <f t="shared" si="137"/>
        <v>-5.0308412678337265E-2</v>
      </c>
      <c r="AB288" s="1">
        <f t="shared" si="138"/>
        <v>-5.2879070062581739E-2</v>
      </c>
      <c r="AC288" s="1">
        <f t="shared" si="139"/>
        <v>-5.0149999995483086E-2</v>
      </c>
      <c r="AE288" s="1">
        <f t="shared" si="140"/>
        <v>2.5094578089058882E-8</v>
      </c>
      <c r="AF288" s="1">
        <f t="shared" si="149"/>
        <v>-5.0149999995483086E-2</v>
      </c>
      <c r="AG288" s="2"/>
      <c r="AH288" s="1">
        <f t="shared" si="141"/>
        <v>2.7290700670986518E-3</v>
      </c>
      <c r="AI288" s="1">
        <f t="shared" si="142"/>
        <v>0.80316107955999394</v>
      </c>
      <c r="AJ288" s="1">
        <f t="shared" si="143"/>
        <v>0.40617673263911647</v>
      </c>
      <c r="AK288" s="1">
        <f t="shared" si="144"/>
        <v>0.20044957057659976</v>
      </c>
      <c r="AL288" s="1">
        <f t="shared" si="145"/>
        <v>2.3471065079960831</v>
      </c>
      <c r="AM288" s="1">
        <f t="shared" si="146"/>
        <v>2.38352173348864</v>
      </c>
      <c r="AN288" s="1">
        <f t="shared" si="147"/>
        <v>2.1206684960036477</v>
      </c>
      <c r="AO288" s="1">
        <f t="shared" si="147"/>
        <v>2.1206662636425757</v>
      </c>
      <c r="AP288" s="1">
        <f t="shared" si="147"/>
        <v>2.1206814691314473</v>
      </c>
      <c r="AQ288" s="1">
        <f t="shared" si="147"/>
        <v>2.1205778911019779</v>
      </c>
      <c r="AR288" s="1">
        <f t="shared" si="147"/>
        <v>2.121283106549269</v>
      </c>
      <c r="AS288" s="1">
        <f t="shared" si="147"/>
        <v>2.1164654497703159</v>
      </c>
      <c r="AT288" s="1">
        <f t="shared" si="147"/>
        <v>2.148659663260168</v>
      </c>
      <c r="AU288" s="1">
        <f t="shared" si="148"/>
        <v>1.8811437282778662</v>
      </c>
    </row>
    <row r="289" spans="1:47" x14ac:dyDescent="0.2">
      <c r="A289" s="101" t="s">
        <v>209</v>
      </c>
      <c r="B289" s="102" t="s">
        <v>95</v>
      </c>
      <c r="C289" s="101">
        <v>53747.651550000002</v>
      </c>
      <c r="D289" s="101">
        <v>2.7000000000000001E-3</v>
      </c>
      <c r="E289" s="61">
        <f t="shared" si="132"/>
        <v>11539.927041810941</v>
      </c>
      <c r="F289" s="61">
        <f t="shared" si="133"/>
        <v>11540</v>
      </c>
      <c r="G289" s="63">
        <f t="shared" si="134"/>
        <v>-5.0149999995483086E-2</v>
      </c>
      <c r="H289" s="61"/>
      <c r="I289" s="61"/>
      <c r="K289" s="56">
        <f t="shared" si="150"/>
        <v>-5.0149999995483086E-2</v>
      </c>
      <c r="Q289" s="112">
        <f t="shared" si="135"/>
        <v>38729.151550000002</v>
      </c>
      <c r="S289" s="2">
        <v>1</v>
      </c>
      <c r="Z289" s="1">
        <f t="shared" si="136"/>
        <v>11540</v>
      </c>
      <c r="AA289" s="1">
        <f t="shared" si="137"/>
        <v>-5.0308412678337265E-2</v>
      </c>
      <c r="AB289" s="1">
        <f t="shared" si="138"/>
        <v>-5.2879070062581739E-2</v>
      </c>
      <c r="AC289" s="1">
        <f t="shared" si="139"/>
        <v>-5.0149999995483086E-2</v>
      </c>
      <c r="AE289" s="1">
        <f t="shared" si="140"/>
        <v>2.5094578089058882E-8</v>
      </c>
      <c r="AF289" s="1">
        <f t="shared" si="149"/>
        <v>-5.0149999995483086E-2</v>
      </c>
      <c r="AG289" s="2"/>
      <c r="AH289" s="1">
        <f t="shared" si="141"/>
        <v>2.7290700670986518E-3</v>
      </c>
      <c r="AI289" s="1">
        <f t="shared" si="142"/>
        <v>0.80316107955999394</v>
      </c>
      <c r="AJ289" s="1">
        <f t="shared" si="143"/>
        <v>0.40617673263911647</v>
      </c>
      <c r="AK289" s="1">
        <f t="shared" si="144"/>
        <v>0.20044957057659976</v>
      </c>
      <c r="AL289" s="1">
        <f t="shared" si="145"/>
        <v>2.3471065079960831</v>
      </c>
      <c r="AM289" s="1">
        <f t="shared" si="146"/>
        <v>2.38352173348864</v>
      </c>
      <c r="AN289" s="1">
        <f t="shared" si="147"/>
        <v>2.1206684960036477</v>
      </c>
      <c r="AO289" s="1">
        <f t="shared" si="147"/>
        <v>2.1206662636425757</v>
      </c>
      <c r="AP289" s="1">
        <f t="shared" si="147"/>
        <v>2.1206814691314473</v>
      </c>
      <c r="AQ289" s="1">
        <f t="shared" si="147"/>
        <v>2.1205778911019779</v>
      </c>
      <c r="AR289" s="1">
        <f t="shared" si="147"/>
        <v>2.121283106549269</v>
      </c>
      <c r="AS289" s="1">
        <f t="shared" si="147"/>
        <v>2.1164654497703159</v>
      </c>
      <c r="AT289" s="1">
        <f t="shared" si="147"/>
        <v>2.148659663260168</v>
      </c>
      <c r="AU289" s="1">
        <f t="shared" si="148"/>
        <v>1.8811437282778662</v>
      </c>
    </row>
    <row r="290" spans="1:47" x14ac:dyDescent="0.2">
      <c r="A290" s="101" t="s">
        <v>209</v>
      </c>
      <c r="B290" s="102" t="s">
        <v>95</v>
      </c>
      <c r="C290" s="101">
        <v>53747.651550000002</v>
      </c>
      <c r="D290" s="101">
        <v>2.7000000000000001E-3</v>
      </c>
      <c r="E290" s="61">
        <f t="shared" si="132"/>
        <v>11539.927041810941</v>
      </c>
      <c r="F290" s="61">
        <f t="shared" si="133"/>
        <v>11540</v>
      </c>
      <c r="G290" s="63">
        <f t="shared" si="134"/>
        <v>-5.0149999995483086E-2</v>
      </c>
      <c r="H290" s="61"/>
      <c r="I290" s="61"/>
      <c r="K290" s="56">
        <f t="shared" si="150"/>
        <v>-5.0149999995483086E-2</v>
      </c>
      <c r="Q290" s="112">
        <f t="shared" si="135"/>
        <v>38729.151550000002</v>
      </c>
      <c r="S290" s="2">
        <v>1</v>
      </c>
      <c r="Z290" s="1">
        <f t="shared" si="136"/>
        <v>11540</v>
      </c>
      <c r="AA290" s="1">
        <f t="shared" si="137"/>
        <v>-5.0308412678337265E-2</v>
      </c>
      <c r="AB290" s="1">
        <f t="shared" si="138"/>
        <v>-5.2879070062581739E-2</v>
      </c>
      <c r="AC290" s="1">
        <f t="shared" si="139"/>
        <v>-5.0149999995483086E-2</v>
      </c>
      <c r="AE290" s="1">
        <f t="shared" si="140"/>
        <v>2.5094578089058882E-8</v>
      </c>
      <c r="AF290" s="1">
        <f t="shared" si="149"/>
        <v>-5.0149999995483086E-2</v>
      </c>
      <c r="AG290" s="2"/>
      <c r="AH290" s="1">
        <f t="shared" si="141"/>
        <v>2.7290700670986518E-3</v>
      </c>
      <c r="AI290" s="1">
        <f t="shared" si="142"/>
        <v>0.80316107955999394</v>
      </c>
      <c r="AJ290" s="1">
        <f t="shared" si="143"/>
        <v>0.40617673263911647</v>
      </c>
      <c r="AK290" s="1">
        <f t="shared" si="144"/>
        <v>0.20044957057659976</v>
      </c>
      <c r="AL290" s="1">
        <f t="shared" si="145"/>
        <v>2.3471065079960831</v>
      </c>
      <c r="AM290" s="1">
        <f t="shared" si="146"/>
        <v>2.38352173348864</v>
      </c>
      <c r="AN290" s="1">
        <f t="shared" si="147"/>
        <v>2.1206684960036477</v>
      </c>
      <c r="AO290" s="1">
        <f t="shared" si="147"/>
        <v>2.1206662636425757</v>
      </c>
      <c r="AP290" s="1">
        <f t="shared" si="147"/>
        <v>2.1206814691314473</v>
      </c>
      <c r="AQ290" s="1">
        <f t="shared" si="147"/>
        <v>2.1205778911019779</v>
      </c>
      <c r="AR290" s="1">
        <f t="shared" si="147"/>
        <v>2.121283106549269</v>
      </c>
      <c r="AS290" s="1">
        <f t="shared" si="147"/>
        <v>2.1164654497703159</v>
      </c>
      <c r="AT290" s="1">
        <f t="shared" si="147"/>
        <v>2.148659663260168</v>
      </c>
      <c r="AU290" s="1">
        <f t="shared" si="148"/>
        <v>1.8811437282778662</v>
      </c>
    </row>
    <row r="291" spans="1:47" x14ac:dyDescent="0.2">
      <c r="A291" s="101" t="s">
        <v>215</v>
      </c>
      <c r="B291" s="107" t="s">
        <v>95</v>
      </c>
      <c r="C291" s="109">
        <v>53765.523300000001</v>
      </c>
      <c r="D291" s="101">
        <v>1E-4</v>
      </c>
      <c r="E291" s="61">
        <f t="shared" si="132"/>
        <v>11565.92685268702</v>
      </c>
      <c r="F291" s="61">
        <f t="shared" si="133"/>
        <v>11566</v>
      </c>
      <c r="G291" s="63">
        <f t="shared" si="134"/>
        <v>-5.0279999995836988E-2</v>
      </c>
      <c r="H291" s="61"/>
      <c r="I291" s="61"/>
      <c r="K291" s="1">
        <f t="shared" si="150"/>
        <v>-5.0279999995836988E-2</v>
      </c>
      <c r="Q291" s="112">
        <f t="shared" si="135"/>
        <v>38747.023300000001</v>
      </c>
      <c r="S291" s="2">
        <v>1</v>
      </c>
      <c r="T291" s="1" t="s">
        <v>70</v>
      </c>
      <c r="Z291" s="1">
        <f t="shared" si="136"/>
        <v>11566</v>
      </c>
      <c r="AA291" s="1">
        <f t="shared" si="137"/>
        <v>-5.0251512909470573E-2</v>
      </c>
      <c r="AB291" s="1">
        <f t="shared" si="138"/>
        <v>-5.3162206358915699E-2</v>
      </c>
      <c r="AC291" s="1">
        <f t="shared" si="139"/>
        <v>-5.0279999995836988E-2</v>
      </c>
      <c r="AE291" s="1">
        <f t="shared" si="140"/>
        <v>8.1151408964756868E-10</v>
      </c>
      <c r="AF291" s="1">
        <f t="shared" si="149"/>
        <v>-5.0279999995836988E-2</v>
      </c>
      <c r="AG291" s="2"/>
      <c r="AH291" s="1">
        <f t="shared" si="141"/>
        <v>2.8822063630787129E-3</v>
      </c>
      <c r="AI291" s="1">
        <f t="shared" si="142"/>
        <v>0.80121222201598463</v>
      </c>
      <c r="AJ291" s="1">
        <f t="shared" si="143"/>
        <v>0.4150844773361792</v>
      </c>
      <c r="AK291" s="1">
        <f t="shared" si="144"/>
        <v>0.19851702765382137</v>
      </c>
      <c r="AL291" s="1">
        <f t="shared" si="145"/>
        <v>2.356875957631047</v>
      </c>
      <c r="AM291" s="1">
        <f t="shared" si="146"/>
        <v>2.4165421533429119</v>
      </c>
      <c r="AN291" s="1">
        <f t="shared" si="147"/>
        <v>2.1323565737333312</v>
      </c>
      <c r="AO291" s="1">
        <f t="shared" si="147"/>
        <v>2.1323540666512346</v>
      </c>
      <c r="AP291" s="1">
        <f t="shared" si="147"/>
        <v>2.13237082494773</v>
      </c>
      <c r="AQ291" s="1">
        <f t="shared" si="147"/>
        <v>2.1322587975962621</v>
      </c>
      <c r="AR291" s="1">
        <f t="shared" si="147"/>
        <v>2.1330073093890314</v>
      </c>
      <c r="AS291" s="1">
        <f t="shared" si="147"/>
        <v>2.1279890860598107</v>
      </c>
      <c r="AT291" s="1">
        <f t="shared" si="147"/>
        <v>2.1609045077069204</v>
      </c>
      <c r="AU291" s="1">
        <f t="shared" si="148"/>
        <v>1.8945640251850864</v>
      </c>
    </row>
    <row r="292" spans="1:47" x14ac:dyDescent="0.2">
      <c r="A292" s="58" t="s">
        <v>216</v>
      </c>
      <c r="B292" s="74" t="s">
        <v>94</v>
      </c>
      <c r="C292" s="58">
        <v>53813.639900000002</v>
      </c>
      <c r="D292" s="58">
        <v>1E-4</v>
      </c>
      <c r="E292" s="61">
        <f t="shared" si="132"/>
        <v>11635.92685268702</v>
      </c>
      <c r="F292" s="61">
        <f t="shared" si="133"/>
        <v>11636</v>
      </c>
      <c r="G292" s="63">
        <f t="shared" si="134"/>
        <v>-5.0279999995836988E-2</v>
      </c>
      <c r="H292" s="61"/>
      <c r="I292" s="61"/>
      <c r="K292" s="56">
        <f t="shared" si="150"/>
        <v>-5.0279999995836988E-2</v>
      </c>
      <c r="Q292" s="112">
        <f t="shared" si="135"/>
        <v>38795.139900000002</v>
      </c>
      <c r="S292" s="2">
        <v>1</v>
      </c>
      <c r="Z292" s="1">
        <f t="shared" si="136"/>
        <v>11636</v>
      </c>
      <c r="AA292" s="1">
        <f t="shared" si="137"/>
        <v>-5.010195383642331E-2</v>
      </c>
      <c r="AB292" s="1">
        <f t="shared" si="138"/>
        <v>-5.3570676190649757E-2</v>
      </c>
      <c r="AC292" s="1">
        <f t="shared" si="139"/>
        <v>-5.0279999995836988E-2</v>
      </c>
      <c r="AE292" s="1">
        <f t="shared" si="140"/>
        <v>3.1700434881960786E-8</v>
      </c>
      <c r="AF292" s="1">
        <f t="shared" si="149"/>
        <v>-5.0279999995836988E-2</v>
      </c>
      <c r="AG292" s="2"/>
      <c r="AH292" s="1">
        <f t="shared" si="141"/>
        <v>3.2906761948127664E-3</v>
      </c>
      <c r="AI292" s="1">
        <f t="shared" si="142"/>
        <v>0.7961048903546315</v>
      </c>
      <c r="AJ292" s="1">
        <f t="shared" si="143"/>
        <v>0.4386593769749762</v>
      </c>
      <c r="AK292" s="1">
        <f t="shared" si="144"/>
        <v>0.19326762586380947</v>
      </c>
      <c r="AL292" s="1">
        <f t="shared" si="145"/>
        <v>2.3829466183025914</v>
      </c>
      <c r="AM292" s="1">
        <f t="shared" si="146"/>
        <v>2.5086048166432233</v>
      </c>
      <c r="AN292" s="1">
        <f t="shared" si="147"/>
        <v>2.163685530123324</v>
      </c>
      <c r="AO292" s="1">
        <f t="shared" si="147"/>
        <v>2.1636821649564517</v>
      </c>
      <c r="AP292" s="1">
        <f t="shared" si="147"/>
        <v>2.163703602156438</v>
      </c>
      <c r="AQ292" s="1">
        <f t="shared" si="147"/>
        <v>2.1635670285982838</v>
      </c>
      <c r="AR292" s="1">
        <f t="shared" si="147"/>
        <v>2.1644366475815913</v>
      </c>
      <c r="AS292" s="1">
        <f t="shared" si="147"/>
        <v>2.1588800963366919</v>
      </c>
      <c r="AT292" s="1">
        <f t="shared" si="147"/>
        <v>2.1936335959304984</v>
      </c>
      <c r="AU292" s="1">
        <f t="shared" si="148"/>
        <v>1.9306955937814472</v>
      </c>
    </row>
    <row r="293" spans="1:47" x14ac:dyDescent="0.2">
      <c r="A293" s="76" t="s">
        <v>217</v>
      </c>
      <c r="B293" s="66" t="s">
        <v>95</v>
      </c>
      <c r="C293" s="76">
        <v>54117.462</v>
      </c>
      <c r="D293" s="76">
        <v>2.0000000000000001E-4</v>
      </c>
      <c r="E293" s="61">
        <f t="shared" si="132"/>
        <v>12077.927056358931</v>
      </c>
      <c r="F293" s="61">
        <f t="shared" si="133"/>
        <v>12078</v>
      </c>
      <c r="G293" s="63">
        <f t="shared" si="134"/>
        <v>-5.0139999999373686E-2</v>
      </c>
      <c r="H293" s="61"/>
      <c r="I293" s="61"/>
      <c r="K293" s="1">
        <f t="shared" si="150"/>
        <v>-5.0139999999373686E-2</v>
      </c>
      <c r="Q293" s="112">
        <f t="shared" si="135"/>
        <v>39098.962</v>
      </c>
      <c r="S293" s="2">
        <v>1</v>
      </c>
      <c r="T293" s="1" t="s">
        <v>70</v>
      </c>
      <c r="Z293" s="1">
        <f t="shared" si="136"/>
        <v>12078</v>
      </c>
      <c r="AA293" s="1">
        <f t="shared" si="137"/>
        <v>-4.929308829787328E-2</v>
      </c>
      <c r="AB293" s="1">
        <f t="shared" si="138"/>
        <v>-5.5868061138513364E-2</v>
      </c>
      <c r="AC293" s="1">
        <f t="shared" si="139"/>
        <v>-5.0139999999373686E-2</v>
      </c>
      <c r="AE293" s="1">
        <f t="shared" si="140"/>
        <v>7.1725943013831138E-7</v>
      </c>
      <c r="AF293" s="1">
        <f t="shared" si="149"/>
        <v>-5.0139999999373686E-2</v>
      </c>
      <c r="AG293" s="2"/>
      <c r="AH293" s="1">
        <f t="shared" si="141"/>
        <v>5.7280611391396768E-3</v>
      </c>
      <c r="AI293" s="1">
        <f t="shared" si="142"/>
        <v>0.7682867776603024</v>
      </c>
      <c r="AJ293" s="1">
        <f t="shared" si="143"/>
        <v>0.57432693562566295</v>
      </c>
      <c r="AK293" s="1">
        <f t="shared" si="144"/>
        <v>0.15885393774560369</v>
      </c>
      <c r="AL293" s="1">
        <f t="shared" si="145"/>
        <v>2.5406220250687261</v>
      </c>
      <c r="AM293" s="1">
        <f t="shared" si="146"/>
        <v>3.2271797420499868</v>
      </c>
      <c r="AN293" s="1">
        <f t="shared" ref="AN293:AT308" si="151">$AU293+$AB$7*SIN(AO293)</f>
        <v>2.3572799917397935</v>
      </c>
      <c r="AO293" s="1">
        <f t="shared" si="151"/>
        <v>2.357266635424383</v>
      </c>
      <c r="AP293" s="1">
        <f t="shared" si="151"/>
        <v>2.3573337957917886</v>
      </c>
      <c r="AQ293" s="1">
        <f t="shared" si="151"/>
        <v>2.3569960436601907</v>
      </c>
      <c r="AR293" s="1">
        <f t="shared" si="151"/>
        <v>2.3586934612919417</v>
      </c>
      <c r="AS293" s="1">
        <f t="shared" si="151"/>
        <v>2.3501335163768053</v>
      </c>
      <c r="AT293" s="1">
        <f t="shared" si="151"/>
        <v>2.3925878440931694</v>
      </c>
      <c r="AU293" s="1">
        <f t="shared" si="148"/>
        <v>2.1588406412041827</v>
      </c>
    </row>
    <row r="294" spans="1:47" x14ac:dyDescent="0.2">
      <c r="A294" s="58" t="s">
        <v>216</v>
      </c>
      <c r="B294" s="74" t="s">
        <v>94</v>
      </c>
      <c r="C294" s="58">
        <v>54165.574999999997</v>
      </c>
      <c r="D294" s="58">
        <v>2.9999999999999997E-4</v>
      </c>
      <c r="E294" s="61">
        <f t="shared" si="132"/>
        <v>12147.921819081148</v>
      </c>
      <c r="F294" s="61">
        <f t="shared" si="133"/>
        <v>12148</v>
      </c>
      <c r="G294" s="63">
        <f t="shared" si="134"/>
        <v>-5.3740000003017485E-2</v>
      </c>
      <c r="H294" s="61"/>
      <c r="I294" s="61"/>
      <c r="K294" s="56">
        <f t="shared" si="150"/>
        <v>-5.3740000003017485E-2</v>
      </c>
      <c r="Q294" s="112">
        <f t="shared" si="135"/>
        <v>39147.074999999997</v>
      </c>
      <c r="S294" s="2">
        <v>1</v>
      </c>
      <c r="Z294" s="1">
        <f t="shared" si="136"/>
        <v>12148</v>
      </c>
      <c r="AA294" s="1">
        <f t="shared" si="137"/>
        <v>-4.9188472046915441E-2</v>
      </c>
      <c r="AB294" s="1">
        <f t="shared" si="138"/>
        <v>-5.9829587260692367E-2</v>
      </c>
      <c r="AC294" s="1">
        <f t="shared" si="139"/>
        <v>-5.3740000003017485E-2</v>
      </c>
      <c r="AE294" s="1">
        <f t="shared" si="140"/>
        <v>2.0716406735178455E-5</v>
      </c>
      <c r="AF294" s="1">
        <f t="shared" si="149"/>
        <v>-5.3740000003017485E-2</v>
      </c>
      <c r="AG294" s="2"/>
      <c r="AH294" s="1">
        <f t="shared" si="141"/>
        <v>6.0895872576748845E-3</v>
      </c>
      <c r="AI294" s="1">
        <f t="shared" si="142"/>
        <v>0.76454010060347077</v>
      </c>
      <c r="AJ294" s="1">
        <f t="shared" si="143"/>
        <v>0.59381338989465338</v>
      </c>
      <c r="AK294" s="1">
        <f t="shared" si="144"/>
        <v>0.1532456417667615</v>
      </c>
      <c r="AL294" s="1">
        <f t="shared" si="145"/>
        <v>2.564630369427161</v>
      </c>
      <c r="AM294" s="1">
        <f t="shared" si="146"/>
        <v>3.3697329394872124</v>
      </c>
      <c r="AN294" s="1">
        <f t="shared" si="151"/>
        <v>2.3873444706892224</v>
      </c>
      <c r="AO294" s="1">
        <f t="shared" si="151"/>
        <v>2.3873288327788553</v>
      </c>
      <c r="AP294" s="1">
        <f t="shared" si="151"/>
        <v>2.387405209366078</v>
      </c>
      <c r="AQ294" s="1">
        <f t="shared" si="151"/>
        <v>2.3870321290629204</v>
      </c>
      <c r="AR294" s="1">
        <f t="shared" si="151"/>
        <v>2.3888532934429239</v>
      </c>
      <c r="AS294" s="1">
        <f t="shared" si="151"/>
        <v>2.3799336183019149</v>
      </c>
      <c r="AT294" s="1">
        <f t="shared" si="151"/>
        <v>2.4229371327978271</v>
      </c>
      <c r="AU294" s="1">
        <f t="shared" si="148"/>
        <v>2.194972209800544</v>
      </c>
    </row>
    <row r="295" spans="1:47" x14ac:dyDescent="0.2">
      <c r="A295" s="58" t="s">
        <v>216</v>
      </c>
      <c r="B295" s="74" t="s">
        <v>94</v>
      </c>
      <c r="C295" s="58">
        <v>54165.578500000003</v>
      </c>
      <c r="D295" s="58">
        <v>1E-4</v>
      </c>
      <c r="E295" s="61">
        <f t="shared" si="132"/>
        <v>12147.926910878998</v>
      </c>
      <c r="F295" s="61">
        <f t="shared" si="133"/>
        <v>12148</v>
      </c>
      <c r="G295" s="63">
        <f t="shared" si="134"/>
        <v>-5.0239999996847473E-2</v>
      </c>
      <c r="H295" s="61"/>
      <c r="I295" s="61"/>
      <c r="K295" s="56">
        <f t="shared" si="150"/>
        <v>-5.0239999996847473E-2</v>
      </c>
      <c r="Q295" s="112">
        <f t="shared" si="135"/>
        <v>39147.078500000003</v>
      </c>
      <c r="S295" s="2">
        <v>1</v>
      </c>
      <c r="Z295" s="1">
        <f t="shared" si="136"/>
        <v>12148</v>
      </c>
      <c r="AA295" s="1">
        <f t="shared" si="137"/>
        <v>-4.9188472046915441E-2</v>
      </c>
      <c r="AB295" s="1">
        <f t="shared" si="138"/>
        <v>-5.6329587254522355E-2</v>
      </c>
      <c r="AC295" s="1">
        <f t="shared" si="139"/>
        <v>-5.0239999996847473E-2</v>
      </c>
      <c r="AE295" s="1">
        <f t="shared" si="140"/>
        <v>1.1057110294882628E-6</v>
      </c>
      <c r="AF295" s="1">
        <f t="shared" si="149"/>
        <v>-5.0239999996847473E-2</v>
      </c>
      <c r="AG295" s="2"/>
      <c r="AH295" s="1">
        <f t="shared" si="141"/>
        <v>6.0895872576748845E-3</v>
      </c>
      <c r="AI295" s="1">
        <f t="shared" si="142"/>
        <v>0.76454010060347077</v>
      </c>
      <c r="AJ295" s="1">
        <f t="shared" si="143"/>
        <v>0.59381338989465338</v>
      </c>
      <c r="AK295" s="1">
        <f t="shared" si="144"/>
        <v>0.1532456417667615</v>
      </c>
      <c r="AL295" s="1">
        <f t="shared" si="145"/>
        <v>2.564630369427161</v>
      </c>
      <c r="AM295" s="1">
        <f t="shared" si="146"/>
        <v>3.3697329394872124</v>
      </c>
      <c r="AN295" s="1">
        <f t="shared" si="151"/>
        <v>2.3873444706892224</v>
      </c>
      <c r="AO295" s="1">
        <f t="shared" si="151"/>
        <v>2.3873288327788553</v>
      </c>
      <c r="AP295" s="1">
        <f t="shared" si="151"/>
        <v>2.387405209366078</v>
      </c>
      <c r="AQ295" s="1">
        <f t="shared" si="151"/>
        <v>2.3870321290629204</v>
      </c>
      <c r="AR295" s="1">
        <f t="shared" si="151"/>
        <v>2.3888532934429239</v>
      </c>
      <c r="AS295" s="1">
        <f t="shared" si="151"/>
        <v>2.3799336183019149</v>
      </c>
      <c r="AT295" s="1">
        <f t="shared" si="151"/>
        <v>2.4229371327978271</v>
      </c>
      <c r="AU295" s="1">
        <f t="shared" si="148"/>
        <v>2.194972209800544</v>
      </c>
    </row>
    <row r="296" spans="1:47" x14ac:dyDescent="0.2">
      <c r="A296" s="59" t="s">
        <v>218</v>
      </c>
      <c r="B296" s="60" t="s">
        <v>95</v>
      </c>
      <c r="C296" s="59">
        <v>54192.386100000003</v>
      </c>
      <c r="D296" s="59">
        <v>2.0000000000000001E-4</v>
      </c>
      <c r="E296" s="61">
        <f t="shared" si="132"/>
        <v>12186.926590823134</v>
      </c>
      <c r="F296" s="61">
        <f t="shared" si="133"/>
        <v>12187</v>
      </c>
      <c r="G296" s="63">
        <f t="shared" si="134"/>
        <v>-5.0459999998565763E-2</v>
      </c>
      <c r="H296" s="61"/>
      <c r="I296" s="61"/>
      <c r="K296" s="1">
        <f t="shared" si="150"/>
        <v>-5.0459999998565763E-2</v>
      </c>
      <c r="Q296" s="112">
        <f t="shared" si="135"/>
        <v>39173.886100000003</v>
      </c>
      <c r="S296" s="2">
        <v>1</v>
      </c>
      <c r="T296" s="1" t="s">
        <v>70</v>
      </c>
      <c r="Z296" s="1">
        <f t="shared" si="136"/>
        <v>12187</v>
      </c>
      <c r="AA296" s="1">
        <f t="shared" si="137"/>
        <v>-4.9133175880723703E-2</v>
      </c>
      <c r="AB296" s="1">
        <f t="shared" si="138"/>
        <v>-5.6747900256744095E-2</v>
      </c>
      <c r="AC296" s="1">
        <f t="shared" si="139"/>
        <v>-5.0459999998565763E-2</v>
      </c>
      <c r="AE296" s="1">
        <f t="shared" si="140"/>
        <v>1.7604622396873601E-6</v>
      </c>
      <c r="AF296" s="1">
        <f t="shared" si="149"/>
        <v>-5.0459999998565763E-2</v>
      </c>
      <c r="AG296" s="2"/>
      <c r="AH296" s="1">
        <f t="shared" si="141"/>
        <v>6.2879002581783311E-3</v>
      </c>
      <c r="AI296" s="1">
        <f t="shared" si="142"/>
        <v>0.76252641038320146</v>
      </c>
      <c r="AJ296" s="1">
        <f t="shared" si="143"/>
        <v>0.60444270991832638</v>
      </c>
      <c r="AK296" s="1">
        <f t="shared" si="144"/>
        <v>0.15010624630188651</v>
      </c>
      <c r="AL296" s="1">
        <f t="shared" si="145"/>
        <v>2.5779064407003283</v>
      </c>
      <c r="AM296" s="1">
        <f t="shared" si="146"/>
        <v>3.4536242820434024</v>
      </c>
      <c r="AN296" s="1">
        <f t="shared" si="151"/>
        <v>2.4040319677897664</v>
      </c>
      <c r="AO296" s="1">
        <f t="shared" si="151"/>
        <v>2.4040149957507988</v>
      </c>
      <c r="AP296" s="1">
        <f t="shared" si="151"/>
        <v>2.4040966199134184</v>
      </c>
      <c r="AQ296" s="1">
        <f t="shared" si="151"/>
        <v>2.4037040067767945</v>
      </c>
      <c r="AR296" s="1">
        <f t="shared" si="151"/>
        <v>2.4055911994011305</v>
      </c>
      <c r="AS296" s="1">
        <f t="shared" si="151"/>
        <v>2.3964900587639195</v>
      </c>
      <c r="AT296" s="1">
        <f t="shared" si="151"/>
        <v>2.4397164427361644</v>
      </c>
      <c r="AU296" s="1">
        <f t="shared" si="148"/>
        <v>2.2151026551613735</v>
      </c>
    </row>
    <row r="297" spans="1:47" x14ac:dyDescent="0.2">
      <c r="A297" s="59" t="s">
        <v>218</v>
      </c>
      <c r="B297" s="60" t="s">
        <v>94</v>
      </c>
      <c r="C297" s="59">
        <v>54193.421999999999</v>
      </c>
      <c r="D297" s="59">
        <v>1.1000000000000001E-3</v>
      </c>
      <c r="E297" s="61">
        <f t="shared" si="132"/>
        <v>12188.433617504148</v>
      </c>
      <c r="F297" s="61">
        <f t="shared" si="133"/>
        <v>12188.5</v>
      </c>
      <c r="G297" s="63">
        <f t="shared" si="134"/>
        <v>-4.5630000000528526E-2</v>
      </c>
      <c r="H297" s="61"/>
      <c r="I297" s="61"/>
      <c r="K297" s="1">
        <f t="shared" si="150"/>
        <v>-4.5630000000528526E-2</v>
      </c>
      <c r="Q297" s="112">
        <f t="shared" si="135"/>
        <v>39174.921999999999</v>
      </c>
      <c r="S297" s="2">
        <v>1</v>
      </c>
      <c r="T297" s="1" t="s">
        <v>70</v>
      </c>
      <c r="Z297" s="1">
        <f t="shared" si="136"/>
        <v>12188.5</v>
      </c>
      <c r="AA297" s="1">
        <f t="shared" si="137"/>
        <v>-4.9131092369187876E-2</v>
      </c>
      <c r="AB297" s="1">
        <f t="shared" si="138"/>
        <v>-5.1925482721927499E-2</v>
      </c>
      <c r="AC297" s="1">
        <f t="shared" si="139"/>
        <v>-4.5630000000528526E-2</v>
      </c>
      <c r="AE297" s="1">
        <f t="shared" si="140"/>
        <v>1.225764777388474E-5</v>
      </c>
      <c r="AF297" s="1">
        <f t="shared" si="149"/>
        <v>-4.5630000000528526E-2</v>
      </c>
      <c r="AG297" s="2"/>
      <c r="AH297" s="1">
        <f t="shared" si="141"/>
        <v>6.2954827213989716E-3</v>
      </c>
      <c r="AI297" s="1">
        <f t="shared" si="142"/>
        <v>0.76245000301824817</v>
      </c>
      <c r="AJ297" s="1">
        <f t="shared" si="143"/>
        <v>0.60484830653844512</v>
      </c>
      <c r="AK297" s="1">
        <f t="shared" si="144"/>
        <v>0.1499852988739229</v>
      </c>
      <c r="AL297" s="1">
        <f t="shared" si="145"/>
        <v>2.5784156677314156</v>
      </c>
      <c r="AM297" s="1">
        <f t="shared" si="146"/>
        <v>3.456918700514604</v>
      </c>
      <c r="AN297" s="1">
        <f t="shared" si="151"/>
        <v>2.4046729200443311</v>
      </c>
      <c r="AO297" s="1">
        <f t="shared" si="151"/>
        <v>2.4046558958973607</v>
      </c>
      <c r="AP297" s="1">
        <f t="shared" si="151"/>
        <v>2.4047377230250824</v>
      </c>
      <c r="AQ297" s="1">
        <f t="shared" si="151"/>
        <v>2.4043443626118899</v>
      </c>
      <c r="AR297" s="1">
        <f t="shared" si="151"/>
        <v>2.4062340473168295</v>
      </c>
      <c r="AS297" s="1">
        <f t="shared" si="151"/>
        <v>2.3971262106612103</v>
      </c>
      <c r="AT297" s="1">
        <f t="shared" si="151"/>
        <v>2.4403599743254762</v>
      </c>
      <c r="AU297" s="1">
        <f t="shared" si="148"/>
        <v>2.2158769030598671</v>
      </c>
    </row>
    <row r="298" spans="1:47" x14ac:dyDescent="0.2">
      <c r="A298" s="59" t="s">
        <v>218</v>
      </c>
      <c r="B298" s="60" t="s">
        <v>95</v>
      </c>
      <c r="C298" s="59">
        <v>54203.384899999997</v>
      </c>
      <c r="D298" s="59">
        <v>5.9999999999999995E-4</v>
      </c>
      <c r="E298" s="61">
        <f t="shared" si="132"/>
        <v>12202.927638278681</v>
      </c>
      <c r="F298" s="61">
        <f t="shared" si="133"/>
        <v>12203</v>
      </c>
      <c r="G298" s="63">
        <f t="shared" si="134"/>
        <v>-4.9740000002202578E-2</v>
      </c>
      <c r="H298" s="61"/>
      <c r="I298" s="61"/>
      <c r="K298" s="1">
        <f t="shared" si="150"/>
        <v>-4.9740000002202578E-2</v>
      </c>
      <c r="Q298" s="112">
        <f t="shared" si="135"/>
        <v>39184.884899999997</v>
      </c>
      <c r="S298" s="2">
        <v>1</v>
      </c>
      <c r="T298" s="1" t="s">
        <v>70</v>
      </c>
      <c r="Z298" s="1">
        <f t="shared" si="136"/>
        <v>12203</v>
      </c>
      <c r="AA298" s="1">
        <f t="shared" si="137"/>
        <v>-4.9111117975956728E-2</v>
      </c>
      <c r="AB298" s="1">
        <f t="shared" si="138"/>
        <v>-5.6108607173687444E-2</v>
      </c>
      <c r="AC298" s="1">
        <f t="shared" si="139"/>
        <v>-4.9740000002202578E-2</v>
      </c>
      <c r="AE298" s="1">
        <f t="shared" si="140"/>
        <v>3.9549260293508596E-7</v>
      </c>
      <c r="AF298" s="1">
        <f t="shared" si="149"/>
        <v>-4.9740000002202578E-2</v>
      </c>
      <c r="AG298" s="2"/>
      <c r="AH298" s="1">
        <f t="shared" si="141"/>
        <v>6.3686071714848698E-3</v>
      </c>
      <c r="AI298" s="1">
        <f t="shared" si="142"/>
        <v>0.76171535719795624</v>
      </c>
      <c r="AJ298" s="1">
        <f t="shared" si="143"/>
        <v>0.60875681391183067</v>
      </c>
      <c r="AK298" s="1">
        <f t="shared" si="144"/>
        <v>0.14881538881793341</v>
      </c>
      <c r="AL298" s="1">
        <f t="shared" si="145"/>
        <v>2.5833329545400416</v>
      </c>
      <c r="AM298" s="1">
        <f t="shared" si="146"/>
        <v>3.4890318429034526</v>
      </c>
      <c r="AN298" s="1">
        <f t="shared" si="151"/>
        <v>2.4108654927370243</v>
      </c>
      <c r="AO298" s="1">
        <f t="shared" si="151"/>
        <v>2.4108479620599601</v>
      </c>
      <c r="AP298" s="1">
        <f t="shared" si="151"/>
        <v>2.4109317545662594</v>
      </c>
      <c r="AQ298" s="1">
        <f t="shared" si="151"/>
        <v>2.4105311892617283</v>
      </c>
      <c r="AR298" s="1">
        <f t="shared" si="151"/>
        <v>2.4124447719486306</v>
      </c>
      <c r="AS298" s="1">
        <f t="shared" si="151"/>
        <v>2.4032733121535439</v>
      </c>
      <c r="AT298" s="1">
        <f t="shared" si="151"/>
        <v>2.4465738536370192</v>
      </c>
      <c r="AU298" s="1">
        <f t="shared" si="148"/>
        <v>2.22336129941197</v>
      </c>
    </row>
    <row r="299" spans="1:47" x14ac:dyDescent="0.2">
      <c r="A299" s="59" t="s">
        <v>218</v>
      </c>
      <c r="B299" s="60" t="s">
        <v>94</v>
      </c>
      <c r="C299" s="59">
        <v>54388.632599999997</v>
      </c>
      <c r="D299" s="59">
        <v>6.9999999999999999E-4</v>
      </c>
      <c r="E299" s="61">
        <f t="shared" si="132"/>
        <v>12472.425877971427</v>
      </c>
      <c r="F299" s="61">
        <f t="shared" si="133"/>
        <v>12472.5</v>
      </c>
      <c r="G299" s="63">
        <f t="shared" si="134"/>
        <v>-5.0950000004377216E-2</v>
      </c>
      <c r="H299" s="61"/>
      <c r="I299" s="61"/>
      <c r="K299" s="1">
        <f t="shared" si="150"/>
        <v>-5.0950000004377216E-2</v>
      </c>
      <c r="Q299" s="112">
        <f t="shared" si="135"/>
        <v>39370.132599999997</v>
      </c>
      <c r="S299" s="2">
        <v>1</v>
      </c>
      <c r="T299" s="1" t="s">
        <v>70</v>
      </c>
      <c r="Z299" s="1">
        <f t="shared" si="136"/>
        <v>12472.5</v>
      </c>
      <c r="AA299" s="1">
        <f t="shared" si="137"/>
        <v>-4.8796329749365153E-2</v>
      </c>
      <c r="AB299" s="1">
        <f t="shared" si="138"/>
        <v>-5.8619116857341669E-2</v>
      </c>
      <c r="AC299" s="1">
        <f t="shared" si="139"/>
        <v>-5.0950000004377216E-2</v>
      </c>
      <c r="AE299" s="1">
        <f t="shared" si="140"/>
        <v>4.6382955673237265E-6</v>
      </c>
      <c r="AF299" s="1">
        <f t="shared" si="149"/>
        <v>-5.0950000004377216E-2</v>
      </c>
      <c r="AG299" s="2"/>
      <c r="AH299" s="1">
        <f t="shared" si="141"/>
        <v>7.6691168529644535E-3</v>
      </c>
      <c r="AI299" s="1">
        <f t="shared" si="142"/>
        <v>0.74933203266700366</v>
      </c>
      <c r="AJ299" s="1">
        <f t="shared" si="143"/>
        <v>0.67743879985339983</v>
      </c>
      <c r="AK299" s="1">
        <f t="shared" si="144"/>
        <v>0.12685094046744061</v>
      </c>
      <c r="AL299" s="1">
        <f t="shared" si="145"/>
        <v>2.6731154466886657</v>
      </c>
      <c r="AM299" s="1">
        <f t="shared" si="146"/>
        <v>4.1907844977091857</v>
      </c>
      <c r="AN299" s="1">
        <f t="shared" si="151"/>
        <v>2.524941718314726</v>
      </c>
      <c r="AO299" s="1">
        <f t="shared" si="151"/>
        <v>2.524914295805373</v>
      </c>
      <c r="AP299" s="1">
        <f t="shared" si="151"/>
        <v>2.5250339406664608</v>
      </c>
      <c r="AQ299" s="1">
        <f t="shared" si="151"/>
        <v>2.5245118536812288</v>
      </c>
      <c r="AR299" s="1">
        <f t="shared" si="151"/>
        <v>2.5267886376800046</v>
      </c>
      <c r="AS299" s="1">
        <f t="shared" si="151"/>
        <v>2.5168325757334076</v>
      </c>
      <c r="AT299" s="1">
        <f t="shared" si="151"/>
        <v>2.5598701706611564</v>
      </c>
      <c r="AU299" s="1">
        <f t="shared" si="148"/>
        <v>2.3624678385079596</v>
      </c>
    </row>
    <row r="300" spans="1:47" x14ac:dyDescent="0.2">
      <c r="A300" s="58" t="s">
        <v>219</v>
      </c>
      <c r="B300" s="74" t="s">
        <v>95</v>
      </c>
      <c r="C300" s="58">
        <v>54513.393600000003</v>
      </c>
      <c r="D300" s="58">
        <v>2.9999999999999997E-4</v>
      </c>
      <c r="E300" s="61">
        <f t="shared" si="132"/>
        <v>12653.928103814493</v>
      </c>
      <c r="F300" s="61">
        <f t="shared" si="133"/>
        <v>12654</v>
      </c>
      <c r="G300" s="63">
        <f t="shared" si="134"/>
        <v>-4.9419999995734543E-2</v>
      </c>
      <c r="H300" s="61"/>
      <c r="I300" s="61"/>
      <c r="J300" s="1">
        <f>G300</f>
        <v>-4.9419999995734543E-2</v>
      </c>
      <c r="Q300" s="112">
        <f t="shared" si="135"/>
        <v>39494.893600000003</v>
      </c>
      <c r="S300" s="2">
        <v>1</v>
      </c>
      <c r="T300" s="1" t="s">
        <v>67</v>
      </c>
      <c r="Z300" s="1">
        <f t="shared" si="136"/>
        <v>12654</v>
      </c>
      <c r="AA300" s="1">
        <f t="shared" si="137"/>
        <v>-4.8647358982464327E-2</v>
      </c>
      <c r="AB300" s="1">
        <f t="shared" si="138"/>
        <v>-5.7899655880176627E-2</v>
      </c>
      <c r="AC300" s="1">
        <f t="shared" si="139"/>
        <v>-4.9419999995734543E-2</v>
      </c>
      <c r="AE300" s="1">
        <f t="shared" si="140"/>
        <v>5.9697413538722571E-7</v>
      </c>
      <c r="AF300" s="1">
        <f t="shared" si="149"/>
        <v>-4.9419999995734543E-2</v>
      </c>
      <c r="AG300" s="2"/>
      <c r="AH300" s="1">
        <f t="shared" si="141"/>
        <v>8.4796558844420864E-3</v>
      </c>
      <c r="AI300" s="1">
        <f t="shared" si="142"/>
        <v>0.7422952402547458</v>
      </c>
      <c r="AJ300" s="1">
        <f t="shared" si="143"/>
        <v>0.71959115511889471</v>
      </c>
      <c r="AK300" s="1">
        <f t="shared" si="144"/>
        <v>0.11186531074900335</v>
      </c>
      <c r="AL300" s="1">
        <f t="shared" si="145"/>
        <v>2.7320536653897096</v>
      </c>
      <c r="AM300" s="1">
        <f t="shared" si="146"/>
        <v>4.8150918603499058</v>
      </c>
      <c r="AN300" s="1">
        <f t="shared" si="151"/>
        <v>2.6007925123316005</v>
      </c>
      <c r="AO300" s="1">
        <f t="shared" si="151"/>
        <v>2.6007588640295212</v>
      </c>
      <c r="AP300" s="1">
        <f t="shared" si="151"/>
        <v>2.6008985695201408</v>
      </c>
      <c r="AQ300" s="1">
        <f t="shared" si="151"/>
        <v>2.6003184449739001</v>
      </c>
      <c r="AR300" s="1">
        <f t="shared" si="151"/>
        <v>2.6027260816240343</v>
      </c>
      <c r="AS300" s="1">
        <f t="shared" si="151"/>
        <v>2.5927109416771552</v>
      </c>
      <c r="AT300" s="1">
        <f t="shared" si="151"/>
        <v>2.6339889728427397</v>
      </c>
      <c r="AU300" s="1">
        <f t="shared" si="148"/>
        <v>2.4561518342256665</v>
      </c>
    </row>
    <row r="301" spans="1:47" x14ac:dyDescent="0.2">
      <c r="A301" s="75" t="s">
        <v>220</v>
      </c>
      <c r="B301" s="74" t="s">
        <v>95</v>
      </c>
      <c r="C301" s="58">
        <v>54527.828699999998</v>
      </c>
      <c r="D301" s="58">
        <v>1E-4</v>
      </c>
      <c r="E301" s="61">
        <f t="shared" si="132"/>
        <v>12674.928278390411</v>
      </c>
      <c r="F301" s="61">
        <f t="shared" si="133"/>
        <v>12675</v>
      </c>
      <c r="G301" s="63">
        <f t="shared" si="134"/>
        <v>-4.9299999998765998E-2</v>
      </c>
      <c r="H301" s="61"/>
      <c r="I301" s="61"/>
      <c r="K301" s="56">
        <f t="shared" ref="K301:K339" si="152">G301</f>
        <v>-4.9299999998765998E-2</v>
      </c>
      <c r="Q301" s="112">
        <f t="shared" si="135"/>
        <v>39509.328699999998</v>
      </c>
      <c r="S301" s="2">
        <v>1</v>
      </c>
      <c r="Z301" s="1">
        <f t="shared" si="136"/>
        <v>12675</v>
      </c>
      <c r="AA301" s="1">
        <f t="shared" si="137"/>
        <v>-4.8633527290636067E-2</v>
      </c>
      <c r="AB301" s="1">
        <f t="shared" si="138"/>
        <v>-5.7869913958289915E-2</v>
      </c>
      <c r="AC301" s="1">
        <f t="shared" si="139"/>
        <v>-4.9299999998765998E-2</v>
      </c>
      <c r="AE301" s="1">
        <f t="shared" si="140"/>
        <v>4.4418587068204417E-7</v>
      </c>
      <c r="AF301" s="1">
        <f t="shared" si="149"/>
        <v>-4.9299999998765998E-2</v>
      </c>
      <c r="AG301" s="2"/>
      <c r="AH301" s="1">
        <f t="shared" si="141"/>
        <v>8.5699139595239136E-3</v>
      </c>
      <c r="AI301" s="1">
        <f t="shared" si="142"/>
        <v>0.74154605368539572</v>
      </c>
      <c r="AJ301" s="1">
        <f t="shared" si="143"/>
        <v>0.72426173921080006</v>
      </c>
      <c r="AK301" s="1">
        <f t="shared" si="144"/>
        <v>0.11012333348903799</v>
      </c>
      <c r="AL301" s="1">
        <f t="shared" si="145"/>
        <v>2.7388034135812354</v>
      </c>
      <c r="AM301" s="1">
        <f t="shared" si="146"/>
        <v>4.8980621701401876</v>
      </c>
      <c r="AN301" s="1">
        <f t="shared" si="151"/>
        <v>2.6095237956847064</v>
      </c>
      <c r="AO301" s="1">
        <f t="shared" si="151"/>
        <v>2.6094895053399818</v>
      </c>
      <c r="AP301" s="1">
        <f t="shared" si="151"/>
        <v>2.60963113936223</v>
      </c>
      <c r="AQ301" s="1">
        <f t="shared" si="151"/>
        <v>2.6090460529256712</v>
      </c>
      <c r="AR301" s="1">
        <f t="shared" si="151"/>
        <v>2.6114617290382305</v>
      </c>
      <c r="AS301" s="1">
        <f t="shared" si="151"/>
        <v>2.6014656263903406</v>
      </c>
      <c r="AT301" s="1">
        <f t="shared" si="151"/>
        <v>2.6424606245585784</v>
      </c>
      <c r="AU301" s="1">
        <f t="shared" si="148"/>
        <v>2.4669913048045751</v>
      </c>
    </row>
    <row r="302" spans="1:47" x14ac:dyDescent="0.2">
      <c r="A302" s="75" t="s">
        <v>220</v>
      </c>
      <c r="B302" s="74" t="s">
        <v>95</v>
      </c>
      <c r="C302" s="58">
        <v>54536.764600000002</v>
      </c>
      <c r="D302" s="58">
        <v>2.0000000000000001E-4</v>
      </c>
      <c r="E302" s="61">
        <f t="shared" si="132"/>
        <v>12687.928220198442</v>
      </c>
      <c r="F302" s="61">
        <f t="shared" si="133"/>
        <v>12688</v>
      </c>
      <c r="G302" s="63">
        <f t="shared" si="134"/>
        <v>-4.9339999997755513E-2</v>
      </c>
      <c r="H302" s="61"/>
      <c r="I302" s="61"/>
      <c r="K302" s="56">
        <f t="shared" si="152"/>
        <v>-4.9339999997755513E-2</v>
      </c>
      <c r="Q302" s="112">
        <f t="shared" si="135"/>
        <v>39518.264600000002</v>
      </c>
      <c r="S302" s="2">
        <v>1</v>
      </c>
      <c r="Z302" s="1">
        <f t="shared" si="136"/>
        <v>12688</v>
      </c>
      <c r="AA302" s="1">
        <f t="shared" si="137"/>
        <v>-4.8625324467941218E-2</v>
      </c>
      <c r="AB302" s="1">
        <f t="shared" si="138"/>
        <v>-5.7965416012475693E-2</v>
      </c>
      <c r="AC302" s="1">
        <f t="shared" si="139"/>
        <v>-4.9339999997755513E-2</v>
      </c>
      <c r="AE302" s="1">
        <f t="shared" si="140"/>
        <v>5.1076111291534267E-7</v>
      </c>
      <c r="AF302" s="1">
        <f t="shared" si="149"/>
        <v>-4.9339999997755513E-2</v>
      </c>
      <c r="AG302" s="2"/>
      <c r="AH302" s="1">
        <f t="shared" si="141"/>
        <v>8.625416014720182E-3</v>
      </c>
      <c r="AI302" s="1">
        <f t="shared" si="142"/>
        <v>0.74108891003066191</v>
      </c>
      <c r="AJ302" s="1">
        <f t="shared" si="143"/>
        <v>0.727131873040471</v>
      </c>
      <c r="AK302" s="1">
        <f t="shared" si="144"/>
        <v>0.10904420404230376</v>
      </c>
      <c r="AL302" s="1">
        <f t="shared" si="145"/>
        <v>2.7429750440784262</v>
      </c>
      <c r="AM302" s="1">
        <f t="shared" si="146"/>
        <v>4.9507269295825029</v>
      </c>
      <c r="AN302" s="1">
        <f t="shared" si="151"/>
        <v>2.6149244848646553</v>
      </c>
      <c r="AO302" s="1">
        <f t="shared" si="151"/>
        <v>2.6148898079573164</v>
      </c>
      <c r="AP302" s="1">
        <f t="shared" si="151"/>
        <v>2.6150325868093711</v>
      </c>
      <c r="AQ302" s="1">
        <f t="shared" si="151"/>
        <v>2.6144446324194348</v>
      </c>
      <c r="AR302" s="1">
        <f t="shared" si="151"/>
        <v>2.6168645040879159</v>
      </c>
      <c r="AS302" s="1">
        <f t="shared" si="151"/>
        <v>2.6068829071767681</v>
      </c>
      <c r="AT302" s="1">
        <f t="shared" si="151"/>
        <v>2.6476946309971297</v>
      </c>
      <c r="AU302" s="1">
        <f t="shared" si="148"/>
        <v>2.4737014532581849</v>
      </c>
    </row>
    <row r="303" spans="1:47" x14ac:dyDescent="0.2">
      <c r="A303" s="75" t="s">
        <v>220</v>
      </c>
      <c r="B303" s="74" t="s">
        <v>95</v>
      </c>
      <c r="C303" s="58">
        <v>54547.762999999999</v>
      </c>
      <c r="D303" s="58">
        <v>1E-4</v>
      </c>
      <c r="E303" s="61">
        <f t="shared" si="132"/>
        <v>12703.928685734239</v>
      </c>
      <c r="F303" s="61">
        <f t="shared" si="133"/>
        <v>12704</v>
      </c>
      <c r="G303" s="63">
        <f t="shared" si="134"/>
        <v>-4.9019999998563435E-2</v>
      </c>
      <c r="H303" s="61"/>
      <c r="I303" s="61"/>
      <c r="K303" s="56">
        <f t="shared" si="152"/>
        <v>-4.9019999998563435E-2</v>
      </c>
      <c r="Q303" s="112">
        <f t="shared" si="135"/>
        <v>39529.262999999999</v>
      </c>
      <c r="S303" s="2">
        <v>1</v>
      </c>
      <c r="Z303" s="1">
        <f t="shared" si="136"/>
        <v>12704</v>
      </c>
      <c r="AA303" s="1">
        <f t="shared" si="137"/>
        <v>-4.8615607608045633E-2</v>
      </c>
      <c r="AB303" s="1">
        <f t="shared" si="138"/>
        <v>-5.7713334360984025E-2</v>
      </c>
      <c r="AC303" s="1">
        <f t="shared" si="139"/>
        <v>-4.9019999998563435E-2</v>
      </c>
      <c r="AE303" s="1">
        <f t="shared" si="140"/>
        <v>1.6353320550870254E-7</v>
      </c>
      <c r="AF303" s="1">
        <f t="shared" si="149"/>
        <v>-4.9019999998563435E-2</v>
      </c>
      <c r="AG303" s="2"/>
      <c r="AH303" s="1">
        <f t="shared" si="141"/>
        <v>8.693334362420594E-3</v>
      </c>
      <c r="AI303" s="1">
        <f t="shared" si="142"/>
        <v>0.74053321367432323</v>
      </c>
      <c r="AJ303" s="1">
        <f t="shared" si="143"/>
        <v>0.73064217830382006</v>
      </c>
      <c r="AK303" s="1">
        <f t="shared" si="144"/>
        <v>0.10771526232691393</v>
      </c>
      <c r="AL303" s="1">
        <f t="shared" si="145"/>
        <v>2.7481023416146861</v>
      </c>
      <c r="AM303" s="1">
        <f t="shared" si="146"/>
        <v>5.0169656755172252</v>
      </c>
      <c r="AN303" s="1">
        <f t="shared" si="151"/>
        <v>2.6215669421887866</v>
      </c>
      <c r="AO303" s="1">
        <f t="shared" si="151"/>
        <v>2.6215318016100304</v>
      </c>
      <c r="AP303" s="1">
        <f t="shared" si="151"/>
        <v>2.6216759361134416</v>
      </c>
      <c r="AQ303" s="1">
        <f t="shared" si="151"/>
        <v>2.6210846705122801</v>
      </c>
      <c r="AR303" s="1">
        <f t="shared" si="151"/>
        <v>2.6235088770060155</v>
      </c>
      <c r="AS303" s="1">
        <f t="shared" si="151"/>
        <v>2.6135479925879621</v>
      </c>
      <c r="AT303" s="1">
        <f t="shared" si="151"/>
        <v>2.6541257374778455</v>
      </c>
      <c r="AU303" s="1">
        <f t="shared" si="148"/>
        <v>2.4819600975087814</v>
      </c>
    </row>
    <row r="304" spans="1:47" x14ac:dyDescent="0.2">
      <c r="A304" s="58" t="s">
        <v>216</v>
      </c>
      <c r="B304" s="74" t="s">
        <v>94</v>
      </c>
      <c r="C304" s="58">
        <v>54554.635499999997</v>
      </c>
      <c r="D304" s="58">
        <v>5.0000000000000001E-4</v>
      </c>
      <c r="E304" s="61">
        <f t="shared" si="132"/>
        <v>12713.926794495039</v>
      </c>
      <c r="F304" s="61">
        <f t="shared" si="133"/>
        <v>12714</v>
      </c>
      <c r="G304" s="63">
        <f t="shared" si="134"/>
        <v>-5.0320000002102461E-2</v>
      </c>
      <c r="H304" s="61"/>
      <c r="I304" s="61"/>
      <c r="K304" s="56">
        <f t="shared" si="152"/>
        <v>-5.0320000002102461E-2</v>
      </c>
      <c r="Q304" s="112">
        <f t="shared" si="135"/>
        <v>39536.135499999997</v>
      </c>
      <c r="S304" s="2">
        <v>1</v>
      </c>
      <c r="Z304" s="1">
        <f t="shared" si="136"/>
        <v>12714</v>
      </c>
      <c r="AA304" s="1">
        <f t="shared" si="137"/>
        <v>-4.8609747490726475E-2</v>
      </c>
      <c r="AB304" s="1">
        <f t="shared" si="138"/>
        <v>-5.9055563154023681E-2</v>
      </c>
      <c r="AC304" s="1">
        <f t="shared" si="139"/>
        <v>-5.0320000002102461E-2</v>
      </c>
      <c r="AE304" s="1">
        <f t="shared" si="140"/>
        <v>2.9249636526678658E-6</v>
      </c>
      <c r="AF304" s="1">
        <f t="shared" si="149"/>
        <v>-5.0320000002102461E-2</v>
      </c>
      <c r="AG304" s="2"/>
      <c r="AH304" s="1">
        <f t="shared" si="141"/>
        <v>8.7355631519212204E-3</v>
      </c>
      <c r="AI304" s="1">
        <f t="shared" si="142"/>
        <v>0.74018978173635985</v>
      </c>
      <c r="AJ304" s="1">
        <f t="shared" si="143"/>
        <v>0.73282372687874864</v>
      </c>
      <c r="AK304" s="1">
        <f t="shared" si="144"/>
        <v>0.10688424313307353</v>
      </c>
      <c r="AL304" s="1">
        <f t="shared" si="145"/>
        <v>2.7513030166958479</v>
      </c>
      <c r="AM304" s="1">
        <f t="shared" si="146"/>
        <v>5.0591854319273315</v>
      </c>
      <c r="AN304" s="1">
        <f t="shared" si="151"/>
        <v>2.6257159596180979</v>
      </c>
      <c r="AO304" s="1">
        <f t="shared" si="151"/>
        <v>2.6256805363116755</v>
      </c>
      <c r="AP304" s="1">
        <f t="shared" si="151"/>
        <v>2.6258254873721851</v>
      </c>
      <c r="AQ304" s="1">
        <f t="shared" si="151"/>
        <v>2.6252322767561309</v>
      </c>
      <c r="AR304" s="1">
        <f t="shared" si="151"/>
        <v>2.6276587243860856</v>
      </c>
      <c r="AS304" s="1">
        <f t="shared" si="151"/>
        <v>2.6177123883043252</v>
      </c>
      <c r="AT304" s="1">
        <f t="shared" si="151"/>
        <v>2.6581392080811925</v>
      </c>
      <c r="AU304" s="1">
        <f t="shared" si="148"/>
        <v>2.4871217501654046</v>
      </c>
    </row>
    <row r="305" spans="1:47" x14ac:dyDescent="0.2">
      <c r="A305" s="58" t="s">
        <v>216</v>
      </c>
      <c r="B305" s="74" t="s">
        <v>94</v>
      </c>
      <c r="C305" s="58">
        <v>54554.637000000002</v>
      </c>
      <c r="D305" s="58">
        <v>2.3E-3</v>
      </c>
      <c r="E305" s="61">
        <f t="shared" si="132"/>
        <v>12713.928976694122</v>
      </c>
      <c r="F305" s="61">
        <f t="shared" si="133"/>
        <v>12714</v>
      </c>
      <c r="G305" s="63">
        <f t="shared" si="134"/>
        <v>-4.8819999996339902E-2</v>
      </c>
      <c r="H305" s="61"/>
      <c r="I305" s="61"/>
      <c r="K305" s="56">
        <f t="shared" si="152"/>
        <v>-4.8819999996339902E-2</v>
      </c>
      <c r="Q305" s="112">
        <f t="shared" si="135"/>
        <v>39536.137000000002</v>
      </c>
      <c r="S305" s="2">
        <v>1</v>
      </c>
      <c r="Z305" s="1">
        <f t="shared" si="136"/>
        <v>12714</v>
      </c>
      <c r="AA305" s="1">
        <f t="shared" si="137"/>
        <v>-4.8609747490726475E-2</v>
      </c>
      <c r="AB305" s="1">
        <f t="shared" si="138"/>
        <v>-5.7555563148261123E-2</v>
      </c>
      <c r="AC305" s="1">
        <f t="shared" si="139"/>
        <v>-4.8819999996339902E-2</v>
      </c>
      <c r="AE305" s="1">
        <f t="shared" si="140"/>
        <v>4.4206116116724227E-8</v>
      </c>
      <c r="AF305" s="1">
        <f t="shared" si="149"/>
        <v>-4.8819999996339902E-2</v>
      </c>
      <c r="AG305" s="2"/>
      <c r="AH305" s="1">
        <f t="shared" si="141"/>
        <v>8.7355631519212204E-3</v>
      </c>
      <c r="AI305" s="1">
        <f t="shared" si="142"/>
        <v>0.74018978173635985</v>
      </c>
      <c r="AJ305" s="1">
        <f t="shared" si="143"/>
        <v>0.73282372687874864</v>
      </c>
      <c r="AK305" s="1">
        <f t="shared" si="144"/>
        <v>0.10688424313307353</v>
      </c>
      <c r="AL305" s="1">
        <f t="shared" si="145"/>
        <v>2.7513030166958479</v>
      </c>
      <c r="AM305" s="1">
        <f t="shared" si="146"/>
        <v>5.0591854319273315</v>
      </c>
      <c r="AN305" s="1">
        <f t="shared" si="151"/>
        <v>2.6257159596180979</v>
      </c>
      <c r="AO305" s="1">
        <f t="shared" si="151"/>
        <v>2.6256805363116755</v>
      </c>
      <c r="AP305" s="1">
        <f t="shared" si="151"/>
        <v>2.6258254873721851</v>
      </c>
      <c r="AQ305" s="1">
        <f t="shared" si="151"/>
        <v>2.6252322767561309</v>
      </c>
      <c r="AR305" s="1">
        <f t="shared" si="151"/>
        <v>2.6276587243860856</v>
      </c>
      <c r="AS305" s="1">
        <f t="shared" si="151"/>
        <v>2.6177123883043252</v>
      </c>
      <c r="AT305" s="1">
        <f t="shared" si="151"/>
        <v>2.6581392080811925</v>
      </c>
      <c r="AU305" s="1">
        <f t="shared" si="148"/>
        <v>2.4871217501654046</v>
      </c>
    </row>
    <row r="306" spans="1:47" x14ac:dyDescent="0.2">
      <c r="A306" s="59" t="s">
        <v>221</v>
      </c>
      <c r="B306" s="60" t="s">
        <v>95</v>
      </c>
      <c r="C306" s="59">
        <v>54592.443899999998</v>
      </c>
      <c r="D306" s="59">
        <v>3.0999999999999999E-3</v>
      </c>
      <c r="E306" s="61">
        <f t="shared" si="132"/>
        <v>12768.930431493498</v>
      </c>
      <c r="F306" s="61">
        <f t="shared" si="133"/>
        <v>12769</v>
      </c>
      <c r="G306" s="63">
        <f t="shared" si="134"/>
        <v>-4.7819999999774154E-2</v>
      </c>
      <c r="H306" s="61"/>
      <c r="I306" s="61"/>
      <c r="K306" s="1">
        <f t="shared" si="152"/>
        <v>-4.7819999999774154E-2</v>
      </c>
      <c r="Q306" s="112">
        <f t="shared" si="135"/>
        <v>39573.943899999998</v>
      </c>
      <c r="S306" s="2">
        <v>1</v>
      </c>
      <c r="T306" s="1" t="s">
        <v>70</v>
      </c>
      <c r="Z306" s="1">
        <f t="shared" si="136"/>
        <v>12769</v>
      </c>
      <c r="AA306" s="1">
        <f t="shared" si="137"/>
        <v>-4.8580461243127114E-2</v>
      </c>
      <c r="AB306" s="1">
        <f t="shared" si="138"/>
        <v>-5.6784777302965314E-2</v>
      </c>
      <c r="AC306" s="1">
        <f t="shared" si="139"/>
        <v>-4.7819999999774154E-2</v>
      </c>
      <c r="AE306" s="1">
        <f t="shared" si="140"/>
        <v>5.7830130264192953E-7</v>
      </c>
      <c r="AF306" s="1">
        <f t="shared" si="149"/>
        <v>-4.7819999999774154E-2</v>
      </c>
      <c r="AG306" s="2"/>
      <c r="AH306" s="1">
        <f t="shared" si="141"/>
        <v>8.9647773031911616E-3</v>
      </c>
      <c r="AI306" s="1">
        <f t="shared" si="142"/>
        <v>0.73835390741873774</v>
      </c>
      <c r="AJ306" s="1">
        <f t="shared" si="143"/>
        <v>0.74465266461425039</v>
      </c>
      <c r="AK306" s="1">
        <f t="shared" si="144"/>
        <v>0.10230793312978144</v>
      </c>
      <c r="AL306" s="1">
        <f t="shared" si="145"/>
        <v>2.7688546022331786</v>
      </c>
      <c r="AM306" s="1">
        <f t="shared" si="146"/>
        <v>5.303431156123148</v>
      </c>
      <c r="AN306" s="1">
        <f t="shared" si="151"/>
        <v>2.648501729242728</v>
      </c>
      <c r="AO306" s="1">
        <f t="shared" si="151"/>
        <v>2.6484648562117559</v>
      </c>
      <c r="AP306" s="1">
        <f t="shared" si="151"/>
        <v>2.6486138531543548</v>
      </c>
      <c r="AQ306" s="1">
        <f t="shared" si="151"/>
        <v>2.6480117113668284</v>
      </c>
      <c r="AR306" s="1">
        <f t="shared" si="151"/>
        <v>2.6504439538315352</v>
      </c>
      <c r="AS306" s="1">
        <f t="shared" si="151"/>
        <v>2.6405996764327972</v>
      </c>
      <c r="AT306" s="1">
        <f t="shared" si="151"/>
        <v>2.6801326779345804</v>
      </c>
      <c r="AU306" s="1">
        <f t="shared" si="148"/>
        <v>2.5155108397768311</v>
      </c>
    </row>
    <row r="307" spans="1:47" x14ac:dyDescent="0.2">
      <c r="A307" s="59" t="s">
        <v>221</v>
      </c>
      <c r="B307" s="60" t="s">
        <v>95</v>
      </c>
      <c r="C307" s="59">
        <v>54605.504399999998</v>
      </c>
      <c r="D307" s="59">
        <v>4.0000000000000002E-4</v>
      </c>
      <c r="E307" s="61">
        <f t="shared" si="132"/>
        <v>12787.930838837325</v>
      </c>
      <c r="F307" s="61">
        <f t="shared" si="133"/>
        <v>12788</v>
      </c>
      <c r="G307" s="63">
        <f t="shared" si="134"/>
        <v>-4.7539999999571592E-2</v>
      </c>
      <c r="H307" s="61"/>
      <c r="I307" s="61"/>
      <c r="K307" s="1">
        <f t="shared" si="152"/>
        <v>-4.7539999999571592E-2</v>
      </c>
      <c r="Q307" s="112">
        <f t="shared" si="135"/>
        <v>39587.004399999998</v>
      </c>
      <c r="S307" s="2">
        <v>1</v>
      </c>
      <c r="T307" s="1" t="s">
        <v>70</v>
      </c>
      <c r="Z307" s="1">
        <f t="shared" si="136"/>
        <v>12788</v>
      </c>
      <c r="AA307" s="1">
        <f t="shared" si="137"/>
        <v>-4.8571508915806277E-2</v>
      </c>
      <c r="AB307" s="1">
        <f t="shared" si="138"/>
        <v>-5.6582756385780003E-2</v>
      </c>
      <c r="AC307" s="1">
        <f t="shared" si="139"/>
        <v>-4.7539999999571592E-2</v>
      </c>
      <c r="AE307" s="1">
        <f t="shared" si="140"/>
        <v>1.0640106442716559E-6</v>
      </c>
      <c r="AF307" s="1">
        <f t="shared" si="149"/>
        <v>-4.7539999999571592E-2</v>
      </c>
      <c r="AG307" s="2"/>
      <c r="AH307" s="1">
        <f t="shared" si="141"/>
        <v>9.042756386208408E-3</v>
      </c>
      <c r="AI307" s="1">
        <f t="shared" si="142"/>
        <v>0.73774041137983404</v>
      </c>
      <c r="AJ307" s="1">
        <f t="shared" si="143"/>
        <v>0.74867265663830718</v>
      </c>
      <c r="AK307" s="1">
        <f t="shared" si="144"/>
        <v>0.10072486843432239</v>
      </c>
      <c r="AL307" s="1">
        <f t="shared" si="145"/>
        <v>2.7748979032862842</v>
      </c>
      <c r="AM307" s="1">
        <f t="shared" si="146"/>
        <v>5.3928745161096074</v>
      </c>
      <c r="AN307" s="1">
        <f t="shared" si="151"/>
        <v>2.6563601986848409</v>
      </c>
      <c r="AO307" s="1">
        <f t="shared" si="151"/>
        <v>2.6563228694893404</v>
      </c>
      <c r="AP307" s="1">
        <f t="shared" si="151"/>
        <v>2.6564730800771641</v>
      </c>
      <c r="AQ307" s="1">
        <f t="shared" si="151"/>
        <v>2.6558685686803853</v>
      </c>
      <c r="AR307" s="1">
        <f t="shared" si="151"/>
        <v>2.6583002097773463</v>
      </c>
      <c r="AS307" s="1">
        <f t="shared" si="151"/>
        <v>2.6484998487372469</v>
      </c>
      <c r="AT307" s="1">
        <f t="shared" si="151"/>
        <v>2.6876993262546498</v>
      </c>
      <c r="AU307" s="1">
        <f t="shared" si="148"/>
        <v>2.5253179798244147</v>
      </c>
    </row>
    <row r="308" spans="1:47" x14ac:dyDescent="0.2">
      <c r="A308" s="58" t="s">
        <v>222</v>
      </c>
      <c r="B308" s="74" t="s">
        <v>95</v>
      </c>
      <c r="C308" s="58">
        <v>54612.376459999999</v>
      </c>
      <c r="D308" s="58">
        <v>2.9999999999999997E-4</v>
      </c>
      <c r="E308" s="61">
        <f t="shared" si="132"/>
        <v>12797.9283074864</v>
      </c>
      <c r="F308" s="61">
        <f t="shared" si="133"/>
        <v>12798</v>
      </c>
      <c r="G308" s="63">
        <f t="shared" si="134"/>
        <v>-4.927999999927124E-2</v>
      </c>
      <c r="H308" s="61"/>
      <c r="I308" s="61"/>
      <c r="K308" s="56">
        <f t="shared" si="152"/>
        <v>-4.927999999927124E-2</v>
      </c>
      <c r="Q308" s="112">
        <f t="shared" si="135"/>
        <v>39593.876459999999</v>
      </c>
      <c r="S308" s="2">
        <v>1</v>
      </c>
      <c r="Z308" s="1">
        <f t="shared" si="136"/>
        <v>12798</v>
      </c>
      <c r="AA308" s="1">
        <f t="shared" si="137"/>
        <v>-4.8567038778701319E-2</v>
      </c>
      <c r="AB308" s="1">
        <f t="shared" si="138"/>
        <v>-5.8363548298880699E-2</v>
      </c>
      <c r="AC308" s="1">
        <f t="shared" si="139"/>
        <v>-4.927999999927124E-2</v>
      </c>
      <c r="AE308" s="1">
        <f t="shared" si="140"/>
        <v>5.0831370203655224E-7</v>
      </c>
      <c r="AF308" s="1">
        <f t="shared" si="149"/>
        <v>-4.927999999927124E-2</v>
      </c>
      <c r="AG308" s="2"/>
      <c r="AH308" s="1">
        <f t="shared" si="141"/>
        <v>9.0835482996094556E-3</v>
      </c>
      <c r="AI308" s="1">
        <f t="shared" si="142"/>
        <v>0.73742176522941105</v>
      </c>
      <c r="AJ308" s="1">
        <f t="shared" si="143"/>
        <v>0.75077481859562845</v>
      </c>
      <c r="AK308" s="1">
        <f t="shared" si="144"/>
        <v>9.9891248711244857E-2</v>
      </c>
      <c r="AL308" s="1">
        <f t="shared" si="145"/>
        <v>2.7780745760979717</v>
      </c>
      <c r="AM308" s="1">
        <f t="shared" si="146"/>
        <v>5.4410694558390205</v>
      </c>
      <c r="AN308" s="1">
        <f t="shared" si="151"/>
        <v>2.6604936250754001</v>
      </c>
      <c r="AO308" s="1">
        <f t="shared" si="151"/>
        <v>2.6604560656580687</v>
      </c>
      <c r="AP308" s="1">
        <f t="shared" si="151"/>
        <v>2.6606068752741758</v>
      </c>
      <c r="AQ308" s="1">
        <f t="shared" si="151"/>
        <v>2.6600012684074614</v>
      </c>
      <c r="AR308" s="1">
        <f t="shared" si="151"/>
        <v>2.662432049745473</v>
      </c>
      <c r="AS308" s="1">
        <f t="shared" si="151"/>
        <v>2.6526565848646522</v>
      </c>
      <c r="AT308" s="1">
        <f t="shared" si="151"/>
        <v>2.6916754859698786</v>
      </c>
      <c r="AU308" s="1">
        <f t="shared" si="148"/>
        <v>2.5304796324810379</v>
      </c>
    </row>
    <row r="309" spans="1:47" x14ac:dyDescent="0.2">
      <c r="A309" s="58" t="s">
        <v>222</v>
      </c>
      <c r="B309" s="74" t="s">
        <v>95</v>
      </c>
      <c r="C309" s="58">
        <v>54612.376759999999</v>
      </c>
      <c r="D309" s="58">
        <v>2.0000000000000001E-4</v>
      </c>
      <c r="E309" s="61">
        <f t="shared" si="132"/>
        <v>12797.928743926215</v>
      </c>
      <c r="F309" s="61">
        <f t="shared" si="133"/>
        <v>12798</v>
      </c>
      <c r="G309" s="63">
        <f t="shared" si="134"/>
        <v>-4.897999999957392E-2</v>
      </c>
      <c r="H309" s="61"/>
      <c r="I309" s="61"/>
      <c r="K309" s="56">
        <f t="shared" si="152"/>
        <v>-4.897999999957392E-2</v>
      </c>
      <c r="Q309" s="112">
        <f t="shared" si="135"/>
        <v>39593.876759999999</v>
      </c>
      <c r="S309" s="2">
        <v>1</v>
      </c>
      <c r="Z309" s="1">
        <f t="shared" si="136"/>
        <v>12798</v>
      </c>
      <c r="AA309" s="1">
        <f t="shared" si="137"/>
        <v>-4.8567038778701319E-2</v>
      </c>
      <c r="AB309" s="1">
        <f t="shared" si="138"/>
        <v>-5.8063548299183379E-2</v>
      </c>
      <c r="AC309" s="1">
        <f t="shared" si="139"/>
        <v>-4.897999999957392E-2</v>
      </c>
      <c r="AE309" s="1">
        <f t="shared" si="140"/>
        <v>1.7053696994458942E-7</v>
      </c>
      <c r="AF309" s="1">
        <f t="shared" si="149"/>
        <v>-4.897999999957392E-2</v>
      </c>
      <c r="AG309" s="2"/>
      <c r="AH309" s="1">
        <f t="shared" si="141"/>
        <v>9.0835482996094556E-3</v>
      </c>
      <c r="AI309" s="1">
        <f t="shared" si="142"/>
        <v>0.73742176522941105</v>
      </c>
      <c r="AJ309" s="1">
        <f t="shared" si="143"/>
        <v>0.75077481859562845</v>
      </c>
      <c r="AK309" s="1">
        <f t="shared" si="144"/>
        <v>9.9891248711244857E-2</v>
      </c>
      <c r="AL309" s="1">
        <f t="shared" si="145"/>
        <v>2.7780745760979717</v>
      </c>
      <c r="AM309" s="1">
        <f t="shared" si="146"/>
        <v>5.4410694558390205</v>
      </c>
      <c r="AN309" s="1">
        <f t="shared" ref="AN309:AT324" si="153">$AU309+$AB$7*SIN(AO309)</f>
        <v>2.6604936250754001</v>
      </c>
      <c r="AO309" s="1">
        <f t="shared" si="153"/>
        <v>2.6604560656580687</v>
      </c>
      <c r="AP309" s="1">
        <f t="shared" si="153"/>
        <v>2.6606068752741758</v>
      </c>
      <c r="AQ309" s="1">
        <f t="shared" si="153"/>
        <v>2.6600012684074614</v>
      </c>
      <c r="AR309" s="1">
        <f t="shared" si="153"/>
        <v>2.662432049745473</v>
      </c>
      <c r="AS309" s="1">
        <f t="shared" si="153"/>
        <v>2.6526565848646522</v>
      </c>
      <c r="AT309" s="1">
        <f t="shared" si="153"/>
        <v>2.6916754859698786</v>
      </c>
      <c r="AU309" s="1">
        <f t="shared" si="148"/>
        <v>2.5304796324810379</v>
      </c>
    </row>
    <row r="310" spans="1:47" x14ac:dyDescent="0.2">
      <c r="A310" s="58" t="s">
        <v>222</v>
      </c>
      <c r="B310" s="74" t="s">
        <v>95</v>
      </c>
      <c r="C310" s="58">
        <v>54612.376960000001</v>
      </c>
      <c r="D310" s="58">
        <v>2.9999999999999997E-4</v>
      </c>
      <c r="E310" s="61">
        <f t="shared" si="132"/>
        <v>12797.929034886094</v>
      </c>
      <c r="F310" s="61">
        <f t="shared" si="133"/>
        <v>12798</v>
      </c>
      <c r="G310" s="63">
        <f t="shared" si="134"/>
        <v>-4.8779999997350387E-2</v>
      </c>
      <c r="H310" s="61"/>
      <c r="I310" s="61"/>
      <c r="K310" s="56">
        <f t="shared" si="152"/>
        <v>-4.8779999997350387E-2</v>
      </c>
      <c r="Q310" s="112">
        <f t="shared" si="135"/>
        <v>39593.876960000001</v>
      </c>
      <c r="S310" s="2">
        <v>1</v>
      </c>
      <c r="Z310" s="1">
        <f t="shared" si="136"/>
        <v>12798</v>
      </c>
      <c r="AA310" s="1">
        <f t="shared" si="137"/>
        <v>-4.8567038778701319E-2</v>
      </c>
      <c r="AB310" s="1">
        <f t="shared" si="138"/>
        <v>-5.7863548296959846E-2</v>
      </c>
      <c r="AC310" s="1">
        <f t="shared" si="139"/>
        <v>-4.8779999997350387E-2</v>
      </c>
      <c r="AE310" s="1">
        <f t="shared" si="140"/>
        <v>4.5352480648496447E-8</v>
      </c>
      <c r="AF310" s="1">
        <f t="shared" si="149"/>
        <v>-4.8779999997350387E-2</v>
      </c>
      <c r="AG310" s="2"/>
      <c r="AH310" s="1">
        <f t="shared" si="141"/>
        <v>9.0835482996094556E-3</v>
      </c>
      <c r="AI310" s="1">
        <f t="shared" si="142"/>
        <v>0.73742176522941105</v>
      </c>
      <c r="AJ310" s="1">
        <f t="shared" si="143"/>
        <v>0.75077481859562845</v>
      </c>
      <c r="AK310" s="1">
        <f t="shared" si="144"/>
        <v>9.9891248711244857E-2</v>
      </c>
      <c r="AL310" s="1">
        <f t="shared" si="145"/>
        <v>2.7780745760979717</v>
      </c>
      <c r="AM310" s="1">
        <f t="shared" si="146"/>
        <v>5.4410694558390205</v>
      </c>
      <c r="AN310" s="1">
        <f t="shared" si="153"/>
        <v>2.6604936250754001</v>
      </c>
      <c r="AO310" s="1">
        <f t="shared" si="153"/>
        <v>2.6604560656580687</v>
      </c>
      <c r="AP310" s="1">
        <f t="shared" si="153"/>
        <v>2.6606068752741758</v>
      </c>
      <c r="AQ310" s="1">
        <f t="shared" si="153"/>
        <v>2.6600012684074614</v>
      </c>
      <c r="AR310" s="1">
        <f t="shared" si="153"/>
        <v>2.662432049745473</v>
      </c>
      <c r="AS310" s="1">
        <f t="shared" si="153"/>
        <v>2.6526565848646522</v>
      </c>
      <c r="AT310" s="1">
        <f t="shared" si="153"/>
        <v>2.6916754859698786</v>
      </c>
      <c r="AU310" s="1">
        <f t="shared" si="148"/>
        <v>2.5304796324810379</v>
      </c>
    </row>
    <row r="311" spans="1:47" x14ac:dyDescent="0.2">
      <c r="A311" s="75" t="s">
        <v>223</v>
      </c>
      <c r="B311" s="74" t="s">
        <v>94</v>
      </c>
      <c r="C311" s="58">
        <v>54843.682030000004</v>
      </c>
      <c r="D311" s="58">
        <v>4.0000000000000002E-4</v>
      </c>
      <c r="E311" s="61">
        <f t="shared" si="132"/>
        <v>13134.431508045049</v>
      </c>
      <c r="F311" s="61">
        <f t="shared" si="133"/>
        <v>13134.5</v>
      </c>
      <c r="G311" s="63">
        <f t="shared" si="134"/>
        <v>-4.7079999996640254E-2</v>
      </c>
      <c r="H311" s="61"/>
      <c r="I311" s="61"/>
      <c r="K311" s="56">
        <f t="shared" si="152"/>
        <v>-4.7079999996640254E-2</v>
      </c>
      <c r="Q311" s="112">
        <f t="shared" si="135"/>
        <v>39825.182030000004</v>
      </c>
      <c r="S311" s="2">
        <v>1</v>
      </c>
      <c r="Z311" s="1">
        <f t="shared" si="136"/>
        <v>13134.5</v>
      </c>
      <c r="AA311" s="1">
        <f t="shared" si="137"/>
        <v>-4.8516057439760001E-2</v>
      </c>
      <c r="AB311" s="1">
        <f t="shared" si="138"/>
        <v>-5.7433502686559744E-2</v>
      </c>
      <c r="AC311" s="1">
        <f t="shared" si="139"/>
        <v>-4.7079999996640254E-2</v>
      </c>
      <c r="AE311" s="1">
        <f t="shared" si="140"/>
        <v>2.0622609799396248E-6</v>
      </c>
      <c r="AF311" s="1">
        <f t="shared" si="149"/>
        <v>-4.7079999996640254E-2</v>
      </c>
      <c r="AG311" s="2"/>
      <c r="AH311" s="1">
        <f t="shared" si="141"/>
        <v>1.0353502689919492E-2</v>
      </c>
      <c r="AI311" s="1">
        <f t="shared" si="142"/>
        <v>0.72836524580884587</v>
      </c>
      <c r="AJ311" s="1">
        <f t="shared" si="143"/>
        <v>0.81613972900746967</v>
      </c>
      <c r="AK311" s="1">
        <f t="shared" si="144"/>
        <v>7.1694848209906695E-2</v>
      </c>
      <c r="AL311" s="1">
        <f t="shared" si="145"/>
        <v>2.8835391045601209</v>
      </c>
      <c r="AM311" s="1">
        <f t="shared" si="146"/>
        <v>7.7072726351429095</v>
      </c>
      <c r="AN311" s="1">
        <f t="shared" si="153"/>
        <v>2.7986482213874497</v>
      </c>
      <c r="AO311" s="1">
        <f t="shared" si="153"/>
        <v>2.7986078599724449</v>
      </c>
      <c r="AP311" s="1">
        <f t="shared" si="153"/>
        <v>2.7987604083752098</v>
      </c>
      <c r="AQ311" s="1">
        <f t="shared" si="153"/>
        <v>2.7981837988163045</v>
      </c>
      <c r="AR311" s="1">
        <f t="shared" si="153"/>
        <v>2.800362671981294</v>
      </c>
      <c r="AS311" s="1">
        <f t="shared" si="153"/>
        <v>2.7921202536075289</v>
      </c>
      <c r="AT311" s="1">
        <f t="shared" si="153"/>
        <v>2.8231760848400431</v>
      </c>
      <c r="AU311" s="1">
        <f t="shared" si="148"/>
        <v>2.7041692443764012</v>
      </c>
    </row>
    <row r="312" spans="1:47" x14ac:dyDescent="0.2">
      <c r="A312" s="59" t="s">
        <v>221</v>
      </c>
      <c r="B312" s="60" t="s">
        <v>95</v>
      </c>
      <c r="C312" s="59">
        <v>54862.583299999998</v>
      </c>
      <c r="D312" s="59">
        <v>8.9999999999999998E-4</v>
      </c>
      <c r="E312" s="61">
        <f t="shared" si="132"/>
        <v>13161.929063982077</v>
      </c>
      <c r="F312" s="61">
        <f t="shared" si="133"/>
        <v>13162</v>
      </c>
      <c r="G312" s="63">
        <f t="shared" si="134"/>
        <v>-4.875999999785563E-2</v>
      </c>
      <c r="H312" s="61"/>
      <c r="I312" s="61"/>
      <c r="K312" s="1">
        <f t="shared" si="152"/>
        <v>-4.875999999785563E-2</v>
      </c>
      <c r="Q312" s="112">
        <f t="shared" si="135"/>
        <v>39844.083299999998</v>
      </c>
      <c r="S312" s="2">
        <v>1</v>
      </c>
      <c r="T312" s="1" t="s">
        <v>70</v>
      </c>
      <c r="Z312" s="1">
        <f t="shared" si="136"/>
        <v>13162</v>
      </c>
      <c r="AA312" s="1">
        <f t="shared" si="137"/>
        <v>-4.8520621272918424E-2</v>
      </c>
      <c r="AB312" s="1">
        <f t="shared" si="138"/>
        <v>-5.9208278330514036E-2</v>
      </c>
      <c r="AC312" s="1">
        <f t="shared" si="139"/>
        <v>-4.875999999785563E-2</v>
      </c>
      <c r="AE312" s="1">
        <f t="shared" si="140"/>
        <v>5.7302173952562484E-8</v>
      </c>
      <c r="AF312" s="1">
        <f t="shared" si="149"/>
        <v>-4.875999999785563E-2</v>
      </c>
      <c r="AG312" s="2"/>
      <c r="AH312" s="1">
        <f t="shared" si="141"/>
        <v>1.044827833265841E-2</v>
      </c>
      <c r="AI312" s="1">
        <f t="shared" si="142"/>
        <v>0.72776484714408007</v>
      </c>
      <c r="AJ312" s="1">
        <f t="shared" si="143"/>
        <v>0.82102863691258288</v>
      </c>
      <c r="AK312" s="1">
        <f t="shared" si="144"/>
        <v>6.9380202463268745E-2</v>
      </c>
      <c r="AL312" s="1">
        <f t="shared" si="145"/>
        <v>2.8920508156958364</v>
      </c>
      <c r="AM312" s="1">
        <f t="shared" si="146"/>
        <v>7.9730545705248517</v>
      </c>
      <c r="AN312" s="1">
        <f t="shared" si="153"/>
        <v>2.8098682782227513</v>
      </c>
      <c r="AO312" s="1">
        <f t="shared" si="153"/>
        <v>2.8098281799461375</v>
      </c>
      <c r="AP312" s="1">
        <f t="shared" si="153"/>
        <v>2.8099791386481643</v>
      </c>
      <c r="AQ312" s="1">
        <f t="shared" si="153"/>
        <v>2.8094107808394293</v>
      </c>
      <c r="AR312" s="1">
        <f t="shared" si="153"/>
        <v>2.8115500634928394</v>
      </c>
      <c r="AS312" s="1">
        <f t="shared" si="153"/>
        <v>2.8034896051785902</v>
      </c>
      <c r="AT312" s="1">
        <f t="shared" si="153"/>
        <v>2.8337464536673336</v>
      </c>
      <c r="AU312" s="1">
        <f t="shared" si="148"/>
        <v>2.7183637891821144</v>
      </c>
    </row>
    <row r="313" spans="1:47" x14ac:dyDescent="0.2">
      <c r="A313" s="75" t="s">
        <v>224</v>
      </c>
      <c r="B313" s="74" t="s">
        <v>95</v>
      </c>
      <c r="C313" s="58">
        <v>54865.333299999998</v>
      </c>
      <c r="D313" s="58">
        <v>1E-4</v>
      </c>
      <c r="E313" s="61">
        <f t="shared" si="132"/>
        <v>13165.929762285783</v>
      </c>
      <c r="F313" s="61">
        <f t="shared" si="133"/>
        <v>13166</v>
      </c>
      <c r="G313" s="63">
        <f t="shared" si="134"/>
        <v>-4.8280000002705492E-2</v>
      </c>
      <c r="H313" s="61"/>
      <c r="I313" s="61"/>
      <c r="K313" s="56">
        <f t="shared" si="152"/>
        <v>-4.8280000002705492E-2</v>
      </c>
      <c r="Q313" s="112">
        <f t="shared" si="135"/>
        <v>39846.833299999998</v>
      </c>
      <c r="S313" s="2">
        <v>1</v>
      </c>
      <c r="Z313" s="1">
        <f t="shared" si="136"/>
        <v>13166</v>
      </c>
      <c r="AA313" s="1">
        <f t="shared" si="137"/>
        <v>-4.8521397296318006E-2</v>
      </c>
      <c r="AB313" s="1">
        <f t="shared" si="138"/>
        <v>-5.8741948173085271E-2</v>
      </c>
      <c r="AC313" s="1">
        <f t="shared" si="139"/>
        <v>-4.8280000002705492E-2</v>
      </c>
      <c r="AE313" s="1">
        <f t="shared" si="140"/>
        <v>5.8272653363446102E-8</v>
      </c>
      <c r="AF313" s="1">
        <f t="shared" si="149"/>
        <v>-4.8280000002705492E-2</v>
      </c>
      <c r="AG313" s="2"/>
      <c r="AH313" s="1">
        <f t="shared" si="141"/>
        <v>1.0461948170379775E-2</v>
      </c>
      <c r="AI313" s="1">
        <f t="shared" si="142"/>
        <v>0.7276792386772335</v>
      </c>
      <c r="AJ313" s="1">
        <f t="shared" si="143"/>
        <v>0.8217341418364067</v>
      </c>
      <c r="AK313" s="1">
        <f t="shared" si="144"/>
        <v>6.904342037384209E-2</v>
      </c>
      <c r="AL313" s="1">
        <f t="shared" si="145"/>
        <v>2.8932877209895627</v>
      </c>
      <c r="AM313" s="1">
        <f t="shared" si="146"/>
        <v>8.0131857000259341</v>
      </c>
      <c r="AN313" s="1">
        <f t="shared" si="153"/>
        <v>2.8114995198571879</v>
      </c>
      <c r="AO313" s="1">
        <f t="shared" si="153"/>
        <v>2.8114594666256725</v>
      </c>
      <c r="AP313" s="1">
        <f t="shared" si="153"/>
        <v>2.8116101712813468</v>
      </c>
      <c r="AQ313" s="1">
        <f t="shared" si="153"/>
        <v>2.8110430880981987</v>
      </c>
      <c r="AR313" s="1">
        <f t="shared" si="153"/>
        <v>2.8131763810576524</v>
      </c>
      <c r="AS313" s="1">
        <f t="shared" si="153"/>
        <v>2.8051430526063745</v>
      </c>
      <c r="AT313" s="1">
        <f t="shared" si="153"/>
        <v>2.835282007821617</v>
      </c>
      <c r="AU313" s="1">
        <f t="shared" si="148"/>
        <v>2.7204284502447633</v>
      </c>
    </row>
    <row r="314" spans="1:47" x14ac:dyDescent="0.2">
      <c r="A314" s="59" t="s">
        <v>225</v>
      </c>
      <c r="B314" s="60" t="s">
        <v>95</v>
      </c>
      <c r="C314" s="59">
        <v>54870.831400000003</v>
      </c>
      <c r="D314" s="59">
        <v>2.0000000000000001E-4</v>
      </c>
      <c r="E314" s="61">
        <f t="shared" si="132"/>
        <v>13173.928394774368</v>
      </c>
      <c r="F314" s="61">
        <f t="shared" si="133"/>
        <v>13174</v>
      </c>
      <c r="G314" s="63">
        <f t="shared" si="134"/>
        <v>-4.921999999351101E-2</v>
      </c>
      <c r="H314" s="61"/>
      <c r="I314" s="61"/>
      <c r="K314" s="1">
        <f t="shared" si="152"/>
        <v>-4.921999999351101E-2</v>
      </c>
      <c r="Q314" s="112">
        <f t="shared" si="135"/>
        <v>39852.331400000003</v>
      </c>
      <c r="S314" s="2">
        <v>1</v>
      </c>
      <c r="T314" s="1" t="s">
        <v>70</v>
      </c>
      <c r="Z314" s="1">
        <f t="shared" si="136"/>
        <v>13174</v>
      </c>
      <c r="AA314" s="1">
        <f t="shared" si="137"/>
        <v>-4.8523035005026693E-2</v>
      </c>
      <c r="AB314" s="1">
        <f t="shared" si="138"/>
        <v>-5.9709199497659092E-2</v>
      </c>
      <c r="AC314" s="1">
        <f t="shared" si="139"/>
        <v>-4.921999999351101E-2</v>
      </c>
      <c r="AE314" s="1">
        <f t="shared" si="140"/>
        <v>4.8576019517294348E-7</v>
      </c>
      <c r="AF314" s="1">
        <f t="shared" si="149"/>
        <v>-4.921999999351101E-2</v>
      </c>
      <c r="AG314" s="2"/>
      <c r="AH314" s="1">
        <f t="shared" si="141"/>
        <v>1.0489199504148084E-2</v>
      </c>
      <c r="AI314" s="1">
        <f t="shared" si="142"/>
        <v>0.72750933126496176</v>
      </c>
      <c r="AJ314" s="1">
        <f t="shared" si="143"/>
        <v>0.82314088490151061</v>
      </c>
      <c r="AK314" s="1">
        <f t="shared" si="144"/>
        <v>6.8369776924178491E-2</v>
      </c>
      <c r="AL314" s="1">
        <f t="shared" si="145"/>
        <v>2.8957606614206775</v>
      </c>
      <c r="AM314" s="1">
        <f t="shared" si="146"/>
        <v>8.094624278891084</v>
      </c>
      <c r="AN314" s="1">
        <f t="shared" si="153"/>
        <v>2.8147614286904252</v>
      </c>
      <c r="AO314" s="1">
        <f t="shared" si="153"/>
        <v>2.8147214707305261</v>
      </c>
      <c r="AP314" s="1">
        <f t="shared" si="153"/>
        <v>2.8148716498995583</v>
      </c>
      <c r="AQ314" s="1">
        <f t="shared" si="153"/>
        <v>2.8143071724510076</v>
      </c>
      <c r="AR314" s="1">
        <f t="shared" si="153"/>
        <v>2.8164283111443424</v>
      </c>
      <c r="AS314" s="1">
        <f t="shared" si="153"/>
        <v>2.8084497423878827</v>
      </c>
      <c r="AT314" s="1">
        <f t="shared" si="153"/>
        <v>2.8383516495863277</v>
      </c>
      <c r="AU314" s="1">
        <f t="shared" si="148"/>
        <v>2.724557772370062</v>
      </c>
    </row>
    <row r="315" spans="1:47" x14ac:dyDescent="0.2">
      <c r="A315" s="59" t="s">
        <v>221</v>
      </c>
      <c r="B315" s="60" t="s">
        <v>95</v>
      </c>
      <c r="C315" s="59">
        <v>54893.515599999999</v>
      </c>
      <c r="D315" s="59">
        <v>3.7000000000000002E-3</v>
      </c>
      <c r="E315" s="61">
        <f t="shared" si="132"/>
        <v>13206.929354941956</v>
      </c>
      <c r="F315" s="61">
        <f t="shared" si="133"/>
        <v>13207</v>
      </c>
      <c r="G315" s="63">
        <f t="shared" si="134"/>
        <v>-4.8559999995632097E-2</v>
      </c>
      <c r="H315" s="61"/>
      <c r="I315" s="61"/>
      <c r="K315" s="1">
        <f t="shared" si="152"/>
        <v>-4.8559999995632097E-2</v>
      </c>
      <c r="Q315" s="112">
        <f t="shared" si="135"/>
        <v>39875.015599999999</v>
      </c>
      <c r="S315" s="2">
        <v>1</v>
      </c>
      <c r="T315" s="1" t="s">
        <v>70</v>
      </c>
      <c r="Z315" s="1">
        <f t="shared" si="136"/>
        <v>13207</v>
      </c>
      <c r="AA315" s="1">
        <f t="shared" si="137"/>
        <v>-4.8531000744802391E-2</v>
      </c>
      <c r="AB315" s="1">
        <f t="shared" si="138"/>
        <v>-5.9160363292285828E-2</v>
      </c>
      <c r="AC315" s="1">
        <f t="shared" si="139"/>
        <v>-4.8559999995632097E-2</v>
      </c>
      <c r="AE315" s="1">
        <f t="shared" si="140"/>
        <v>8.4095654868420431E-10</v>
      </c>
      <c r="AF315" s="1">
        <f t="shared" si="149"/>
        <v>-4.8559999995632097E-2</v>
      </c>
      <c r="AG315" s="2"/>
      <c r="AH315" s="1">
        <f t="shared" si="141"/>
        <v>1.0600363296653733E-2</v>
      </c>
      <c r="AI315" s="1">
        <f t="shared" si="142"/>
        <v>0.72682687742400653</v>
      </c>
      <c r="AJ315" s="1">
        <f t="shared" si="143"/>
        <v>0.82888367005870489</v>
      </c>
      <c r="AK315" s="1">
        <f t="shared" si="144"/>
        <v>6.5589908114065121E-2</v>
      </c>
      <c r="AL315" s="1">
        <f t="shared" si="145"/>
        <v>2.9059495169229561</v>
      </c>
      <c r="AM315" s="1">
        <f t="shared" si="146"/>
        <v>8.4481001118364709</v>
      </c>
      <c r="AN315" s="1">
        <f t="shared" si="153"/>
        <v>2.8282088614542356</v>
      </c>
      <c r="AO315" s="1">
        <f t="shared" si="153"/>
        <v>2.8281693698029535</v>
      </c>
      <c r="AP315" s="1">
        <f t="shared" si="153"/>
        <v>2.8283171362815738</v>
      </c>
      <c r="AQ315" s="1">
        <f t="shared" si="153"/>
        <v>2.8277642000129033</v>
      </c>
      <c r="AR315" s="1">
        <f t="shared" si="153"/>
        <v>2.8298327581264386</v>
      </c>
      <c r="AS315" s="1">
        <f t="shared" si="153"/>
        <v>2.822087034223999</v>
      </c>
      <c r="AT315" s="1">
        <f t="shared" si="153"/>
        <v>2.8509936114692298</v>
      </c>
      <c r="AU315" s="1">
        <f t="shared" si="148"/>
        <v>2.7415912261369177</v>
      </c>
    </row>
    <row r="316" spans="1:47" x14ac:dyDescent="0.2">
      <c r="A316" s="59" t="s">
        <v>221</v>
      </c>
      <c r="B316" s="60" t="s">
        <v>95</v>
      </c>
      <c r="C316" s="59">
        <v>54897.640200000002</v>
      </c>
      <c r="D316" s="59">
        <v>2E-3</v>
      </c>
      <c r="E316" s="61">
        <f t="shared" si="132"/>
        <v>13212.929820477762</v>
      </c>
      <c r="F316" s="61">
        <f t="shared" si="133"/>
        <v>13213</v>
      </c>
      <c r="G316" s="63">
        <f t="shared" si="134"/>
        <v>-4.8239999996440019E-2</v>
      </c>
      <c r="H316" s="61"/>
      <c r="I316" s="61"/>
      <c r="K316" s="1">
        <f t="shared" si="152"/>
        <v>-4.8239999996440019E-2</v>
      </c>
      <c r="Q316" s="112">
        <f t="shared" si="135"/>
        <v>39879.140200000002</v>
      </c>
      <c r="S316" s="2">
        <v>1</v>
      </c>
      <c r="T316" s="1" t="s">
        <v>70</v>
      </c>
      <c r="Z316" s="1">
        <f t="shared" si="136"/>
        <v>13213</v>
      </c>
      <c r="AA316" s="1">
        <f t="shared" si="137"/>
        <v>-4.8532658882822335E-2</v>
      </c>
      <c r="AB316" s="1">
        <f t="shared" si="138"/>
        <v>-5.8860358538107151E-2</v>
      </c>
      <c r="AC316" s="1">
        <f t="shared" si="139"/>
        <v>-4.8239999996440019E-2</v>
      </c>
      <c r="AE316" s="1">
        <f t="shared" si="140"/>
        <v>8.5649223778537327E-8</v>
      </c>
      <c r="AF316" s="1">
        <f t="shared" si="149"/>
        <v>-4.8239999996440019E-2</v>
      </c>
      <c r="AG316" s="2"/>
      <c r="AH316" s="1">
        <f t="shared" si="141"/>
        <v>1.0620358541667133E-2</v>
      </c>
      <c r="AI316" s="1">
        <f t="shared" si="142"/>
        <v>0.72670597220086841</v>
      </c>
      <c r="AJ316" s="1">
        <f t="shared" si="143"/>
        <v>0.82991744930939648</v>
      </c>
      <c r="AK316" s="1">
        <f t="shared" si="144"/>
        <v>6.5084293909189531E-2</v>
      </c>
      <c r="AL316" s="1">
        <f t="shared" si="145"/>
        <v>2.9077999998302921</v>
      </c>
      <c r="AM316" s="1">
        <f t="shared" si="146"/>
        <v>8.5155877402652642</v>
      </c>
      <c r="AN316" s="1">
        <f t="shared" si="153"/>
        <v>2.8306525037192367</v>
      </c>
      <c r="AO316" s="1">
        <f t="shared" si="153"/>
        <v>2.8306131095722211</v>
      </c>
      <c r="AP316" s="1">
        <f t="shared" si="153"/>
        <v>2.8307603950437104</v>
      </c>
      <c r="AQ316" s="1">
        <f t="shared" si="153"/>
        <v>2.8302096935167915</v>
      </c>
      <c r="AR316" s="1">
        <f t="shared" si="153"/>
        <v>2.8322682726867123</v>
      </c>
      <c r="AS316" s="1">
        <f t="shared" si="153"/>
        <v>2.8245660723518107</v>
      </c>
      <c r="AT316" s="1">
        <f t="shared" si="153"/>
        <v>2.8532887023121352</v>
      </c>
      <c r="AU316" s="1">
        <f t="shared" si="148"/>
        <v>2.7446882177308916</v>
      </c>
    </row>
    <row r="317" spans="1:47" x14ac:dyDescent="0.2">
      <c r="A317" s="75" t="s">
        <v>224</v>
      </c>
      <c r="B317" s="74" t="s">
        <v>95</v>
      </c>
      <c r="C317" s="58">
        <v>54908.637499999997</v>
      </c>
      <c r="D317" s="58">
        <v>2.0000000000000001E-4</v>
      </c>
      <c r="E317" s="61">
        <f t="shared" si="132"/>
        <v>13228.928685734236</v>
      </c>
      <c r="F317" s="61">
        <f t="shared" si="133"/>
        <v>13229</v>
      </c>
      <c r="G317" s="63">
        <f t="shared" si="134"/>
        <v>-4.9019999998563435E-2</v>
      </c>
      <c r="H317" s="61"/>
      <c r="I317" s="61"/>
      <c r="K317" s="56">
        <f t="shared" si="152"/>
        <v>-4.9019999998563435E-2</v>
      </c>
      <c r="Q317" s="112">
        <f t="shared" si="135"/>
        <v>39890.137499999997</v>
      </c>
      <c r="S317" s="2">
        <v>1</v>
      </c>
      <c r="Z317" s="1">
        <f t="shared" si="136"/>
        <v>13229</v>
      </c>
      <c r="AA317" s="1">
        <f t="shared" si="137"/>
        <v>-4.8537397124165951E-2</v>
      </c>
      <c r="AB317" s="1">
        <f t="shared" si="138"/>
        <v>-5.9693352827838012E-2</v>
      </c>
      <c r="AC317" s="1">
        <f t="shared" si="139"/>
        <v>-4.9019999998563435E-2</v>
      </c>
      <c r="AE317" s="1">
        <f t="shared" si="140"/>
        <v>2.3290553437671334E-7</v>
      </c>
      <c r="AF317" s="1">
        <f t="shared" si="149"/>
        <v>-4.9019999998563435E-2</v>
      </c>
      <c r="AG317" s="2"/>
      <c r="AH317" s="1">
        <f t="shared" si="141"/>
        <v>1.0673352829274577E-2</v>
      </c>
      <c r="AI317" s="1">
        <f t="shared" si="142"/>
        <v>0.72638832498552341</v>
      </c>
      <c r="AJ317" s="1">
        <f t="shared" si="143"/>
        <v>0.83265863646578797</v>
      </c>
      <c r="AK317" s="1">
        <f t="shared" si="144"/>
        <v>6.3735721852841348E-2</v>
      </c>
      <c r="AL317" s="1">
        <f t="shared" si="145"/>
        <v>2.9127316336245257</v>
      </c>
      <c r="AM317" s="1">
        <f t="shared" si="146"/>
        <v>8.7007512646150289</v>
      </c>
      <c r="AN317" s="1">
        <f t="shared" si="153"/>
        <v>2.8371669080953645</v>
      </c>
      <c r="AO317" s="1">
        <f t="shared" si="153"/>
        <v>2.8371277931453061</v>
      </c>
      <c r="AP317" s="1">
        <f t="shared" si="153"/>
        <v>2.8372737323941939</v>
      </c>
      <c r="AQ317" s="1">
        <f t="shared" si="153"/>
        <v>2.8367291938331092</v>
      </c>
      <c r="AR317" s="1">
        <f t="shared" si="153"/>
        <v>2.8387605397042237</v>
      </c>
      <c r="AS317" s="1">
        <f t="shared" si="153"/>
        <v>2.8311761609439143</v>
      </c>
      <c r="AT317" s="1">
        <f t="shared" si="153"/>
        <v>2.8594038730917277</v>
      </c>
      <c r="AU317" s="1">
        <f t="shared" si="148"/>
        <v>2.7529468619814885</v>
      </c>
    </row>
    <row r="318" spans="1:47" x14ac:dyDescent="0.2">
      <c r="A318" s="59" t="s">
        <v>221</v>
      </c>
      <c r="B318" s="60" t="s">
        <v>94</v>
      </c>
      <c r="C318" s="59">
        <v>54910.356299999999</v>
      </c>
      <c r="D318" s="59">
        <v>1.2999999999999999E-3</v>
      </c>
      <c r="E318" s="61">
        <f t="shared" si="132"/>
        <v>13231.429194914024</v>
      </c>
      <c r="F318" s="61">
        <f t="shared" si="133"/>
        <v>13231.5</v>
      </c>
      <c r="G318" s="63">
        <f t="shared" si="134"/>
        <v>-4.8669999996491242E-2</v>
      </c>
      <c r="H318" s="61"/>
      <c r="I318" s="61"/>
      <c r="K318" s="1">
        <f t="shared" si="152"/>
        <v>-4.8669999996491242E-2</v>
      </c>
      <c r="Q318" s="112">
        <f t="shared" si="135"/>
        <v>39891.856299999999</v>
      </c>
      <c r="S318" s="2">
        <v>1</v>
      </c>
      <c r="T318" s="1" t="s">
        <v>70</v>
      </c>
      <c r="Z318" s="1">
        <f t="shared" si="136"/>
        <v>13231.5</v>
      </c>
      <c r="AA318" s="1">
        <f t="shared" si="137"/>
        <v>-4.8538179118240626E-2</v>
      </c>
      <c r="AB318" s="1">
        <f t="shared" si="138"/>
        <v>-5.9351590248307183E-2</v>
      </c>
      <c r="AC318" s="1">
        <f t="shared" si="139"/>
        <v>-4.8669999996491242E-2</v>
      </c>
      <c r="AE318" s="1">
        <f t="shared" si="140"/>
        <v>1.7376743942763683E-8</v>
      </c>
      <c r="AF318" s="1">
        <f t="shared" si="149"/>
        <v>-4.8669999996491242E-2</v>
      </c>
      <c r="AG318" s="2"/>
      <c r="AH318" s="1">
        <f t="shared" si="141"/>
        <v>1.0681590251815941E-2</v>
      </c>
      <c r="AI318" s="1">
        <f t="shared" si="142"/>
        <v>0.7263393181814255</v>
      </c>
      <c r="AJ318" s="1">
        <f t="shared" si="143"/>
        <v>0.83308490466071095</v>
      </c>
      <c r="AK318" s="1">
        <f t="shared" si="144"/>
        <v>6.3524972813242486E-2</v>
      </c>
      <c r="AL318" s="1">
        <f t="shared" si="145"/>
        <v>2.9135018133222572</v>
      </c>
      <c r="AM318" s="1">
        <f t="shared" si="146"/>
        <v>8.7303881411618161</v>
      </c>
      <c r="AN318" s="1">
        <f t="shared" si="153"/>
        <v>2.8381845271435266</v>
      </c>
      <c r="AO318" s="1">
        <f t="shared" si="153"/>
        <v>2.838145458340505</v>
      </c>
      <c r="AP318" s="1">
        <f t="shared" si="153"/>
        <v>2.8382911789061027</v>
      </c>
      <c r="AQ318" s="1">
        <f t="shared" si="153"/>
        <v>2.8377476299729283</v>
      </c>
      <c r="AR318" s="1">
        <f t="shared" si="153"/>
        <v>2.8397746392597942</v>
      </c>
      <c r="AS318" s="1">
        <f t="shared" si="153"/>
        <v>2.8322088994904502</v>
      </c>
      <c r="AT318" s="1">
        <f t="shared" si="153"/>
        <v>2.8603587089148594</v>
      </c>
      <c r="AU318" s="1">
        <f t="shared" si="148"/>
        <v>2.7542372751456439</v>
      </c>
    </row>
    <row r="319" spans="1:47" x14ac:dyDescent="0.2">
      <c r="A319" s="75" t="s">
        <v>224</v>
      </c>
      <c r="B319" s="74" t="s">
        <v>95</v>
      </c>
      <c r="C319" s="58">
        <v>54911.379500000003</v>
      </c>
      <c r="D319" s="58">
        <v>1E-4</v>
      </c>
      <c r="E319" s="61">
        <f t="shared" si="132"/>
        <v>13232.917745642884</v>
      </c>
      <c r="F319" s="61">
        <f t="shared" si="133"/>
        <v>13233</v>
      </c>
      <c r="G319" s="63">
        <f t="shared" si="134"/>
        <v>-5.6539999997767154E-2</v>
      </c>
      <c r="H319" s="61"/>
      <c r="I319" s="61"/>
      <c r="K319" s="56">
        <f t="shared" si="152"/>
        <v>-5.6539999997767154E-2</v>
      </c>
      <c r="Q319" s="112">
        <f t="shared" si="135"/>
        <v>39892.879500000003</v>
      </c>
      <c r="S319" s="2">
        <v>1</v>
      </c>
      <c r="Z319" s="1">
        <f t="shared" si="136"/>
        <v>13233</v>
      </c>
      <c r="AA319" s="1">
        <f t="shared" si="137"/>
        <v>-4.8538653722736108E-2</v>
      </c>
      <c r="AB319" s="1">
        <f t="shared" si="138"/>
        <v>-6.7226527127571947E-2</v>
      </c>
      <c r="AC319" s="1">
        <f t="shared" si="139"/>
        <v>-5.6539999997767154E-2</v>
      </c>
      <c r="AE319" s="1">
        <f t="shared" si="140"/>
        <v>6.4021542212953195E-5</v>
      </c>
      <c r="AF319" s="1">
        <f t="shared" si="149"/>
        <v>-5.6539999997767154E-2</v>
      </c>
      <c r="AG319" s="2"/>
      <c r="AH319" s="1">
        <f t="shared" si="141"/>
        <v>1.068652712980479E-2</v>
      </c>
      <c r="AI319" s="1">
        <f t="shared" si="142"/>
        <v>0.72630999517729511</v>
      </c>
      <c r="AJ319" s="1">
        <f t="shared" si="143"/>
        <v>0.83334040082328975</v>
      </c>
      <c r="AK319" s="1">
        <f t="shared" si="144"/>
        <v>6.3398518945461529E-2</v>
      </c>
      <c r="AL319" s="1">
        <f t="shared" si="145"/>
        <v>2.9139638712628697</v>
      </c>
      <c r="AM319" s="1">
        <f t="shared" si="146"/>
        <v>8.7482641794456839</v>
      </c>
      <c r="AN319" s="1">
        <f t="shared" si="153"/>
        <v>2.838795065582119</v>
      </c>
      <c r="AO319" s="1">
        <f t="shared" si="153"/>
        <v>2.8387560247946828</v>
      </c>
      <c r="AP319" s="1">
        <f t="shared" si="153"/>
        <v>2.8389016130703451</v>
      </c>
      <c r="AQ319" s="1">
        <f t="shared" si="153"/>
        <v>2.838358661362681</v>
      </c>
      <c r="AR319" s="1">
        <f t="shared" si="153"/>
        <v>2.8403830581898517</v>
      </c>
      <c r="AS319" s="1">
        <f t="shared" si="153"/>
        <v>2.8328285313878281</v>
      </c>
      <c r="AT319" s="1">
        <f t="shared" si="153"/>
        <v>2.8609315255522629</v>
      </c>
      <c r="AU319" s="1">
        <f t="shared" si="148"/>
        <v>2.7550115230441374</v>
      </c>
    </row>
    <row r="320" spans="1:47" x14ac:dyDescent="0.2">
      <c r="A320" s="59" t="s">
        <v>221</v>
      </c>
      <c r="B320" s="60" t="s">
        <v>95</v>
      </c>
      <c r="C320" s="59">
        <v>54911.387499999997</v>
      </c>
      <c r="D320" s="59">
        <v>2.2000000000000001E-3</v>
      </c>
      <c r="E320" s="61">
        <f t="shared" si="132"/>
        <v>13232.929384037941</v>
      </c>
      <c r="F320" s="61">
        <f t="shared" si="133"/>
        <v>13233</v>
      </c>
      <c r="G320" s="63">
        <f t="shared" si="134"/>
        <v>-4.8540000003413297E-2</v>
      </c>
      <c r="H320" s="61"/>
      <c r="I320" s="61"/>
      <c r="K320" s="1">
        <f t="shared" si="152"/>
        <v>-4.8540000003413297E-2</v>
      </c>
      <c r="Q320" s="112">
        <f t="shared" si="135"/>
        <v>39892.887499999997</v>
      </c>
      <c r="S320" s="2">
        <v>1</v>
      </c>
      <c r="T320" s="1" t="s">
        <v>70</v>
      </c>
      <c r="Z320" s="1">
        <f t="shared" si="136"/>
        <v>13233</v>
      </c>
      <c r="AA320" s="1">
        <f t="shared" si="137"/>
        <v>-4.8538653722736108E-2</v>
      </c>
      <c r="AB320" s="1">
        <f t="shared" si="138"/>
        <v>-5.922652713321809E-2</v>
      </c>
      <c r="AC320" s="1">
        <f t="shared" si="139"/>
        <v>-4.8540000003413297E-2</v>
      </c>
      <c r="AE320" s="1">
        <f t="shared" si="140"/>
        <v>1.8124716617727836E-12</v>
      </c>
      <c r="AF320" s="1">
        <f t="shared" si="149"/>
        <v>-4.8540000003413297E-2</v>
      </c>
      <c r="AG320" s="2"/>
      <c r="AH320" s="1">
        <f t="shared" si="141"/>
        <v>1.068652712980479E-2</v>
      </c>
      <c r="AI320" s="1">
        <f t="shared" si="142"/>
        <v>0.72630999517729511</v>
      </c>
      <c r="AJ320" s="1">
        <f t="shared" si="143"/>
        <v>0.83334040082328975</v>
      </c>
      <c r="AK320" s="1">
        <f t="shared" si="144"/>
        <v>6.3398518945461529E-2</v>
      </c>
      <c r="AL320" s="1">
        <f t="shared" si="145"/>
        <v>2.9139638712628697</v>
      </c>
      <c r="AM320" s="1">
        <f t="shared" si="146"/>
        <v>8.7482641794456839</v>
      </c>
      <c r="AN320" s="1">
        <f t="shared" si="153"/>
        <v>2.838795065582119</v>
      </c>
      <c r="AO320" s="1">
        <f t="shared" si="153"/>
        <v>2.8387560247946828</v>
      </c>
      <c r="AP320" s="1">
        <f t="shared" si="153"/>
        <v>2.8389016130703451</v>
      </c>
      <c r="AQ320" s="1">
        <f t="shared" si="153"/>
        <v>2.838358661362681</v>
      </c>
      <c r="AR320" s="1">
        <f t="shared" si="153"/>
        <v>2.8403830581898517</v>
      </c>
      <c r="AS320" s="1">
        <f t="shared" si="153"/>
        <v>2.8328285313878281</v>
      </c>
      <c r="AT320" s="1">
        <f t="shared" si="153"/>
        <v>2.8609315255522629</v>
      </c>
      <c r="AU320" s="1">
        <f t="shared" si="148"/>
        <v>2.7550115230441374</v>
      </c>
    </row>
    <row r="321" spans="1:47" x14ac:dyDescent="0.2">
      <c r="A321" s="75" t="s">
        <v>224</v>
      </c>
      <c r="B321" s="74" t="s">
        <v>95</v>
      </c>
      <c r="C321" s="58">
        <v>54912.762799999997</v>
      </c>
      <c r="D321" s="58">
        <v>2.0000000000000001E-4</v>
      </c>
      <c r="E321" s="61">
        <f t="shared" si="132"/>
        <v>13234.930169629608</v>
      </c>
      <c r="F321" s="61">
        <f t="shared" si="133"/>
        <v>13235</v>
      </c>
      <c r="G321" s="63">
        <f t="shared" si="134"/>
        <v>-4.8000000002502929E-2</v>
      </c>
      <c r="H321" s="61"/>
      <c r="I321" s="61"/>
      <c r="K321" s="56">
        <f t="shared" si="152"/>
        <v>-4.8000000002502929E-2</v>
      </c>
      <c r="Q321" s="112">
        <f t="shared" si="135"/>
        <v>39894.262799999997</v>
      </c>
      <c r="S321" s="2">
        <v>1</v>
      </c>
      <c r="Z321" s="1">
        <f t="shared" si="136"/>
        <v>13235</v>
      </c>
      <c r="AA321" s="1">
        <f t="shared" si="137"/>
        <v>-4.8539292840079899E-2</v>
      </c>
      <c r="AB321" s="1">
        <f t="shared" si="138"/>
        <v>-5.8693103129543504E-2</v>
      </c>
      <c r="AC321" s="1">
        <f t="shared" si="139"/>
        <v>-4.8000000002502929E-2</v>
      </c>
      <c r="AE321" s="1">
        <f t="shared" si="140"/>
        <v>2.9083676466181997E-7</v>
      </c>
      <c r="AF321" s="1">
        <f t="shared" si="149"/>
        <v>-4.8000000002502929E-2</v>
      </c>
      <c r="AG321" s="2"/>
      <c r="AH321" s="1">
        <f t="shared" si="141"/>
        <v>1.0693103127040573E-2</v>
      </c>
      <c r="AI321" s="1">
        <f t="shared" si="142"/>
        <v>0.72627099240304982</v>
      </c>
      <c r="AJ321" s="1">
        <f t="shared" si="143"/>
        <v>0.83368075356007432</v>
      </c>
      <c r="AK321" s="1">
        <f t="shared" si="144"/>
        <v>6.3229908621783251E-2</v>
      </c>
      <c r="AL321" s="1">
        <f t="shared" si="145"/>
        <v>2.9145798904895348</v>
      </c>
      <c r="AM321" s="1">
        <f t="shared" si="146"/>
        <v>8.7722093418247891</v>
      </c>
      <c r="AN321" s="1">
        <f t="shared" si="153"/>
        <v>2.8396090784508452</v>
      </c>
      <c r="AO321" s="1">
        <f t="shared" si="153"/>
        <v>2.8395700753994695</v>
      </c>
      <c r="AP321" s="1">
        <f t="shared" si="153"/>
        <v>2.83971548602916</v>
      </c>
      <c r="AQ321" s="1">
        <f t="shared" si="153"/>
        <v>2.8391733346419574</v>
      </c>
      <c r="AR321" s="1">
        <f t="shared" si="153"/>
        <v>2.8411942359461242</v>
      </c>
      <c r="AS321" s="1">
        <f t="shared" si="153"/>
        <v>2.8336546942039744</v>
      </c>
      <c r="AT321" s="1">
        <f t="shared" si="153"/>
        <v>2.8616951823200174</v>
      </c>
      <c r="AU321" s="1">
        <f t="shared" si="148"/>
        <v>2.7560438535754619</v>
      </c>
    </row>
    <row r="322" spans="1:47" x14ac:dyDescent="0.2">
      <c r="A322" s="59" t="s">
        <v>221</v>
      </c>
      <c r="B322" s="60" t="s">
        <v>94</v>
      </c>
      <c r="C322" s="59">
        <v>54927.5435</v>
      </c>
      <c r="D322" s="59">
        <v>3.0000000000000001E-3</v>
      </c>
      <c r="E322" s="61">
        <f t="shared" si="132"/>
        <v>13256.433122872359</v>
      </c>
      <c r="F322" s="61">
        <f t="shared" si="133"/>
        <v>13256.5</v>
      </c>
      <c r="G322" s="63">
        <f t="shared" si="134"/>
        <v>-4.5969999999215361E-2</v>
      </c>
      <c r="H322" s="61"/>
      <c r="I322" s="61"/>
      <c r="K322" s="1">
        <f t="shared" si="152"/>
        <v>-4.5969999999215361E-2</v>
      </c>
      <c r="Q322" s="112">
        <f t="shared" si="135"/>
        <v>39909.0435</v>
      </c>
      <c r="S322" s="2">
        <v>1</v>
      </c>
      <c r="T322" s="1" t="s">
        <v>70</v>
      </c>
      <c r="Z322" s="1">
        <f t="shared" si="136"/>
        <v>13256.5</v>
      </c>
      <c r="AA322" s="1">
        <f t="shared" si="137"/>
        <v>-4.854661948300075E-2</v>
      </c>
      <c r="AB322" s="1">
        <f t="shared" si="138"/>
        <v>-5.6733324861407086E-2</v>
      </c>
      <c r="AC322" s="1">
        <f t="shared" si="139"/>
        <v>-4.5969999999215361E-2</v>
      </c>
      <c r="AE322" s="1">
        <f t="shared" si="140"/>
        <v>6.6389679642224839E-6</v>
      </c>
      <c r="AF322" s="1">
        <f t="shared" si="149"/>
        <v>-4.5969999999215361E-2</v>
      </c>
      <c r="AG322" s="2"/>
      <c r="AH322" s="1">
        <f t="shared" si="141"/>
        <v>1.0763324862191729E-2</v>
      </c>
      <c r="AI322" s="1">
        <f t="shared" si="142"/>
        <v>0.72585853013849277</v>
      </c>
      <c r="AJ322" s="1">
        <f t="shared" si="143"/>
        <v>0.8373172756477163</v>
      </c>
      <c r="AK322" s="1">
        <f t="shared" si="144"/>
        <v>6.1416980115458208E-2</v>
      </c>
      <c r="AL322" s="1">
        <f t="shared" si="145"/>
        <v>2.9211979579485443</v>
      </c>
      <c r="AM322" s="1">
        <f t="shared" si="146"/>
        <v>9.037866341129055</v>
      </c>
      <c r="AN322" s="1">
        <f t="shared" si="153"/>
        <v>2.8483569782163278</v>
      </c>
      <c r="AO322" s="1">
        <f t="shared" si="153"/>
        <v>2.8483184083964108</v>
      </c>
      <c r="AP322" s="1">
        <f t="shared" si="153"/>
        <v>2.8484618186194499</v>
      </c>
      <c r="AQ322" s="1">
        <f t="shared" si="153"/>
        <v>2.8479285596332788</v>
      </c>
      <c r="AR322" s="1">
        <f t="shared" si="153"/>
        <v>2.8499110056603687</v>
      </c>
      <c r="AS322" s="1">
        <f t="shared" si="153"/>
        <v>2.8425350192209891</v>
      </c>
      <c r="AT322" s="1">
        <f t="shared" si="153"/>
        <v>2.8698974404531472</v>
      </c>
      <c r="AU322" s="1">
        <f t="shared" si="148"/>
        <v>2.7671414067872018</v>
      </c>
    </row>
    <row r="323" spans="1:47" x14ac:dyDescent="0.2">
      <c r="A323" s="75" t="s">
        <v>223</v>
      </c>
      <c r="B323" s="74" t="s">
        <v>95</v>
      </c>
      <c r="C323" s="58">
        <v>54935.445670000001</v>
      </c>
      <c r="D323" s="58">
        <v>2.9999999999999997E-4</v>
      </c>
      <c r="E323" s="61">
        <f t="shared" si="132"/>
        <v>13267.929194914026</v>
      </c>
      <c r="F323" s="61">
        <f t="shared" si="133"/>
        <v>13268</v>
      </c>
      <c r="G323" s="63">
        <f t="shared" si="134"/>
        <v>-4.8669999996491242E-2</v>
      </c>
      <c r="H323" s="61"/>
      <c r="I323" s="61"/>
      <c r="K323" s="56">
        <f t="shared" si="152"/>
        <v>-4.8669999996491242E-2</v>
      </c>
      <c r="Q323" s="112">
        <f t="shared" si="135"/>
        <v>39916.945670000001</v>
      </c>
      <c r="S323" s="2">
        <v>1</v>
      </c>
      <c r="Z323" s="1">
        <f t="shared" si="136"/>
        <v>13268</v>
      </c>
      <c r="AA323" s="1">
        <f t="shared" si="137"/>
        <v>-4.8550881607039117E-2</v>
      </c>
      <c r="AB323" s="1">
        <f t="shared" si="138"/>
        <v>-5.9470531506214327E-2</v>
      </c>
      <c r="AC323" s="1">
        <f t="shared" si="139"/>
        <v>-4.8669999996491242E-2</v>
      </c>
      <c r="AE323" s="1">
        <f t="shared" si="140"/>
        <v>1.4189190705668057E-8</v>
      </c>
      <c r="AF323" s="1">
        <f t="shared" si="149"/>
        <v>-4.8669999996491242E-2</v>
      </c>
      <c r="AG323" s="2"/>
      <c r="AH323" s="1">
        <f t="shared" si="141"/>
        <v>1.0800531509723089E-2</v>
      </c>
      <c r="AI323" s="1">
        <f t="shared" si="142"/>
        <v>0.72564302326447661</v>
      </c>
      <c r="AJ323" s="1">
        <f t="shared" si="143"/>
        <v>0.83924568554376744</v>
      </c>
      <c r="AK323" s="1">
        <f t="shared" si="144"/>
        <v>6.0447003737767714E-2</v>
      </c>
      <c r="AL323" s="1">
        <f t="shared" si="145"/>
        <v>2.9247347970137048</v>
      </c>
      <c r="AM323" s="1">
        <f t="shared" si="146"/>
        <v>9.1864597067919878</v>
      </c>
      <c r="AN323" s="1">
        <f t="shared" si="153"/>
        <v>2.8530340638530132</v>
      </c>
      <c r="AO323" s="1">
        <f t="shared" si="153"/>
        <v>2.8529957464599063</v>
      </c>
      <c r="AP323" s="1">
        <f t="shared" si="153"/>
        <v>2.8531380187875115</v>
      </c>
      <c r="AQ323" s="1">
        <f t="shared" si="153"/>
        <v>2.8526097319241734</v>
      </c>
      <c r="AR323" s="1">
        <f t="shared" si="153"/>
        <v>2.8545709548097777</v>
      </c>
      <c r="AS323" s="1">
        <f t="shared" si="153"/>
        <v>2.8472842826157301</v>
      </c>
      <c r="AT323" s="1">
        <f t="shared" si="153"/>
        <v>2.874279477326434</v>
      </c>
      <c r="AU323" s="1">
        <f t="shared" si="148"/>
        <v>2.7730773073423176</v>
      </c>
    </row>
    <row r="324" spans="1:47" x14ac:dyDescent="0.2">
      <c r="A324" s="75" t="s">
        <v>223</v>
      </c>
      <c r="B324" s="74" t="s">
        <v>95</v>
      </c>
      <c r="C324" s="58">
        <v>54935.445769999998</v>
      </c>
      <c r="D324" s="58">
        <v>2.9999999999999997E-4</v>
      </c>
      <c r="E324" s="61">
        <f t="shared" si="132"/>
        <v>13267.929340393961</v>
      </c>
      <c r="F324" s="61">
        <f t="shared" si="133"/>
        <v>13268</v>
      </c>
      <c r="G324" s="63">
        <f t="shared" si="134"/>
        <v>-4.8569999999017455E-2</v>
      </c>
      <c r="H324" s="61"/>
      <c r="I324" s="61"/>
      <c r="K324" s="56">
        <f t="shared" si="152"/>
        <v>-4.8569999999017455E-2</v>
      </c>
      <c r="Q324" s="112">
        <f t="shared" si="135"/>
        <v>39916.945769999998</v>
      </c>
      <c r="S324" s="2">
        <v>1</v>
      </c>
      <c r="Z324" s="1">
        <f t="shared" si="136"/>
        <v>13268</v>
      </c>
      <c r="AA324" s="1">
        <f t="shared" si="137"/>
        <v>-4.8550881607039117E-2</v>
      </c>
      <c r="AB324" s="1">
        <f t="shared" si="138"/>
        <v>-5.937053150874054E-2</v>
      </c>
      <c r="AC324" s="1">
        <f t="shared" si="139"/>
        <v>-4.8569999999017455E-2</v>
      </c>
      <c r="AE324" s="1">
        <f t="shared" si="140"/>
        <v>3.6551291183734826E-10</v>
      </c>
      <c r="AF324" s="1">
        <f t="shared" si="149"/>
        <v>-4.8569999999017455E-2</v>
      </c>
      <c r="AG324" s="2"/>
      <c r="AH324" s="1">
        <f t="shared" si="141"/>
        <v>1.0800531509723089E-2</v>
      </c>
      <c r="AI324" s="1">
        <f t="shared" si="142"/>
        <v>0.72564302326447661</v>
      </c>
      <c r="AJ324" s="1">
        <f t="shared" si="143"/>
        <v>0.83924568554376744</v>
      </c>
      <c r="AK324" s="1">
        <f t="shared" si="144"/>
        <v>6.0447003737767714E-2</v>
      </c>
      <c r="AL324" s="1">
        <f t="shared" si="145"/>
        <v>2.9247347970137048</v>
      </c>
      <c r="AM324" s="1">
        <f t="shared" si="146"/>
        <v>9.1864597067919878</v>
      </c>
      <c r="AN324" s="1">
        <f t="shared" si="153"/>
        <v>2.8530340638530132</v>
      </c>
      <c r="AO324" s="1">
        <f t="shared" si="153"/>
        <v>2.8529957464599063</v>
      </c>
      <c r="AP324" s="1">
        <f t="shared" si="153"/>
        <v>2.8531380187875115</v>
      </c>
      <c r="AQ324" s="1">
        <f t="shared" si="153"/>
        <v>2.8526097319241734</v>
      </c>
      <c r="AR324" s="1">
        <f t="shared" si="153"/>
        <v>2.8545709548097777</v>
      </c>
      <c r="AS324" s="1">
        <f t="shared" si="153"/>
        <v>2.8472842826157301</v>
      </c>
      <c r="AT324" s="1">
        <f t="shared" si="153"/>
        <v>2.874279477326434</v>
      </c>
      <c r="AU324" s="1">
        <f t="shared" si="148"/>
        <v>2.7730773073423176</v>
      </c>
    </row>
    <row r="325" spans="1:47" x14ac:dyDescent="0.2">
      <c r="A325" s="75" t="s">
        <v>223</v>
      </c>
      <c r="B325" s="74" t="s">
        <v>95</v>
      </c>
      <c r="C325" s="58">
        <v>54935.445769999998</v>
      </c>
      <c r="D325" s="58">
        <v>2.0000000000000001E-4</v>
      </c>
      <c r="E325" s="61">
        <f t="shared" si="132"/>
        <v>13267.929340393961</v>
      </c>
      <c r="F325" s="61">
        <f t="shared" si="133"/>
        <v>13268</v>
      </c>
      <c r="G325" s="63">
        <f t="shared" si="134"/>
        <v>-4.8569999999017455E-2</v>
      </c>
      <c r="H325" s="61"/>
      <c r="I325" s="61"/>
      <c r="K325" s="56">
        <f t="shared" si="152"/>
        <v>-4.8569999999017455E-2</v>
      </c>
      <c r="Q325" s="112">
        <f t="shared" si="135"/>
        <v>39916.945769999998</v>
      </c>
      <c r="S325" s="2">
        <v>1</v>
      </c>
      <c r="Z325" s="1">
        <f t="shared" si="136"/>
        <v>13268</v>
      </c>
      <c r="AA325" s="1">
        <f t="shared" si="137"/>
        <v>-4.8550881607039117E-2</v>
      </c>
      <c r="AB325" s="1">
        <f t="shared" si="138"/>
        <v>-5.937053150874054E-2</v>
      </c>
      <c r="AC325" s="1">
        <f t="shared" si="139"/>
        <v>-4.8569999999017455E-2</v>
      </c>
      <c r="AE325" s="1">
        <f t="shared" si="140"/>
        <v>3.6551291183734826E-10</v>
      </c>
      <c r="AF325" s="1">
        <f t="shared" si="149"/>
        <v>-4.8569999999017455E-2</v>
      </c>
      <c r="AG325" s="2"/>
      <c r="AH325" s="1">
        <f t="shared" si="141"/>
        <v>1.0800531509723089E-2</v>
      </c>
      <c r="AI325" s="1">
        <f t="shared" si="142"/>
        <v>0.72564302326447661</v>
      </c>
      <c r="AJ325" s="1">
        <f t="shared" si="143"/>
        <v>0.83924568554376744</v>
      </c>
      <c r="AK325" s="1">
        <f t="shared" si="144"/>
        <v>6.0447003737767714E-2</v>
      </c>
      <c r="AL325" s="1">
        <f t="shared" si="145"/>
        <v>2.9247347970137048</v>
      </c>
      <c r="AM325" s="1">
        <f t="shared" si="146"/>
        <v>9.1864597067919878</v>
      </c>
      <c r="AN325" s="1">
        <f t="shared" ref="AN325:AT340" si="154">$AU325+$AB$7*SIN(AO325)</f>
        <v>2.8530340638530132</v>
      </c>
      <c r="AO325" s="1">
        <f t="shared" si="154"/>
        <v>2.8529957464599063</v>
      </c>
      <c r="AP325" s="1">
        <f t="shared" si="154"/>
        <v>2.8531380187875115</v>
      </c>
      <c r="AQ325" s="1">
        <f t="shared" si="154"/>
        <v>2.8526097319241734</v>
      </c>
      <c r="AR325" s="1">
        <f t="shared" si="154"/>
        <v>2.8545709548097777</v>
      </c>
      <c r="AS325" s="1">
        <f t="shared" si="154"/>
        <v>2.8472842826157301</v>
      </c>
      <c r="AT325" s="1">
        <f t="shared" si="154"/>
        <v>2.874279477326434</v>
      </c>
      <c r="AU325" s="1">
        <f t="shared" si="148"/>
        <v>2.7730773073423176</v>
      </c>
    </row>
    <row r="326" spans="1:47" x14ac:dyDescent="0.2">
      <c r="A326" s="76" t="s">
        <v>217</v>
      </c>
      <c r="B326" s="66" t="s">
        <v>95</v>
      </c>
      <c r="C326" s="76">
        <v>54966.379399999998</v>
      </c>
      <c r="D326" s="76">
        <v>2.9999999999999997E-4</v>
      </c>
      <c r="E326" s="61">
        <f t="shared" si="132"/>
        <v>13312.931566237017</v>
      </c>
      <c r="F326" s="61">
        <f t="shared" si="133"/>
        <v>13313</v>
      </c>
      <c r="G326" s="63">
        <f t="shared" si="134"/>
        <v>-4.7039999997650739E-2</v>
      </c>
      <c r="H326" s="61"/>
      <c r="I326" s="61"/>
      <c r="K326" s="1">
        <f t="shared" si="152"/>
        <v>-4.7039999997650739E-2</v>
      </c>
      <c r="Q326" s="112">
        <f t="shared" si="135"/>
        <v>39947.879399999998</v>
      </c>
      <c r="S326" s="2">
        <v>1</v>
      </c>
      <c r="T326" s="1" t="s">
        <v>70</v>
      </c>
      <c r="Z326" s="1">
        <f t="shared" si="136"/>
        <v>13313</v>
      </c>
      <c r="AA326" s="1">
        <f t="shared" si="137"/>
        <v>-4.8569868063926394E-2</v>
      </c>
      <c r="AB326" s="1">
        <f t="shared" si="138"/>
        <v>-5.7983743184731013E-2</v>
      </c>
      <c r="AC326" s="1">
        <f t="shared" si="139"/>
        <v>-4.7039999997650739E-2</v>
      </c>
      <c r="AE326" s="1">
        <f t="shared" si="140"/>
        <v>2.3404963002100129E-6</v>
      </c>
      <c r="AF326" s="1">
        <f t="shared" si="149"/>
        <v>-4.7039999997650739E-2</v>
      </c>
      <c r="AG326" s="2"/>
      <c r="AH326" s="1">
        <f t="shared" si="141"/>
        <v>1.0943743187080277E-2</v>
      </c>
      <c r="AI326" s="1">
        <f t="shared" si="142"/>
        <v>0.7248338669359442</v>
      </c>
      <c r="AJ326" s="1">
        <f t="shared" si="143"/>
        <v>0.84668000768485097</v>
      </c>
      <c r="AK326" s="1">
        <f t="shared" si="144"/>
        <v>5.6649714552719735E-2</v>
      </c>
      <c r="AL326" s="1">
        <f t="shared" si="145"/>
        <v>2.9385548845717819</v>
      </c>
      <c r="AM326" s="1">
        <f t="shared" si="146"/>
        <v>9.8165211414139666</v>
      </c>
      <c r="AN326" s="1">
        <f t="shared" si="154"/>
        <v>2.8713226443586581</v>
      </c>
      <c r="AO326" s="1">
        <f t="shared" si="154"/>
        <v>2.8712854529519403</v>
      </c>
      <c r="AP326" s="1">
        <f t="shared" si="154"/>
        <v>2.8714228218956133</v>
      </c>
      <c r="AQ326" s="1">
        <f t="shared" si="154"/>
        <v>2.8709154145112556</v>
      </c>
      <c r="AR326" s="1">
        <f t="shared" si="154"/>
        <v>2.872789299443204</v>
      </c>
      <c r="AS326" s="1">
        <f t="shared" si="154"/>
        <v>2.865864062827395</v>
      </c>
      <c r="AT326" s="1">
        <f t="shared" si="154"/>
        <v>2.8913928143404708</v>
      </c>
      <c r="AU326" s="1">
        <f t="shared" si="148"/>
        <v>2.7963047442971214</v>
      </c>
    </row>
    <row r="327" spans="1:47" x14ac:dyDescent="0.2">
      <c r="A327" s="71" t="s">
        <v>227</v>
      </c>
      <c r="B327" s="73" t="s">
        <v>95</v>
      </c>
      <c r="C327" s="72">
        <v>55253.703000000001</v>
      </c>
      <c r="D327" s="72">
        <v>1E-4</v>
      </c>
      <c r="E327" s="61">
        <f t="shared" si="132"/>
        <v>13730.929762285787</v>
      </c>
      <c r="F327" s="61">
        <f t="shared" si="133"/>
        <v>13731</v>
      </c>
      <c r="G327" s="63">
        <f t="shared" si="134"/>
        <v>-4.8279999995429534E-2</v>
      </c>
      <c r="H327" s="61"/>
      <c r="I327" s="61"/>
      <c r="K327" s="1">
        <f t="shared" si="152"/>
        <v>-4.8279999995429534E-2</v>
      </c>
      <c r="Q327" s="112">
        <f t="shared" si="135"/>
        <v>40235.203000000001</v>
      </c>
      <c r="S327" s="2">
        <v>1</v>
      </c>
      <c r="T327" s="1" t="s">
        <v>70</v>
      </c>
      <c r="Z327" s="1">
        <f t="shared" si="136"/>
        <v>13731</v>
      </c>
      <c r="AA327" s="1">
        <f t="shared" si="137"/>
        <v>-4.8926025390799446E-2</v>
      </c>
      <c r="AB327" s="1">
        <f t="shared" si="138"/>
        <v>-6.0368823952451647E-2</v>
      </c>
      <c r="AC327" s="1">
        <f t="shared" si="139"/>
        <v>-4.8279999995429534E-2</v>
      </c>
      <c r="AE327" s="1">
        <f t="shared" si="140"/>
        <v>4.1734881146285098E-7</v>
      </c>
      <c r="AF327" s="1">
        <f t="shared" si="149"/>
        <v>-4.8279999995429534E-2</v>
      </c>
      <c r="AG327" s="2"/>
      <c r="AH327" s="1">
        <f t="shared" si="141"/>
        <v>1.2088823957022115E-2</v>
      </c>
      <c r="AI327" s="1">
        <f t="shared" si="142"/>
        <v>0.71987009525508261</v>
      </c>
      <c r="AJ327" s="1">
        <f t="shared" si="143"/>
        <v>0.90734893696184293</v>
      </c>
      <c r="AK327" s="1">
        <f t="shared" si="144"/>
        <v>2.1279741820186271E-2</v>
      </c>
      <c r="AL327" s="1">
        <f t="shared" si="145"/>
        <v>3.065774431460258</v>
      </c>
      <c r="AM327" s="1">
        <f t="shared" si="146"/>
        <v>26.366245276080623</v>
      </c>
      <c r="AN327" s="1">
        <f t="shared" si="154"/>
        <v>3.0404366723812171</v>
      </c>
      <c r="AO327" s="1">
        <f t="shared" si="154"/>
        <v>3.0404193876873968</v>
      </c>
      <c r="AP327" s="1">
        <f t="shared" si="154"/>
        <v>3.0404812288911618</v>
      </c>
      <c r="AQ327" s="1">
        <f t="shared" si="154"/>
        <v>3.0402599715475649</v>
      </c>
      <c r="AR327" s="1">
        <f t="shared" si="154"/>
        <v>3.0410515699378227</v>
      </c>
      <c r="AS327" s="1">
        <f t="shared" si="154"/>
        <v>3.0382191518663539</v>
      </c>
      <c r="AT327" s="1">
        <f t="shared" si="154"/>
        <v>3.0483501513530156</v>
      </c>
      <c r="AU327" s="1">
        <f t="shared" si="148"/>
        <v>3.0120618253439622</v>
      </c>
    </row>
    <row r="328" spans="1:47" x14ac:dyDescent="0.2">
      <c r="A328" s="75" t="s">
        <v>229</v>
      </c>
      <c r="B328" s="74" t="s">
        <v>95</v>
      </c>
      <c r="C328" s="58">
        <v>55257.827400000002</v>
      </c>
      <c r="D328" s="58">
        <v>1E-4</v>
      </c>
      <c r="E328" s="61">
        <f t="shared" si="132"/>
        <v>13736.929936861714</v>
      </c>
      <c r="F328" s="61">
        <f t="shared" si="133"/>
        <v>13737</v>
      </c>
      <c r="G328" s="63">
        <f t="shared" si="134"/>
        <v>-4.8159999998460989E-2</v>
      </c>
      <c r="H328" s="61"/>
      <c r="I328" s="61"/>
      <c r="K328" s="56">
        <f t="shared" si="152"/>
        <v>-4.8159999998460989E-2</v>
      </c>
      <c r="Q328" s="112">
        <f t="shared" si="135"/>
        <v>40239.327400000002</v>
      </c>
      <c r="S328" s="2">
        <v>1</v>
      </c>
      <c r="Z328" s="1">
        <f t="shared" si="136"/>
        <v>13737</v>
      </c>
      <c r="AA328" s="1">
        <f t="shared" si="137"/>
        <v>-4.8933552116004315E-2</v>
      </c>
      <c r="AB328" s="1">
        <f t="shared" si="138"/>
        <v>-6.0262775088712014E-2</v>
      </c>
      <c r="AC328" s="1">
        <f t="shared" si="139"/>
        <v>-4.8159999998460989E-2</v>
      </c>
      <c r="AE328" s="1">
        <f t="shared" si="140"/>
        <v>5.9838287855576373E-7</v>
      </c>
      <c r="AF328" s="1">
        <f t="shared" si="149"/>
        <v>-4.8159999998460989E-2</v>
      </c>
      <c r="AG328" s="2"/>
      <c r="AH328" s="1">
        <f t="shared" si="141"/>
        <v>1.2102775090251023E-2</v>
      </c>
      <c r="AI328" s="1">
        <f t="shared" si="142"/>
        <v>0.71983192600563295</v>
      </c>
      <c r="AJ328" s="1">
        <f t="shared" si="143"/>
        <v>0.90811058879010376</v>
      </c>
      <c r="AK328" s="1">
        <f t="shared" si="144"/>
        <v>2.0771164113190722E-2</v>
      </c>
      <c r="AL328" s="1">
        <f t="shared" si="145"/>
        <v>3.0675898139410833</v>
      </c>
      <c r="AM328" s="1">
        <f t="shared" si="146"/>
        <v>27.013655009149087</v>
      </c>
      <c r="AN328" s="1">
        <f t="shared" si="154"/>
        <v>3.042856993140961</v>
      </c>
      <c r="AO328" s="1">
        <f t="shared" si="154"/>
        <v>3.0428400941426692</v>
      </c>
      <c r="AP328" s="1">
        <f t="shared" si="154"/>
        <v>3.0429005407355105</v>
      </c>
      <c r="AQ328" s="1">
        <f t="shared" si="154"/>
        <v>3.042684325624637</v>
      </c>
      <c r="AR328" s="1">
        <f t="shared" si="154"/>
        <v>3.0434576973564931</v>
      </c>
      <c r="AS328" s="1">
        <f t="shared" si="154"/>
        <v>3.0406911782776938</v>
      </c>
      <c r="AT328" s="1">
        <f t="shared" si="154"/>
        <v>3.0505841996422429</v>
      </c>
      <c r="AU328" s="1">
        <f t="shared" si="148"/>
        <v>3.0151588169379355</v>
      </c>
    </row>
    <row r="329" spans="1:47" x14ac:dyDescent="0.2">
      <c r="A329" s="75" t="s">
        <v>229</v>
      </c>
      <c r="B329" s="74" t="s">
        <v>95</v>
      </c>
      <c r="C329" s="58">
        <v>55262.639499999997</v>
      </c>
      <c r="D329" s="58">
        <v>1E-4</v>
      </c>
      <c r="E329" s="61">
        <f t="shared" si="132"/>
        <v>13743.930576973435</v>
      </c>
      <c r="F329" s="61">
        <f t="shared" si="133"/>
        <v>13744</v>
      </c>
      <c r="G329" s="63">
        <f t="shared" si="134"/>
        <v>-4.7720000002300367E-2</v>
      </c>
      <c r="H329" s="61"/>
      <c r="I329" s="61"/>
      <c r="K329" s="56">
        <f t="shared" si="152"/>
        <v>-4.7720000002300367E-2</v>
      </c>
      <c r="Q329" s="112">
        <f t="shared" si="135"/>
        <v>40244.139499999997</v>
      </c>
      <c r="S329" s="2">
        <v>1</v>
      </c>
      <c r="Z329" s="1">
        <f t="shared" si="136"/>
        <v>13744</v>
      </c>
      <c r="AA329" s="1">
        <f t="shared" si="137"/>
        <v>-4.8942421285494198E-2</v>
      </c>
      <c r="AB329" s="1">
        <f t="shared" si="138"/>
        <v>-5.9838960884373821E-2</v>
      </c>
      <c r="AC329" s="1">
        <f t="shared" si="139"/>
        <v>-4.7720000002300367E-2</v>
      </c>
      <c r="AE329" s="1">
        <f t="shared" si="140"/>
        <v>1.4943137936052518E-6</v>
      </c>
      <c r="AF329" s="1">
        <f t="shared" si="149"/>
        <v>-4.7720000002300367E-2</v>
      </c>
      <c r="AG329" s="2"/>
      <c r="AH329" s="1">
        <f t="shared" si="141"/>
        <v>1.2118960882073451E-2</v>
      </c>
      <c r="AI329" s="1">
        <f t="shared" si="142"/>
        <v>0.71978856705669436</v>
      </c>
      <c r="AJ329" s="1">
        <f t="shared" si="143"/>
        <v>0.908995299631989</v>
      </c>
      <c r="AK329" s="1">
        <f t="shared" si="144"/>
        <v>2.0177804444229678E-2</v>
      </c>
      <c r="AL329" s="1">
        <f t="shared" si="145"/>
        <v>3.0697075196739405</v>
      </c>
      <c r="AM329" s="1">
        <f t="shared" si="146"/>
        <v>27.810182321474649</v>
      </c>
      <c r="AN329" s="1">
        <f t="shared" si="154"/>
        <v>3.045680540061809</v>
      </c>
      <c r="AO329" s="1">
        <f t="shared" si="154"/>
        <v>3.0456640935220931</v>
      </c>
      <c r="AP329" s="1">
        <f t="shared" si="154"/>
        <v>3.0457229054900932</v>
      </c>
      <c r="AQ329" s="1">
        <f t="shared" si="154"/>
        <v>3.0455125954273674</v>
      </c>
      <c r="AR329" s="1">
        <f t="shared" si="154"/>
        <v>3.0462646391563499</v>
      </c>
      <c r="AS329" s="1">
        <f t="shared" si="154"/>
        <v>3.0435751682630112</v>
      </c>
      <c r="AT329" s="1">
        <f t="shared" si="154"/>
        <v>3.0531901604537031</v>
      </c>
      <c r="AU329" s="1">
        <f t="shared" si="148"/>
        <v>3.018771973797572</v>
      </c>
    </row>
    <row r="330" spans="1:47" x14ac:dyDescent="0.2">
      <c r="A330" s="75" t="s">
        <v>229</v>
      </c>
      <c r="B330" s="74" t="s">
        <v>95</v>
      </c>
      <c r="C330" s="58">
        <v>55273.635999999999</v>
      </c>
      <c r="D330" s="58">
        <v>2.9999999999999997E-4</v>
      </c>
      <c r="E330" s="61">
        <f t="shared" si="132"/>
        <v>13759.928278390411</v>
      </c>
      <c r="F330" s="61">
        <f t="shared" si="133"/>
        <v>13760</v>
      </c>
      <c r="G330" s="63">
        <f t="shared" si="134"/>
        <v>-4.9299999998765998E-2</v>
      </c>
      <c r="H330" s="61"/>
      <c r="I330" s="61"/>
      <c r="K330" s="56">
        <f t="shared" si="152"/>
        <v>-4.9299999998765998E-2</v>
      </c>
      <c r="Q330" s="112">
        <f t="shared" si="135"/>
        <v>40255.135999999999</v>
      </c>
      <c r="S330" s="2">
        <v>1</v>
      </c>
      <c r="Z330" s="1">
        <f t="shared" si="136"/>
        <v>13760</v>
      </c>
      <c r="AA330" s="1">
        <f t="shared" si="137"/>
        <v>-4.8963049931377366E-2</v>
      </c>
      <c r="AB330" s="1">
        <f t="shared" si="138"/>
        <v>-6.1455590445523817E-2</v>
      </c>
      <c r="AC330" s="1">
        <f t="shared" si="139"/>
        <v>-4.9299999998765998E-2</v>
      </c>
      <c r="AE330" s="1">
        <f t="shared" si="140"/>
        <v>1.1353534791320359E-7</v>
      </c>
      <c r="AF330" s="1">
        <f t="shared" si="149"/>
        <v>-4.9299999998765998E-2</v>
      </c>
      <c r="AG330" s="2"/>
      <c r="AH330" s="1">
        <f t="shared" si="141"/>
        <v>1.2155590446757819E-2</v>
      </c>
      <c r="AI330" s="1">
        <f t="shared" si="142"/>
        <v>0.7196941976453376</v>
      </c>
      <c r="AJ330" s="1">
        <f t="shared" si="143"/>
        <v>0.91100179648349455</v>
      </c>
      <c r="AK330" s="1">
        <f t="shared" si="144"/>
        <v>1.8821480033174846E-2</v>
      </c>
      <c r="AL330" s="1">
        <f t="shared" si="145"/>
        <v>3.0745470560108168</v>
      </c>
      <c r="AM330" s="1">
        <f t="shared" si="146"/>
        <v>29.819269731349301</v>
      </c>
      <c r="AN330" s="1">
        <f t="shared" si="154"/>
        <v>3.0521337377584454</v>
      </c>
      <c r="AO330" s="1">
        <f t="shared" si="154"/>
        <v>3.0521183350793839</v>
      </c>
      <c r="AP330" s="1">
        <f t="shared" si="154"/>
        <v>3.0521733812362108</v>
      </c>
      <c r="AQ330" s="1">
        <f t="shared" si="154"/>
        <v>3.0519766558072963</v>
      </c>
      <c r="AR330" s="1">
        <f t="shared" si="154"/>
        <v>3.0526797024722057</v>
      </c>
      <c r="AS330" s="1">
        <f t="shared" si="154"/>
        <v>3.0501669873140851</v>
      </c>
      <c r="AT330" s="1">
        <f t="shared" si="154"/>
        <v>3.059144976215959</v>
      </c>
      <c r="AU330" s="1">
        <f t="shared" si="148"/>
        <v>3.027030618048169</v>
      </c>
    </row>
    <row r="331" spans="1:47" x14ac:dyDescent="0.2">
      <c r="A331" s="59" t="s">
        <v>231</v>
      </c>
      <c r="B331" s="60" t="s">
        <v>95</v>
      </c>
      <c r="C331" s="59">
        <v>55276.385900000001</v>
      </c>
      <c r="D331" s="59">
        <v>1E-4</v>
      </c>
      <c r="E331" s="61">
        <f t="shared" si="132"/>
        <v>13763.928831214182</v>
      </c>
      <c r="F331" s="61">
        <f t="shared" si="133"/>
        <v>13764</v>
      </c>
      <c r="G331" s="63">
        <f t="shared" si="134"/>
        <v>-4.891999999381369E-2</v>
      </c>
      <c r="H331" s="61"/>
      <c r="I331" s="61"/>
      <c r="K331" s="1">
        <f t="shared" si="152"/>
        <v>-4.891999999381369E-2</v>
      </c>
      <c r="Q331" s="112">
        <f t="shared" si="135"/>
        <v>40257.885900000001</v>
      </c>
      <c r="S331" s="2">
        <v>1</v>
      </c>
      <c r="T331" s="1" t="s">
        <v>70</v>
      </c>
      <c r="Z331" s="1">
        <f t="shared" si="136"/>
        <v>13764</v>
      </c>
      <c r="AA331" s="1">
        <f t="shared" si="137"/>
        <v>-4.8968284627308012E-2</v>
      </c>
      <c r="AB331" s="1">
        <f t="shared" si="138"/>
        <v>-6.1084668064145323E-2</v>
      </c>
      <c r="AC331" s="1">
        <f t="shared" si="139"/>
        <v>-4.891999999381369E-2</v>
      </c>
      <c r="AE331" s="1">
        <f t="shared" si="140"/>
        <v>2.3314058316810119E-9</v>
      </c>
      <c r="AF331" s="1">
        <f t="shared" si="149"/>
        <v>-4.891999999381369E-2</v>
      </c>
      <c r="AG331" s="2"/>
      <c r="AH331" s="1">
        <f t="shared" si="141"/>
        <v>1.2164668070331636E-2</v>
      </c>
      <c r="AI331" s="1">
        <f t="shared" si="142"/>
        <v>0.71967163460817685</v>
      </c>
      <c r="AJ331" s="1">
        <f t="shared" si="143"/>
        <v>0.91150000838334111</v>
      </c>
      <c r="AK331" s="1">
        <f t="shared" si="144"/>
        <v>1.8482383533481979E-2</v>
      </c>
      <c r="AL331" s="1">
        <f t="shared" si="145"/>
        <v>3.0757567448876277</v>
      </c>
      <c r="AM331" s="1">
        <f t="shared" si="146"/>
        <v>30.367584996428644</v>
      </c>
      <c r="AN331" s="1">
        <f t="shared" si="154"/>
        <v>3.0537469067765097</v>
      </c>
      <c r="AO331" s="1">
        <f t="shared" si="154"/>
        <v>3.0537317670908628</v>
      </c>
      <c r="AP331" s="1">
        <f t="shared" si="154"/>
        <v>3.0537858656052488</v>
      </c>
      <c r="AQ331" s="1">
        <f t="shared" si="154"/>
        <v>3.0535925546424298</v>
      </c>
      <c r="AR331" s="1">
        <f t="shared" si="154"/>
        <v>3.0542833002481493</v>
      </c>
      <c r="AS331" s="1">
        <f t="shared" si="154"/>
        <v>3.051814909131862</v>
      </c>
      <c r="AT331" s="1">
        <f t="shared" si="154"/>
        <v>3.0606333317723795</v>
      </c>
      <c r="AU331" s="1">
        <f t="shared" si="148"/>
        <v>3.0290952791108179</v>
      </c>
    </row>
    <row r="332" spans="1:47" x14ac:dyDescent="0.2">
      <c r="A332" s="59" t="s">
        <v>231</v>
      </c>
      <c r="B332" s="60" t="s">
        <v>94</v>
      </c>
      <c r="C332" s="59">
        <v>55277.417300000001</v>
      </c>
      <c r="D332" s="59">
        <v>2.9999999999999997E-4</v>
      </c>
      <c r="E332" s="61">
        <f t="shared" si="132"/>
        <v>13765.429311297978</v>
      </c>
      <c r="F332" s="61">
        <f t="shared" si="133"/>
        <v>13765.5</v>
      </c>
      <c r="G332" s="63">
        <f t="shared" si="134"/>
        <v>-4.8589999998512212E-2</v>
      </c>
      <c r="H332" s="61"/>
      <c r="I332" s="61"/>
      <c r="K332" s="1">
        <f t="shared" si="152"/>
        <v>-4.8589999998512212E-2</v>
      </c>
      <c r="Q332" s="112">
        <f t="shared" si="135"/>
        <v>40258.917300000001</v>
      </c>
      <c r="S332" s="2">
        <v>1</v>
      </c>
      <c r="T332" s="1" t="s">
        <v>70</v>
      </c>
      <c r="Z332" s="1">
        <f t="shared" si="136"/>
        <v>13765.5</v>
      </c>
      <c r="AA332" s="1">
        <f t="shared" si="137"/>
        <v>-4.8970255641153537E-2</v>
      </c>
      <c r="AB332" s="1">
        <f t="shared" si="138"/>
        <v>-6.0758063944520227E-2</v>
      </c>
      <c r="AC332" s="1">
        <f t="shared" si="139"/>
        <v>-4.8589999998512212E-2</v>
      </c>
      <c r="AE332" s="1">
        <f t="shared" si="140"/>
        <v>1.445943537605671E-7</v>
      </c>
      <c r="AF332" s="1">
        <f t="shared" si="149"/>
        <v>-4.8589999998512212E-2</v>
      </c>
      <c r="AG332" s="2"/>
      <c r="AH332" s="1">
        <f t="shared" si="141"/>
        <v>1.2168063946008011E-2</v>
      </c>
      <c r="AI332" s="1">
        <f t="shared" si="142"/>
        <v>0.7196632795844593</v>
      </c>
      <c r="AJ332" s="1">
        <f t="shared" si="143"/>
        <v>0.91168648599619972</v>
      </c>
      <c r="AK332" s="1">
        <f t="shared" si="144"/>
        <v>1.835522081014768E-2</v>
      </c>
      <c r="AL332" s="1">
        <f t="shared" si="145"/>
        <v>3.0762103587272365</v>
      </c>
      <c r="AM332" s="1">
        <f t="shared" si="146"/>
        <v>30.578423093827528</v>
      </c>
      <c r="AN332" s="1">
        <f t="shared" si="154"/>
        <v>3.0543518321379191</v>
      </c>
      <c r="AO332" s="1">
        <f t="shared" si="154"/>
        <v>3.0543367912778514</v>
      </c>
      <c r="AP332" s="1">
        <f t="shared" si="154"/>
        <v>3.0543905338069477</v>
      </c>
      <c r="AQ332" s="1">
        <f t="shared" si="154"/>
        <v>3.0541985051000782</v>
      </c>
      <c r="AR332" s="1">
        <f t="shared" si="154"/>
        <v>3.0548846326304133</v>
      </c>
      <c r="AS332" s="1">
        <f t="shared" si="154"/>
        <v>3.0524328765315545</v>
      </c>
      <c r="AT332" s="1">
        <f t="shared" si="154"/>
        <v>3.0611914303134564</v>
      </c>
      <c r="AU332" s="1">
        <f t="shared" si="148"/>
        <v>3.0298695270093114</v>
      </c>
    </row>
    <row r="333" spans="1:47" x14ac:dyDescent="0.2">
      <c r="A333" s="59" t="s">
        <v>231</v>
      </c>
      <c r="B333" s="60" t="s">
        <v>94</v>
      </c>
      <c r="C333" s="59">
        <v>55284.290699999998</v>
      </c>
      <c r="D333" s="59">
        <v>4.0000000000000002E-4</v>
      </c>
      <c r="E333" s="61">
        <f t="shared" si="132"/>
        <v>13775.42872937822</v>
      </c>
      <c r="F333" s="61">
        <f t="shared" si="133"/>
        <v>13775.5</v>
      </c>
      <c r="G333" s="63">
        <f t="shared" si="134"/>
        <v>-4.898999999568332E-2</v>
      </c>
      <c r="H333" s="61"/>
      <c r="I333" s="61"/>
      <c r="K333" s="1">
        <f t="shared" si="152"/>
        <v>-4.898999999568332E-2</v>
      </c>
      <c r="Q333" s="112">
        <f t="shared" si="135"/>
        <v>40265.790699999998</v>
      </c>
      <c r="S333" s="2">
        <v>1</v>
      </c>
      <c r="T333" s="1" t="s">
        <v>70</v>
      </c>
      <c r="Z333" s="1">
        <f t="shared" si="136"/>
        <v>13775.5</v>
      </c>
      <c r="AA333" s="1">
        <f t="shared" si="137"/>
        <v>-4.8983507360169667E-2</v>
      </c>
      <c r="AB333" s="1">
        <f t="shared" si="138"/>
        <v>-6.1180588276019444E-2</v>
      </c>
      <c r="AC333" s="1">
        <f t="shared" si="139"/>
        <v>-4.898999999568332E-2</v>
      </c>
      <c r="AE333" s="1">
        <f t="shared" si="140"/>
        <v>4.215431591314066E-11</v>
      </c>
      <c r="AF333" s="1">
        <f t="shared" si="149"/>
        <v>-4.898999999568332E-2</v>
      </c>
      <c r="AG333" s="2"/>
      <c r="AH333" s="1">
        <f t="shared" si="141"/>
        <v>1.2190588280336123E-2</v>
      </c>
      <c r="AI333" s="1">
        <f t="shared" si="142"/>
        <v>0.7196090582886463</v>
      </c>
      <c r="AJ333" s="1">
        <f t="shared" si="143"/>
        <v>0.91292476592907801</v>
      </c>
      <c r="AK333" s="1">
        <f t="shared" si="144"/>
        <v>1.7507448430611149E-2</v>
      </c>
      <c r="AL333" s="1">
        <f t="shared" si="145"/>
        <v>3.0792341857678052</v>
      </c>
      <c r="AM333" s="1">
        <f t="shared" si="146"/>
        <v>32.062235192860875</v>
      </c>
      <c r="AN333" s="1">
        <f t="shared" si="154"/>
        <v>3.0583844906820938</v>
      </c>
      <c r="AO333" s="1">
        <f t="shared" si="154"/>
        <v>3.0583701114276258</v>
      </c>
      <c r="AP333" s="1">
        <f t="shared" si="154"/>
        <v>3.0584214722793868</v>
      </c>
      <c r="AQ333" s="1">
        <f t="shared" si="154"/>
        <v>3.0582380168966665</v>
      </c>
      <c r="AR333" s="1">
        <f t="shared" si="154"/>
        <v>3.0588932867216005</v>
      </c>
      <c r="AS333" s="1">
        <f t="shared" si="154"/>
        <v>3.0565526145997715</v>
      </c>
      <c r="AT333" s="1">
        <f t="shared" si="154"/>
        <v>3.0649116136730616</v>
      </c>
      <c r="AU333" s="1">
        <f t="shared" si="148"/>
        <v>3.0350311796659346</v>
      </c>
    </row>
    <row r="334" spans="1:47" x14ac:dyDescent="0.2">
      <c r="A334" s="58" t="s">
        <v>216</v>
      </c>
      <c r="B334" s="74" t="s">
        <v>94</v>
      </c>
      <c r="C334" s="58">
        <v>55285.662499999999</v>
      </c>
      <c r="D334" s="58">
        <v>2.5999999999999999E-3</v>
      </c>
      <c r="E334" s="61">
        <f t="shared" si="132"/>
        <v>13777.424423172046</v>
      </c>
      <c r="F334" s="61">
        <f t="shared" si="133"/>
        <v>13777.5</v>
      </c>
      <c r="G334" s="63">
        <f t="shared" si="134"/>
        <v>-5.1950000000942964E-2</v>
      </c>
      <c r="H334" s="61"/>
      <c r="I334" s="61"/>
      <c r="K334" s="56">
        <f t="shared" si="152"/>
        <v>-5.1950000000942964E-2</v>
      </c>
      <c r="Q334" s="112">
        <f t="shared" si="135"/>
        <v>40267.162499999999</v>
      </c>
      <c r="S334" s="2">
        <v>1</v>
      </c>
      <c r="Z334" s="1">
        <f t="shared" si="136"/>
        <v>13777.5</v>
      </c>
      <c r="AA334" s="1">
        <f t="shared" si="137"/>
        <v>-4.8986181012972849E-2</v>
      </c>
      <c r="AB334" s="1">
        <f t="shared" si="138"/>
        <v>-6.4145069169203525E-2</v>
      </c>
      <c r="AC334" s="1">
        <f t="shared" si="139"/>
        <v>-5.1950000000942964E-2</v>
      </c>
      <c r="AE334" s="1">
        <f t="shared" si="140"/>
        <v>8.7842229934521991E-6</v>
      </c>
      <c r="AF334" s="1">
        <f t="shared" si="149"/>
        <v>-5.1950000000942964E-2</v>
      </c>
      <c r="AG334" s="2"/>
      <c r="AH334" s="1">
        <f t="shared" si="141"/>
        <v>1.2195069168260561E-2</v>
      </c>
      <c r="AI334" s="1">
        <f t="shared" si="142"/>
        <v>0.71959852260472068</v>
      </c>
      <c r="AJ334" s="1">
        <f t="shared" si="143"/>
        <v>0.91317139851234541</v>
      </c>
      <c r="AK334" s="1">
        <f t="shared" si="144"/>
        <v>1.7337889689201649E-2</v>
      </c>
      <c r="AL334" s="1">
        <f t="shared" si="145"/>
        <v>3.0798388969959372</v>
      </c>
      <c r="AM334" s="1">
        <f t="shared" si="146"/>
        <v>32.376400759007879</v>
      </c>
      <c r="AN334" s="1">
        <f t="shared" si="154"/>
        <v>3.05919098619137</v>
      </c>
      <c r="AO334" s="1">
        <f t="shared" si="154"/>
        <v>3.0591767398244563</v>
      </c>
      <c r="AP334" s="1">
        <f t="shared" si="154"/>
        <v>3.0592276226138937</v>
      </c>
      <c r="AQ334" s="1">
        <f t="shared" si="154"/>
        <v>3.059045886998526</v>
      </c>
      <c r="AR334" s="1">
        <f t="shared" si="154"/>
        <v>3.0596949708613863</v>
      </c>
      <c r="AS334" s="1">
        <f t="shared" si="154"/>
        <v>3.0573765531149979</v>
      </c>
      <c r="AT334" s="1">
        <f t="shared" si="154"/>
        <v>3.0656555535845684</v>
      </c>
      <c r="AU334" s="1">
        <f t="shared" si="148"/>
        <v>3.0360635101972591</v>
      </c>
    </row>
    <row r="335" spans="1:47" x14ac:dyDescent="0.2">
      <c r="A335" s="58" t="s">
        <v>216</v>
      </c>
      <c r="B335" s="74" t="s">
        <v>94</v>
      </c>
      <c r="C335" s="58">
        <v>55285.664499999999</v>
      </c>
      <c r="D335" s="58">
        <v>1.5E-3</v>
      </c>
      <c r="E335" s="61">
        <f t="shared" si="132"/>
        <v>13777.427332770812</v>
      </c>
      <c r="F335" s="61">
        <f t="shared" si="133"/>
        <v>13777.5</v>
      </c>
      <c r="G335" s="63">
        <f t="shared" si="134"/>
        <v>-4.995000000053551E-2</v>
      </c>
      <c r="H335" s="61"/>
      <c r="I335" s="61"/>
      <c r="K335" s="56">
        <f t="shared" si="152"/>
        <v>-4.995000000053551E-2</v>
      </c>
      <c r="Q335" s="112">
        <f t="shared" si="135"/>
        <v>40267.164499999999</v>
      </c>
      <c r="S335" s="2">
        <v>1</v>
      </c>
      <c r="Z335" s="1">
        <f t="shared" si="136"/>
        <v>13777.5</v>
      </c>
      <c r="AA335" s="1">
        <f t="shared" si="137"/>
        <v>-4.8986181012972849E-2</v>
      </c>
      <c r="AB335" s="1">
        <f t="shared" si="138"/>
        <v>-6.2145069168796072E-2</v>
      </c>
      <c r="AC335" s="1">
        <f t="shared" si="139"/>
        <v>-4.995000000053551E-2</v>
      </c>
      <c r="AE335" s="1">
        <f t="shared" si="140"/>
        <v>9.2894704078631442E-7</v>
      </c>
      <c r="AF335" s="1">
        <f t="shared" si="149"/>
        <v>-4.995000000053551E-2</v>
      </c>
      <c r="AG335" s="2"/>
      <c r="AH335" s="1">
        <f t="shared" si="141"/>
        <v>1.2195069168260561E-2</v>
      </c>
      <c r="AI335" s="1">
        <f t="shared" si="142"/>
        <v>0.71959852260472068</v>
      </c>
      <c r="AJ335" s="1">
        <f t="shared" si="143"/>
        <v>0.91317139851234541</v>
      </c>
      <c r="AK335" s="1">
        <f t="shared" si="144"/>
        <v>1.7337889689201649E-2</v>
      </c>
      <c r="AL335" s="1">
        <f t="shared" si="145"/>
        <v>3.0798388969959372</v>
      </c>
      <c r="AM335" s="1">
        <f t="shared" si="146"/>
        <v>32.376400759007879</v>
      </c>
      <c r="AN335" s="1">
        <f t="shared" si="154"/>
        <v>3.05919098619137</v>
      </c>
      <c r="AO335" s="1">
        <f t="shared" si="154"/>
        <v>3.0591767398244563</v>
      </c>
      <c r="AP335" s="1">
        <f t="shared" si="154"/>
        <v>3.0592276226138937</v>
      </c>
      <c r="AQ335" s="1">
        <f t="shared" si="154"/>
        <v>3.059045886998526</v>
      </c>
      <c r="AR335" s="1">
        <f t="shared" si="154"/>
        <v>3.0596949708613863</v>
      </c>
      <c r="AS335" s="1">
        <f t="shared" si="154"/>
        <v>3.0573765531149979</v>
      </c>
      <c r="AT335" s="1">
        <f t="shared" si="154"/>
        <v>3.0656555535845684</v>
      </c>
      <c r="AU335" s="1">
        <f t="shared" si="148"/>
        <v>3.0360635101972591</v>
      </c>
    </row>
    <row r="336" spans="1:47" x14ac:dyDescent="0.2">
      <c r="A336" s="58" t="s">
        <v>216</v>
      </c>
      <c r="B336" s="74" t="s">
        <v>94</v>
      </c>
      <c r="C336" s="58">
        <v>55295.632700000002</v>
      </c>
      <c r="D336" s="58">
        <v>2.0000000000000001E-4</v>
      </c>
      <c r="E336" s="61">
        <f t="shared" si="132"/>
        <v>13791.929063982083</v>
      </c>
      <c r="F336" s="61">
        <f t="shared" si="133"/>
        <v>13792</v>
      </c>
      <c r="G336" s="63">
        <f t="shared" si="134"/>
        <v>-4.875999999785563E-2</v>
      </c>
      <c r="H336" s="61"/>
      <c r="I336" s="61"/>
      <c r="K336" s="56">
        <f t="shared" si="152"/>
        <v>-4.875999999785563E-2</v>
      </c>
      <c r="Q336" s="112">
        <f t="shared" si="135"/>
        <v>40277.132700000002</v>
      </c>
      <c r="S336" s="2">
        <v>1</v>
      </c>
      <c r="Z336" s="1">
        <f t="shared" si="136"/>
        <v>13792</v>
      </c>
      <c r="AA336" s="1">
        <f t="shared" si="137"/>
        <v>-4.9005797611211377E-2</v>
      </c>
      <c r="AB336" s="1">
        <f t="shared" si="138"/>
        <v>-6.0987316309676423E-2</v>
      </c>
      <c r="AC336" s="1">
        <f t="shared" si="139"/>
        <v>-4.875999999785563E-2</v>
      </c>
      <c r="AE336" s="1">
        <f t="shared" si="140"/>
        <v>6.0416466731381358E-8</v>
      </c>
      <c r="AF336" s="1">
        <f t="shared" si="149"/>
        <v>-4.875999999785563E-2</v>
      </c>
      <c r="AG336" s="2"/>
      <c r="AH336" s="1">
        <f t="shared" si="141"/>
        <v>1.222731631182079E-2</v>
      </c>
      <c r="AI336" s="1">
        <f t="shared" si="142"/>
        <v>0.71952521392932178</v>
      </c>
      <c r="AJ336" s="1">
        <f t="shared" si="143"/>
        <v>0.91494928398201136</v>
      </c>
      <c r="AK336" s="1">
        <f t="shared" si="144"/>
        <v>1.6108548132516224E-2</v>
      </c>
      <c r="AL336" s="1">
        <f t="shared" si="145"/>
        <v>3.0842225361981828</v>
      </c>
      <c r="AM336" s="1">
        <f t="shared" si="146"/>
        <v>34.851792287550353</v>
      </c>
      <c r="AN336" s="1">
        <f t="shared" si="154"/>
        <v>3.0650377330484595</v>
      </c>
      <c r="AO336" s="1">
        <f t="shared" si="154"/>
        <v>3.0650244555398367</v>
      </c>
      <c r="AP336" s="1">
        <f t="shared" si="154"/>
        <v>3.0650718558511594</v>
      </c>
      <c r="AQ336" s="1">
        <f t="shared" si="154"/>
        <v>3.0649026373569632</v>
      </c>
      <c r="AR336" s="1">
        <f t="shared" si="154"/>
        <v>3.0655067351182836</v>
      </c>
      <c r="AS336" s="1">
        <f t="shared" si="154"/>
        <v>3.0633500207093798</v>
      </c>
      <c r="AT336" s="1">
        <f t="shared" si="154"/>
        <v>3.0710481939602787</v>
      </c>
      <c r="AU336" s="1">
        <f t="shared" si="148"/>
        <v>3.043547906549362</v>
      </c>
    </row>
    <row r="337" spans="1:47" x14ac:dyDescent="0.2">
      <c r="A337" s="58" t="s">
        <v>216</v>
      </c>
      <c r="B337" s="74" t="s">
        <v>94</v>
      </c>
      <c r="C337" s="58">
        <v>55295.632899999997</v>
      </c>
      <c r="D337" s="58">
        <v>1E-4</v>
      </c>
      <c r="E337" s="61">
        <f t="shared" si="132"/>
        <v>13791.929354941953</v>
      </c>
      <c r="F337" s="61">
        <f t="shared" si="133"/>
        <v>13792</v>
      </c>
      <c r="G337" s="63">
        <f t="shared" si="134"/>
        <v>-4.8560000002908055E-2</v>
      </c>
      <c r="H337" s="61"/>
      <c r="I337" s="61"/>
      <c r="K337" s="56">
        <f t="shared" si="152"/>
        <v>-4.8560000002908055E-2</v>
      </c>
      <c r="Q337" s="112">
        <f t="shared" si="135"/>
        <v>40277.132899999997</v>
      </c>
      <c r="S337" s="2">
        <v>1</v>
      </c>
      <c r="Z337" s="1">
        <f t="shared" si="136"/>
        <v>13792</v>
      </c>
      <c r="AA337" s="1">
        <f t="shared" si="137"/>
        <v>-4.9005797611211377E-2</v>
      </c>
      <c r="AB337" s="1">
        <f t="shared" si="138"/>
        <v>-6.0787316314728848E-2</v>
      </c>
      <c r="AC337" s="1">
        <f t="shared" si="139"/>
        <v>-4.8560000002908055E-2</v>
      </c>
      <c r="AE337" s="1">
        <f t="shared" si="140"/>
        <v>1.9873550756896225E-7</v>
      </c>
      <c r="AF337" s="1">
        <f t="shared" si="149"/>
        <v>-4.8560000002908055E-2</v>
      </c>
      <c r="AG337" s="2"/>
      <c r="AH337" s="1">
        <f t="shared" si="141"/>
        <v>1.222731631182079E-2</v>
      </c>
      <c r="AI337" s="1">
        <f t="shared" si="142"/>
        <v>0.71952521392932178</v>
      </c>
      <c r="AJ337" s="1">
        <f t="shared" si="143"/>
        <v>0.91494928398201136</v>
      </c>
      <c r="AK337" s="1">
        <f t="shared" si="144"/>
        <v>1.6108548132516224E-2</v>
      </c>
      <c r="AL337" s="1">
        <f t="shared" si="145"/>
        <v>3.0842225361981828</v>
      </c>
      <c r="AM337" s="1">
        <f t="shared" si="146"/>
        <v>34.851792287550353</v>
      </c>
      <c r="AN337" s="1">
        <f t="shared" si="154"/>
        <v>3.0650377330484595</v>
      </c>
      <c r="AO337" s="1">
        <f t="shared" si="154"/>
        <v>3.0650244555398367</v>
      </c>
      <c r="AP337" s="1">
        <f t="shared" si="154"/>
        <v>3.0650718558511594</v>
      </c>
      <c r="AQ337" s="1">
        <f t="shared" si="154"/>
        <v>3.0649026373569632</v>
      </c>
      <c r="AR337" s="1">
        <f t="shared" si="154"/>
        <v>3.0655067351182836</v>
      </c>
      <c r="AS337" s="1">
        <f t="shared" si="154"/>
        <v>3.0633500207093798</v>
      </c>
      <c r="AT337" s="1">
        <f t="shared" si="154"/>
        <v>3.0710481939602787</v>
      </c>
      <c r="AU337" s="1">
        <f t="shared" si="148"/>
        <v>3.043547906549362</v>
      </c>
    </row>
    <row r="338" spans="1:47" x14ac:dyDescent="0.2">
      <c r="A338" s="58" t="s">
        <v>216</v>
      </c>
      <c r="B338" s="74" t="s">
        <v>94</v>
      </c>
      <c r="C338" s="58">
        <v>55305.599300000002</v>
      </c>
      <c r="D338" s="58">
        <v>5.9999999999999995E-4</v>
      </c>
      <c r="E338" s="61">
        <f t="shared" si="132"/>
        <v>13806.428467514335</v>
      </c>
      <c r="F338" s="61">
        <f t="shared" si="133"/>
        <v>13806.5</v>
      </c>
      <c r="G338" s="63">
        <f t="shared" si="134"/>
        <v>-4.9169999998412095E-2</v>
      </c>
      <c r="H338" s="61"/>
      <c r="I338" s="61"/>
      <c r="K338" s="56">
        <f t="shared" si="152"/>
        <v>-4.9169999998412095E-2</v>
      </c>
      <c r="Q338" s="112">
        <f t="shared" si="135"/>
        <v>40287.099300000002</v>
      </c>
      <c r="S338" s="2">
        <v>1</v>
      </c>
      <c r="Z338" s="1">
        <f t="shared" si="136"/>
        <v>13806.5</v>
      </c>
      <c r="AA338" s="1">
        <f t="shared" si="137"/>
        <v>-4.9025823569406865E-2</v>
      </c>
      <c r="AB338" s="1">
        <f t="shared" si="138"/>
        <v>-6.1429142355907705E-2</v>
      </c>
      <c r="AC338" s="1">
        <f t="shared" si="139"/>
        <v>-4.9169999998412095E-2</v>
      </c>
      <c r="AE338" s="1">
        <f t="shared" si="140"/>
        <v>2.078684268070012E-8</v>
      </c>
      <c r="AF338" s="1">
        <f t="shared" si="149"/>
        <v>-4.9169999998412095E-2</v>
      </c>
      <c r="AG338" s="2"/>
      <c r="AH338" s="1">
        <f t="shared" si="141"/>
        <v>1.2259142357495612E-2</v>
      </c>
      <c r="AI338" s="1">
        <f t="shared" si="142"/>
        <v>0.71945730775591665</v>
      </c>
      <c r="AJ338" s="1">
        <f t="shared" si="143"/>
        <v>0.91670924314833491</v>
      </c>
      <c r="AK338" s="1">
        <f t="shared" si="144"/>
        <v>1.4879138845101034E-2</v>
      </c>
      <c r="AL338" s="1">
        <f t="shared" si="145"/>
        <v>3.0886053134448299</v>
      </c>
      <c r="AM338" s="1">
        <f t="shared" si="146"/>
        <v>37.736033354291408</v>
      </c>
      <c r="AN338" s="1">
        <f t="shared" si="154"/>
        <v>3.070883903916906</v>
      </c>
      <c r="AO338" s="1">
        <f t="shared" si="154"/>
        <v>3.070871604335415</v>
      </c>
      <c r="AP338" s="1">
        <f t="shared" si="154"/>
        <v>3.0709154945495127</v>
      </c>
      <c r="AQ338" s="1">
        <f t="shared" si="154"/>
        <v>3.07075887470118</v>
      </c>
      <c r="AR338" s="1">
        <f t="shared" si="154"/>
        <v>3.0713177561858509</v>
      </c>
      <c r="AS338" s="1">
        <f t="shared" si="154"/>
        <v>3.0693233443007202</v>
      </c>
      <c r="AT338" s="1">
        <f t="shared" si="154"/>
        <v>3.0764392938818901</v>
      </c>
      <c r="AU338" s="1">
        <f t="shared" si="148"/>
        <v>3.0510323029014659</v>
      </c>
    </row>
    <row r="339" spans="1:47" x14ac:dyDescent="0.2">
      <c r="A339" s="58" t="s">
        <v>216</v>
      </c>
      <c r="B339" s="74" t="s">
        <v>94</v>
      </c>
      <c r="C339" s="58">
        <v>55305.599699999999</v>
      </c>
      <c r="D339" s="58">
        <v>2.0000000000000001E-4</v>
      </c>
      <c r="E339" s="61">
        <f t="shared" si="132"/>
        <v>13806.429049434086</v>
      </c>
      <c r="F339" s="61">
        <f t="shared" si="133"/>
        <v>13806.5</v>
      </c>
      <c r="G339" s="63">
        <f t="shared" si="134"/>
        <v>-4.8770000001240987E-2</v>
      </c>
      <c r="H339" s="61"/>
      <c r="I339" s="61"/>
      <c r="K339" s="56">
        <f t="shared" si="152"/>
        <v>-4.8770000001240987E-2</v>
      </c>
      <c r="Q339" s="112">
        <f t="shared" si="135"/>
        <v>40287.099699999999</v>
      </c>
      <c r="S339" s="2">
        <v>1</v>
      </c>
      <c r="Z339" s="1">
        <f t="shared" si="136"/>
        <v>13806.5</v>
      </c>
      <c r="AA339" s="1">
        <f t="shared" si="137"/>
        <v>-4.9025823569406865E-2</v>
      </c>
      <c r="AB339" s="1">
        <f t="shared" si="138"/>
        <v>-6.1029142358736597E-2</v>
      </c>
      <c r="AC339" s="1">
        <f t="shared" si="139"/>
        <v>-4.8770000001240987E-2</v>
      </c>
      <c r="AE339" s="1">
        <f t="shared" si="140"/>
        <v>6.5445698029121475E-8</v>
      </c>
      <c r="AF339" s="1">
        <f t="shared" si="149"/>
        <v>-4.8770000001240987E-2</v>
      </c>
      <c r="AG339" s="2"/>
      <c r="AH339" s="1">
        <f t="shared" si="141"/>
        <v>1.2259142357495612E-2</v>
      </c>
      <c r="AI339" s="1">
        <f t="shared" si="142"/>
        <v>0.71945730775591665</v>
      </c>
      <c r="AJ339" s="1">
        <f t="shared" si="143"/>
        <v>0.91670924314833491</v>
      </c>
      <c r="AK339" s="1">
        <f t="shared" si="144"/>
        <v>1.4879138845101034E-2</v>
      </c>
      <c r="AL339" s="1">
        <f t="shared" si="145"/>
        <v>3.0886053134448299</v>
      </c>
      <c r="AM339" s="1">
        <f t="shared" si="146"/>
        <v>37.736033354291408</v>
      </c>
      <c r="AN339" s="1">
        <f t="shared" si="154"/>
        <v>3.070883903916906</v>
      </c>
      <c r="AO339" s="1">
        <f t="shared" si="154"/>
        <v>3.070871604335415</v>
      </c>
      <c r="AP339" s="1">
        <f t="shared" si="154"/>
        <v>3.0709154945495127</v>
      </c>
      <c r="AQ339" s="1">
        <f t="shared" si="154"/>
        <v>3.07075887470118</v>
      </c>
      <c r="AR339" s="1">
        <f t="shared" si="154"/>
        <v>3.0713177561858509</v>
      </c>
      <c r="AS339" s="1">
        <f t="shared" si="154"/>
        <v>3.0693233443007202</v>
      </c>
      <c r="AT339" s="1">
        <f t="shared" si="154"/>
        <v>3.0764392938818901</v>
      </c>
      <c r="AU339" s="1">
        <f t="shared" si="148"/>
        <v>3.0510323029014659</v>
      </c>
    </row>
    <row r="340" spans="1:47" x14ac:dyDescent="0.2">
      <c r="A340" s="59" t="s">
        <v>234</v>
      </c>
      <c r="B340" s="60" t="s">
        <v>95</v>
      </c>
      <c r="C340" s="59">
        <v>55311.442499999997</v>
      </c>
      <c r="D340" s="59">
        <v>8.0000000000000004E-4</v>
      </c>
      <c r="E340" s="61">
        <f t="shared" si="132"/>
        <v>13814.92915127004</v>
      </c>
      <c r="F340" s="61">
        <f t="shared" si="133"/>
        <v>13815</v>
      </c>
      <c r="G340" s="63">
        <f t="shared" si="134"/>
        <v>-4.8699999999371357E-2</v>
      </c>
      <c r="H340" s="61"/>
      <c r="I340" s="61"/>
      <c r="J340" s="1">
        <f>G340</f>
        <v>-4.8699999999371357E-2</v>
      </c>
      <c r="Q340" s="112">
        <f t="shared" si="135"/>
        <v>40292.942499999997</v>
      </c>
      <c r="S340" s="2">
        <v>1</v>
      </c>
      <c r="T340" s="1" t="s">
        <v>67</v>
      </c>
      <c r="Z340" s="1">
        <f t="shared" si="136"/>
        <v>13815</v>
      </c>
      <c r="AA340" s="1">
        <f t="shared" si="137"/>
        <v>-4.9037753537219272E-2</v>
      </c>
      <c r="AB340" s="1">
        <f t="shared" si="138"/>
        <v>-6.0977602934093843E-2</v>
      </c>
      <c r="AC340" s="1">
        <f t="shared" si="139"/>
        <v>-4.8699999999371357E-2</v>
      </c>
      <c r="AE340" s="1">
        <f t="shared" si="140"/>
        <v>1.1407745232878307E-7</v>
      </c>
      <c r="AF340" s="1">
        <f t="shared" si="149"/>
        <v>-4.8699999999371357E-2</v>
      </c>
      <c r="AG340" s="2"/>
      <c r="AH340" s="1">
        <f t="shared" si="141"/>
        <v>1.2277602934722485E-2</v>
      </c>
      <c r="AI340" s="1">
        <f t="shared" si="142"/>
        <v>0.71942001131301536</v>
      </c>
      <c r="AJ340" s="1">
        <f t="shared" si="143"/>
        <v>0.91773261010679497</v>
      </c>
      <c r="AK340" s="1">
        <f t="shared" si="144"/>
        <v>1.4158421265869726E-2</v>
      </c>
      <c r="AL340" s="1">
        <f t="shared" si="145"/>
        <v>3.0911741534058326</v>
      </c>
      <c r="AM340" s="1">
        <f t="shared" si="146"/>
        <v>39.659575431503853</v>
      </c>
      <c r="AN340" s="1">
        <f t="shared" si="154"/>
        <v>3.0743107194640449</v>
      </c>
      <c r="AO340" s="1">
        <f t="shared" si="154"/>
        <v>3.0742989971034476</v>
      </c>
      <c r="AP340" s="1">
        <f t="shared" si="154"/>
        <v>3.0743408176422888</v>
      </c>
      <c r="AQ340" s="1">
        <f t="shared" si="154"/>
        <v>3.0741916187002358</v>
      </c>
      <c r="AR340" s="1">
        <f t="shared" si="154"/>
        <v>3.0747238939431276</v>
      </c>
      <c r="AS340" s="1">
        <f t="shared" si="154"/>
        <v>3.072824885452941</v>
      </c>
      <c r="AT340" s="1">
        <f t="shared" si="154"/>
        <v>3.0795989246369069</v>
      </c>
      <c r="AU340" s="1">
        <f t="shared" si="148"/>
        <v>3.055419707659595</v>
      </c>
    </row>
    <row r="341" spans="1:47" x14ac:dyDescent="0.2">
      <c r="A341" s="75" t="s">
        <v>235</v>
      </c>
      <c r="B341" s="74" t="s">
        <v>95</v>
      </c>
      <c r="C341" s="58">
        <v>55311.44253</v>
      </c>
      <c r="D341" s="58">
        <v>4.0000000000000002E-4</v>
      </c>
      <c r="E341" s="61">
        <f t="shared" ref="E341:E358" si="155">(C341-C$7)/C$8</f>
        <v>13814.929194914026</v>
      </c>
      <c r="F341" s="61">
        <f t="shared" ref="F341:F362" si="156">ROUND(2*E341,0)/2</f>
        <v>13815</v>
      </c>
      <c r="G341" s="63">
        <f t="shared" ref="G341:G358" si="157">C341-(C$7+C$8*F341)</f>
        <v>-4.8669999996491242E-2</v>
      </c>
      <c r="H341" s="61"/>
      <c r="I341" s="61"/>
      <c r="K341" s="56">
        <f t="shared" ref="K341:K348" si="158">G341</f>
        <v>-4.8669999996491242E-2</v>
      </c>
      <c r="Q341" s="112">
        <f t="shared" ref="Q341:Q358" si="159">C341-15018.5</f>
        <v>40292.94253</v>
      </c>
      <c r="S341" s="2">
        <v>1</v>
      </c>
      <c r="Z341" s="1">
        <f t="shared" ref="Z341:Z358" si="160">F341</f>
        <v>13815</v>
      </c>
      <c r="AA341" s="1">
        <f t="shared" ref="AA341:AA358" si="161">AB$3+AB$4*Z341+AB$5*Z341^2+AH341</f>
        <v>-4.9037753537219272E-2</v>
      </c>
      <c r="AB341" s="1">
        <f t="shared" ref="AB341:AB358" si="162">IF(S341&lt;&gt;0,G341-AH341,-9999)</f>
        <v>-6.0947602931213728E-2</v>
      </c>
      <c r="AC341" s="1">
        <f t="shared" ref="AC341:AC358" si="163">+G341-P341</f>
        <v>-4.8669999996491242E-2</v>
      </c>
      <c r="AE341" s="1">
        <f t="shared" ref="AE341:AE358" si="164">+(G341-AA341)^2*S341</f>
        <v>1.3524266671800298E-7</v>
      </c>
      <c r="AF341" s="1">
        <f t="shared" si="149"/>
        <v>-4.8669999996491242E-2</v>
      </c>
      <c r="AG341" s="2"/>
      <c r="AH341" s="1">
        <f t="shared" ref="AH341:AH358" si="165">$AB$6*($AB$11/AI341*AJ341+$AB$12)</f>
        <v>1.2277602934722485E-2</v>
      </c>
      <c r="AI341" s="1">
        <f t="shared" ref="AI341:AI358" si="166">1+$AB$7*COS(AL341)</f>
        <v>0.71942001131301536</v>
      </c>
      <c r="AJ341" s="1">
        <f t="shared" ref="AJ341:AJ358" si="167">SIN(AL341+RADIANS($AB$9))</f>
        <v>0.91773261010679497</v>
      </c>
      <c r="AK341" s="1">
        <f t="shared" ref="AK341:AK358" si="168">$AB$7*SIN(AL341)</f>
        <v>1.4158421265869726E-2</v>
      </c>
      <c r="AL341" s="1">
        <f t="shared" ref="AL341:AL358" si="169">2*ATAN(AM341)</f>
        <v>3.0911741534058326</v>
      </c>
      <c r="AM341" s="1">
        <f t="shared" ref="AM341:AM358" si="170">SQRT((1+$AB$7)/(1-$AB$7))*TAN(AN341/2)</f>
        <v>39.659575431503853</v>
      </c>
      <c r="AN341" s="1">
        <f t="shared" ref="AN341:AT356" si="171">$AU341+$AB$7*SIN(AO341)</f>
        <v>3.0743107194640449</v>
      </c>
      <c r="AO341" s="1">
        <f t="shared" si="171"/>
        <v>3.0742989971034476</v>
      </c>
      <c r="AP341" s="1">
        <f t="shared" si="171"/>
        <v>3.0743408176422888</v>
      </c>
      <c r="AQ341" s="1">
        <f t="shared" si="171"/>
        <v>3.0741916187002358</v>
      </c>
      <c r="AR341" s="1">
        <f t="shared" si="171"/>
        <v>3.0747238939431276</v>
      </c>
      <c r="AS341" s="1">
        <f t="shared" si="171"/>
        <v>3.072824885452941</v>
      </c>
      <c r="AT341" s="1">
        <f t="shared" si="171"/>
        <v>3.0795989246369069</v>
      </c>
      <c r="AU341" s="1">
        <f t="shared" ref="AU341:AU358" si="172">RADIANS($AB$9)+$AB$18*(F341-AB$15)</f>
        <v>3.055419707659595</v>
      </c>
    </row>
    <row r="342" spans="1:47" x14ac:dyDescent="0.2">
      <c r="A342" s="75" t="s">
        <v>235</v>
      </c>
      <c r="B342" s="74" t="s">
        <v>95</v>
      </c>
      <c r="C342" s="58">
        <v>55311.443429999999</v>
      </c>
      <c r="D342" s="58">
        <v>2.9999999999999997E-4</v>
      </c>
      <c r="E342" s="61">
        <f t="shared" si="155"/>
        <v>13814.930504233469</v>
      </c>
      <c r="F342" s="61">
        <f t="shared" si="156"/>
        <v>13815</v>
      </c>
      <c r="G342" s="63">
        <f t="shared" si="157"/>
        <v>-4.7769999997399282E-2</v>
      </c>
      <c r="H342" s="61"/>
      <c r="K342" s="63">
        <f t="shared" si="158"/>
        <v>-4.7769999997399282E-2</v>
      </c>
      <c r="Q342" s="112">
        <f t="shared" si="159"/>
        <v>40292.943429999999</v>
      </c>
      <c r="S342" s="2">
        <v>1</v>
      </c>
      <c r="Z342" s="1">
        <f t="shared" si="160"/>
        <v>13815</v>
      </c>
      <c r="AA342" s="1">
        <f t="shared" si="161"/>
        <v>-4.9037753537219272E-2</v>
      </c>
      <c r="AB342" s="1">
        <f t="shared" si="162"/>
        <v>-6.0047602932121767E-2</v>
      </c>
      <c r="AC342" s="1">
        <f t="shared" si="163"/>
        <v>-4.7769999997399282E-2</v>
      </c>
      <c r="AE342" s="1">
        <f t="shared" si="164"/>
        <v>1.6071990377261167E-6</v>
      </c>
      <c r="AF342" s="1">
        <f t="shared" ref="AF342:AF358" si="173">IF(S342&lt;&gt;0,G342-P342,-9999)</f>
        <v>-4.7769999997399282E-2</v>
      </c>
      <c r="AG342" s="2"/>
      <c r="AH342" s="1">
        <f t="shared" si="165"/>
        <v>1.2277602934722485E-2</v>
      </c>
      <c r="AI342" s="1">
        <f t="shared" si="166"/>
        <v>0.71942001131301536</v>
      </c>
      <c r="AJ342" s="1">
        <f t="shared" si="167"/>
        <v>0.91773261010679497</v>
      </c>
      <c r="AK342" s="1">
        <f t="shared" si="168"/>
        <v>1.4158421265869726E-2</v>
      </c>
      <c r="AL342" s="1">
        <f t="shared" si="169"/>
        <v>3.0911741534058326</v>
      </c>
      <c r="AM342" s="1">
        <f t="shared" si="170"/>
        <v>39.659575431503853</v>
      </c>
      <c r="AN342" s="1">
        <f t="shared" si="171"/>
        <v>3.0743107194640449</v>
      </c>
      <c r="AO342" s="1">
        <f t="shared" si="171"/>
        <v>3.0742989971034476</v>
      </c>
      <c r="AP342" s="1">
        <f t="shared" si="171"/>
        <v>3.0743408176422888</v>
      </c>
      <c r="AQ342" s="1">
        <f t="shared" si="171"/>
        <v>3.0741916187002358</v>
      </c>
      <c r="AR342" s="1">
        <f t="shared" si="171"/>
        <v>3.0747238939431276</v>
      </c>
      <c r="AS342" s="1">
        <f t="shared" si="171"/>
        <v>3.072824885452941</v>
      </c>
      <c r="AT342" s="1">
        <f t="shared" si="171"/>
        <v>3.0795989246369069</v>
      </c>
      <c r="AU342" s="1">
        <f t="shared" si="172"/>
        <v>3.055419707659595</v>
      </c>
    </row>
    <row r="343" spans="1:47" x14ac:dyDescent="0.2">
      <c r="A343" s="77" t="s">
        <v>236</v>
      </c>
      <c r="B343" s="66" t="s">
        <v>95</v>
      </c>
      <c r="C343" s="76">
        <v>55342.374400000001</v>
      </c>
      <c r="D343" s="76">
        <v>2.0000000000000001E-4</v>
      </c>
      <c r="E343" s="61">
        <f t="shared" si="155"/>
        <v>13859.928860310169</v>
      </c>
      <c r="F343" s="61">
        <f t="shared" si="156"/>
        <v>13860</v>
      </c>
      <c r="G343" s="63">
        <f t="shared" si="157"/>
        <v>-4.8899999994318932E-2</v>
      </c>
      <c r="H343" s="61"/>
      <c r="I343" s="61"/>
      <c r="K343" s="61">
        <f t="shared" si="158"/>
        <v>-4.8899999994318932E-2</v>
      </c>
      <c r="Q343" s="112">
        <f t="shared" si="159"/>
        <v>40323.874400000001</v>
      </c>
      <c r="S343" s="2">
        <v>1</v>
      </c>
      <c r="T343" s="1" t="s">
        <v>70</v>
      </c>
      <c r="Z343" s="1">
        <f t="shared" si="160"/>
        <v>13860</v>
      </c>
      <c r="AA343" s="1">
        <f t="shared" si="161"/>
        <v>-4.910326600808048E-2</v>
      </c>
      <c r="AB343" s="1">
        <f t="shared" si="162"/>
        <v>-6.1272914375497818E-2</v>
      </c>
      <c r="AC343" s="1">
        <f t="shared" si="163"/>
        <v>-4.8899999994318932E-2</v>
      </c>
      <c r="AE343" s="1">
        <f t="shared" si="164"/>
        <v>4.1317072350509826E-8</v>
      </c>
      <c r="AF343" s="1">
        <f t="shared" si="173"/>
        <v>-4.8899999994318932E-2</v>
      </c>
      <c r="AG343" s="2"/>
      <c r="AH343" s="1">
        <f t="shared" si="165"/>
        <v>1.2372914381178886E-2</v>
      </c>
      <c r="AI343" s="1">
        <f t="shared" si="166"/>
        <v>0.7192534546003766</v>
      </c>
      <c r="AJ343" s="1">
        <f t="shared" si="167"/>
        <v>0.92304783044567107</v>
      </c>
      <c r="AK343" s="1">
        <f t="shared" si="168"/>
        <v>1.0342542748640587E-2</v>
      </c>
      <c r="AL343" s="1">
        <f t="shared" si="169"/>
        <v>3.1047698753499096</v>
      </c>
      <c r="AM343" s="1">
        <f t="shared" si="170"/>
        <v>54.308069741479862</v>
      </c>
      <c r="AN343" s="1">
        <f t="shared" si="171"/>
        <v>3.0924499978481026</v>
      </c>
      <c r="AO343" s="1">
        <f t="shared" si="171"/>
        <v>3.0924413740684864</v>
      </c>
      <c r="AP343" s="1">
        <f t="shared" si="171"/>
        <v>3.0924721076523247</v>
      </c>
      <c r="AQ343" s="1">
        <f t="shared" si="171"/>
        <v>3.0923625785306714</v>
      </c>
      <c r="AR343" s="1">
        <f t="shared" si="171"/>
        <v>3.0927529184872773</v>
      </c>
      <c r="AS343" s="1">
        <f t="shared" si="171"/>
        <v>3.0913617902515838</v>
      </c>
      <c r="AT343" s="1">
        <f t="shared" si="171"/>
        <v>3.0963191910406982</v>
      </c>
      <c r="AU343" s="1">
        <f t="shared" si="172"/>
        <v>3.0786471446143988</v>
      </c>
    </row>
    <row r="344" spans="1:47" x14ac:dyDescent="0.2">
      <c r="A344" s="59" t="s">
        <v>237</v>
      </c>
      <c r="B344" s="60" t="s">
        <v>95</v>
      </c>
      <c r="C344" s="59">
        <v>55580.894699999997</v>
      </c>
      <c r="D344" s="59">
        <v>2.0000000000000001E-4</v>
      </c>
      <c r="E344" s="61">
        <f t="shared" si="155"/>
        <v>14206.928045622508</v>
      </c>
      <c r="F344" s="61">
        <f t="shared" si="156"/>
        <v>14207</v>
      </c>
      <c r="G344" s="63">
        <f t="shared" si="157"/>
        <v>-4.9460000002000015E-2</v>
      </c>
      <c r="H344" s="61"/>
      <c r="I344" s="61"/>
      <c r="K344" s="61">
        <f t="shared" si="158"/>
        <v>-4.9460000002000015E-2</v>
      </c>
      <c r="Q344" s="112">
        <f t="shared" si="159"/>
        <v>40562.394699999997</v>
      </c>
      <c r="S344" s="2">
        <v>1</v>
      </c>
      <c r="T344" s="1" t="s">
        <v>70</v>
      </c>
      <c r="Z344" s="1">
        <f t="shared" si="160"/>
        <v>14207</v>
      </c>
      <c r="AA344" s="1">
        <f t="shared" si="161"/>
        <v>-4.9743552039389349E-2</v>
      </c>
      <c r="AB344" s="1">
        <f t="shared" si="162"/>
        <v>-6.2428962444110836E-2</v>
      </c>
      <c r="AC344" s="1">
        <f t="shared" si="163"/>
        <v>-4.9460000002000015E-2</v>
      </c>
      <c r="AE344" s="1">
        <f t="shared" si="164"/>
        <v>8.0401757907642323E-8</v>
      </c>
      <c r="AF344" s="1">
        <f t="shared" si="173"/>
        <v>-4.9460000002000015E-2</v>
      </c>
      <c r="AG344" s="2"/>
      <c r="AH344" s="1">
        <f t="shared" si="165"/>
        <v>1.2968962442110817E-2</v>
      </c>
      <c r="AI344" s="1">
        <f t="shared" si="166"/>
        <v>0.7197119860386173</v>
      </c>
      <c r="AJ344" s="1">
        <f t="shared" si="167"/>
        <v>0.95822676646505334</v>
      </c>
      <c r="AK344" s="1">
        <f t="shared" si="168"/>
        <v>-1.9084553280441272E-2</v>
      </c>
      <c r="AL344" s="1">
        <f t="shared" si="169"/>
        <v>-3.0736085039957985</v>
      </c>
      <c r="AM344" s="1">
        <f t="shared" si="170"/>
        <v>-29.407290451714964</v>
      </c>
      <c r="AN344" s="1">
        <f t="shared" si="171"/>
        <v>3.2323031313632757</v>
      </c>
      <c r="AO344" s="1">
        <f t="shared" si="171"/>
        <v>3.2323187375284523</v>
      </c>
      <c r="AP344" s="1">
        <f t="shared" si="171"/>
        <v>3.2322629578481235</v>
      </c>
      <c r="AQ344" s="1">
        <f t="shared" si="171"/>
        <v>3.2324623273300741</v>
      </c>
      <c r="AR344" s="1">
        <f t="shared" si="171"/>
        <v>3.2317497512836844</v>
      </c>
      <c r="AS344" s="1">
        <f t="shared" si="171"/>
        <v>3.2342968173251534</v>
      </c>
      <c r="AT344" s="1">
        <f t="shared" si="171"/>
        <v>3.2251951192175996</v>
      </c>
      <c r="AU344" s="1">
        <f t="shared" si="172"/>
        <v>3.2577564917992161</v>
      </c>
    </row>
    <row r="345" spans="1:47" x14ac:dyDescent="0.2">
      <c r="A345" s="58" t="s">
        <v>216</v>
      </c>
      <c r="B345" s="74" t="s">
        <v>94</v>
      </c>
      <c r="C345" s="58">
        <v>55594.642500000002</v>
      </c>
      <c r="D345" s="58">
        <v>4.0000000000000002E-4</v>
      </c>
      <c r="E345" s="61">
        <f t="shared" si="155"/>
        <v>14226.928336582392</v>
      </c>
      <c r="F345" s="61">
        <f t="shared" si="156"/>
        <v>14227</v>
      </c>
      <c r="G345" s="63">
        <f t="shared" si="157"/>
        <v>-4.9259999999776483E-2</v>
      </c>
      <c r="H345" s="61"/>
      <c r="I345" s="61"/>
      <c r="K345" s="63">
        <f t="shared" si="158"/>
        <v>-4.9259999999776483E-2</v>
      </c>
      <c r="Q345" s="112">
        <f t="shared" si="159"/>
        <v>40576.142500000002</v>
      </c>
      <c r="S345" s="2">
        <v>1</v>
      </c>
      <c r="Z345" s="1">
        <f t="shared" si="160"/>
        <v>14227</v>
      </c>
      <c r="AA345" s="1">
        <f t="shared" si="161"/>
        <v>-4.9787862562839014E-2</v>
      </c>
      <c r="AB345" s="1">
        <f t="shared" si="162"/>
        <v>-6.22557054772018E-2</v>
      </c>
      <c r="AC345" s="1">
        <f t="shared" si="163"/>
        <v>-4.9259999999776483E-2</v>
      </c>
      <c r="AE345" s="1">
        <f t="shared" si="164"/>
        <v>2.7863888548294461E-7</v>
      </c>
      <c r="AF345" s="1">
        <f t="shared" si="173"/>
        <v>-4.9259999999776483E-2</v>
      </c>
      <c r="AG345" s="2"/>
      <c r="AH345" s="1">
        <f t="shared" si="165"/>
        <v>1.2995705477425321E-2</v>
      </c>
      <c r="AI345" s="1">
        <f t="shared" si="166"/>
        <v>0.71983257514965193</v>
      </c>
      <c r="AJ345" s="1">
        <f t="shared" si="167"/>
        <v>0.95993955897362104</v>
      </c>
      <c r="AK345" s="1">
        <f t="shared" si="168"/>
        <v>-2.07799181195416E-2</v>
      </c>
      <c r="AL345" s="1">
        <f t="shared" si="169"/>
        <v>-3.067558568352081</v>
      </c>
      <c r="AM345" s="1">
        <f t="shared" si="170"/>
        <v>-27.00224366237828</v>
      </c>
      <c r="AN345" s="1">
        <f t="shared" si="171"/>
        <v>3.2403699726484847</v>
      </c>
      <c r="AO345" s="1">
        <f t="shared" si="171"/>
        <v>3.2403868783022935</v>
      </c>
      <c r="AP345" s="1">
        <f t="shared" si="171"/>
        <v>3.2403264076535852</v>
      </c>
      <c r="AQ345" s="1">
        <f t="shared" si="171"/>
        <v>3.2405427097052883</v>
      </c>
      <c r="AR345" s="1">
        <f t="shared" si="171"/>
        <v>3.2397690238183117</v>
      </c>
      <c r="AS345" s="1">
        <f t="shared" si="171"/>
        <v>3.2425366783029741</v>
      </c>
      <c r="AT345" s="1">
        <f t="shared" si="171"/>
        <v>3.2326395581259386</v>
      </c>
      <c r="AU345" s="1">
        <f t="shared" si="172"/>
        <v>3.268079797112462</v>
      </c>
    </row>
    <row r="346" spans="1:47" x14ac:dyDescent="0.2">
      <c r="A346" s="75" t="s">
        <v>235</v>
      </c>
      <c r="B346" s="74" t="s">
        <v>94</v>
      </c>
      <c r="C346" s="58">
        <v>55600.484190000003</v>
      </c>
      <c r="D346" s="58">
        <v>5.9999999999999995E-4</v>
      </c>
      <c r="E346" s="62">
        <f t="shared" si="155"/>
        <v>14235.426823591035</v>
      </c>
      <c r="F346" s="61">
        <f t="shared" si="156"/>
        <v>14235.5</v>
      </c>
      <c r="G346" s="63">
        <f t="shared" si="157"/>
        <v>-5.0299999995331746E-2</v>
      </c>
      <c r="H346" s="61"/>
      <c r="I346" s="61"/>
      <c r="K346" s="63">
        <f t="shared" si="158"/>
        <v>-5.0299999995331746E-2</v>
      </c>
      <c r="Q346" s="112">
        <f t="shared" si="159"/>
        <v>40581.984190000003</v>
      </c>
      <c r="S346" s="2">
        <v>1</v>
      </c>
      <c r="Z346" s="1">
        <f t="shared" si="160"/>
        <v>14235.5</v>
      </c>
      <c r="AA346" s="1">
        <f t="shared" si="161"/>
        <v>-4.9806942398594373E-2</v>
      </c>
      <c r="AB346" s="1">
        <f t="shared" si="162"/>
        <v>-6.330681663725729E-2</v>
      </c>
      <c r="AC346" s="1">
        <f t="shared" si="163"/>
        <v>-5.0299999995331746E-2</v>
      </c>
      <c r="AE346" s="1">
        <f t="shared" si="164"/>
        <v>2.4310579370043388E-7</v>
      </c>
      <c r="AF346" s="1">
        <f t="shared" si="173"/>
        <v>-5.0299999995331746E-2</v>
      </c>
      <c r="AG346" s="2"/>
      <c r="AH346" s="1">
        <f t="shared" si="165"/>
        <v>1.3006816641925548E-2</v>
      </c>
      <c r="AI346" s="1">
        <f t="shared" si="166"/>
        <v>0.71988694457856217</v>
      </c>
      <c r="AJ346" s="1">
        <f t="shared" si="167"/>
        <v>0.96065703529537361</v>
      </c>
      <c r="AK346" s="1">
        <f t="shared" si="168"/>
        <v>-2.1500398293909425E-2</v>
      </c>
      <c r="AL346" s="1">
        <f t="shared" si="169"/>
        <v>-3.0649867144231786</v>
      </c>
      <c r="AM346" s="1">
        <f t="shared" si="170"/>
        <v>-26.094867418254015</v>
      </c>
      <c r="AN346" s="1">
        <f t="shared" si="171"/>
        <v>3.2437988018548234</v>
      </c>
      <c r="AO346" s="1">
        <f t="shared" si="171"/>
        <v>3.2438162532716879</v>
      </c>
      <c r="AP346" s="1">
        <f t="shared" si="171"/>
        <v>3.2437538088770665</v>
      </c>
      <c r="AQ346" s="1">
        <f t="shared" si="171"/>
        <v>3.2439772483065963</v>
      </c>
      <c r="AR346" s="1">
        <f t="shared" si="171"/>
        <v>3.2431777577117056</v>
      </c>
      <c r="AS346" s="1">
        <f t="shared" si="171"/>
        <v>3.246038726276153</v>
      </c>
      <c r="AT346" s="1">
        <f t="shared" si="171"/>
        <v>3.2358045705483538</v>
      </c>
      <c r="AU346" s="1">
        <f t="shared" si="172"/>
        <v>3.2724672018705916</v>
      </c>
    </row>
    <row r="347" spans="1:47" x14ac:dyDescent="0.2">
      <c r="A347" s="75" t="s">
        <v>235</v>
      </c>
      <c r="B347" s="74" t="s">
        <v>94</v>
      </c>
      <c r="C347" s="58">
        <v>55600.485890000004</v>
      </c>
      <c r="D347" s="58">
        <v>5.9999999999999995E-4</v>
      </c>
      <c r="E347" s="62">
        <f t="shared" si="155"/>
        <v>14235.429296749988</v>
      </c>
      <c r="F347" s="61">
        <f t="shared" si="156"/>
        <v>14235.5</v>
      </c>
      <c r="G347" s="63">
        <f t="shared" si="157"/>
        <v>-4.8599999994621612E-2</v>
      </c>
      <c r="H347" s="61"/>
      <c r="I347" s="61"/>
      <c r="K347" s="63">
        <f t="shared" si="158"/>
        <v>-4.8599999994621612E-2</v>
      </c>
      <c r="Q347" s="112">
        <f t="shared" si="159"/>
        <v>40581.985890000004</v>
      </c>
      <c r="S347" s="2">
        <v>1</v>
      </c>
      <c r="Z347" s="1">
        <f t="shared" si="160"/>
        <v>14235.5</v>
      </c>
      <c r="AA347" s="1">
        <f t="shared" si="161"/>
        <v>-4.9806942398594373E-2</v>
      </c>
      <c r="AB347" s="1">
        <f t="shared" si="162"/>
        <v>-6.1606816636547157E-2</v>
      </c>
      <c r="AC347" s="1">
        <f t="shared" si="163"/>
        <v>-4.8599999994621612E-2</v>
      </c>
      <c r="AE347" s="1">
        <f t="shared" si="164"/>
        <v>1.4567099665075463E-6</v>
      </c>
      <c r="AF347" s="1">
        <f t="shared" si="173"/>
        <v>-4.8599999994621612E-2</v>
      </c>
      <c r="AG347" s="2"/>
      <c r="AH347" s="1">
        <f t="shared" si="165"/>
        <v>1.3006816641925548E-2</v>
      </c>
      <c r="AI347" s="1">
        <f t="shared" si="166"/>
        <v>0.71988694457856217</v>
      </c>
      <c r="AJ347" s="1">
        <f t="shared" si="167"/>
        <v>0.96065703529537361</v>
      </c>
      <c r="AK347" s="1">
        <f t="shared" si="168"/>
        <v>-2.1500398293909425E-2</v>
      </c>
      <c r="AL347" s="1">
        <f t="shared" si="169"/>
        <v>-3.0649867144231786</v>
      </c>
      <c r="AM347" s="1">
        <f t="shared" si="170"/>
        <v>-26.094867418254015</v>
      </c>
      <c r="AN347" s="1">
        <f t="shared" si="171"/>
        <v>3.2437988018548234</v>
      </c>
      <c r="AO347" s="1">
        <f t="shared" si="171"/>
        <v>3.2438162532716879</v>
      </c>
      <c r="AP347" s="1">
        <f t="shared" si="171"/>
        <v>3.2437538088770665</v>
      </c>
      <c r="AQ347" s="1">
        <f t="shared" si="171"/>
        <v>3.2439772483065963</v>
      </c>
      <c r="AR347" s="1">
        <f t="shared" si="171"/>
        <v>3.2431777577117056</v>
      </c>
      <c r="AS347" s="1">
        <f t="shared" si="171"/>
        <v>3.246038726276153</v>
      </c>
      <c r="AT347" s="1">
        <f t="shared" si="171"/>
        <v>3.2358045705483538</v>
      </c>
      <c r="AU347" s="1">
        <f t="shared" si="172"/>
        <v>3.2724672018705916</v>
      </c>
    </row>
    <row r="348" spans="1:47" x14ac:dyDescent="0.2">
      <c r="A348" s="58" t="s">
        <v>216</v>
      </c>
      <c r="B348" s="74" t="s">
        <v>94</v>
      </c>
      <c r="C348" s="58">
        <v>55605.639199999998</v>
      </c>
      <c r="D348" s="58">
        <v>2.9999999999999997E-4</v>
      </c>
      <c r="E348" s="62">
        <f t="shared" si="155"/>
        <v>14242.926328959236</v>
      </c>
      <c r="F348" s="61">
        <f t="shared" si="156"/>
        <v>14243</v>
      </c>
      <c r="G348" s="63">
        <f t="shared" si="157"/>
        <v>-5.0640000001294538E-2</v>
      </c>
      <c r="H348" s="61"/>
      <c r="I348" s="61"/>
      <c r="K348" s="63">
        <f t="shared" si="158"/>
        <v>-5.0640000001294538E-2</v>
      </c>
      <c r="O348" s="1">
        <f t="shared" ref="O348:O362" ca="1" si="174">+C$11+C$12*F348</f>
        <v>-4.9729006419705048E-2</v>
      </c>
      <c r="Q348" s="112">
        <f t="shared" si="159"/>
        <v>40587.139199999998</v>
      </c>
      <c r="S348" s="2">
        <v>1</v>
      </c>
      <c r="Z348" s="1">
        <f t="shared" si="160"/>
        <v>14243</v>
      </c>
      <c r="AA348" s="1">
        <f t="shared" si="161"/>
        <v>-4.9823900488555992E-2</v>
      </c>
      <c r="AB348" s="1">
        <f t="shared" si="162"/>
        <v>-6.3656494321424922E-2</v>
      </c>
      <c r="AC348" s="1">
        <f t="shared" si="163"/>
        <v>-5.0640000001294538E-2</v>
      </c>
      <c r="AE348" s="1">
        <f t="shared" si="164"/>
        <v>6.6601841469209341E-7</v>
      </c>
      <c r="AF348" s="1">
        <f t="shared" si="173"/>
        <v>-5.0640000001294538E-2</v>
      </c>
      <c r="AG348" s="2"/>
      <c r="AH348" s="1">
        <f t="shared" si="165"/>
        <v>1.3016494320130384E-2</v>
      </c>
      <c r="AI348" s="1">
        <f t="shared" si="166"/>
        <v>0.71993646353202245</v>
      </c>
      <c r="AJ348" s="1">
        <f t="shared" si="167"/>
        <v>0.96128491643047376</v>
      </c>
      <c r="AK348" s="1">
        <f t="shared" si="168"/>
        <v>-2.2136090110497626E-2</v>
      </c>
      <c r="AL348" s="1">
        <f t="shared" si="169"/>
        <v>-3.0627171031865998</v>
      </c>
      <c r="AM348" s="1">
        <f t="shared" si="170"/>
        <v>-25.343252632483601</v>
      </c>
      <c r="AN348" s="1">
        <f t="shared" si="171"/>
        <v>3.2468244586895492</v>
      </c>
      <c r="AO348" s="1">
        <f t="shared" si="171"/>
        <v>3.2468423882876079</v>
      </c>
      <c r="AP348" s="1">
        <f t="shared" si="171"/>
        <v>3.2467782126688016</v>
      </c>
      <c r="AQ348" s="1">
        <f t="shared" si="171"/>
        <v>3.2470079192164309</v>
      </c>
      <c r="AR348" s="1">
        <f t="shared" si="171"/>
        <v>3.2461857463927797</v>
      </c>
      <c r="AS348" s="1">
        <f t="shared" si="171"/>
        <v>3.2491288245101324</v>
      </c>
      <c r="AT348" s="1">
        <f t="shared" si="171"/>
        <v>3.2385978138751805</v>
      </c>
      <c r="AU348" s="1">
        <f t="shared" si="172"/>
        <v>3.276338441363059</v>
      </c>
    </row>
    <row r="349" spans="1:47" x14ac:dyDescent="0.2">
      <c r="A349" s="55" t="s">
        <v>241</v>
      </c>
      <c r="B349" s="74" t="s">
        <v>95</v>
      </c>
      <c r="C349" s="58">
        <v>55623.512499999997</v>
      </c>
      <c r="D349" s="58">
        <v>1E-4</v>
      </c>
      <c r="E349" s="62">
        <f t="shared" si="155"/>
        <v>14268.928394774361</v>
      </c>
      <c r="F349" s="61">
        <f t="shared" si="156"/>
        <v>14269</v>
      </c>
      <c r="G349" s="63">
        <f t="shared" si="157"/>
        <v>-4.9220000000786968E-2</v>
      </c>
      <c r="H349" s="61"/>
      <c r="I349" s="61"/>
      <c r="J349" s="1">
        <f>G349</f>
        <v>-4.9220000000786968E-2</v>
      </c>
      <c r="K349" s="61"/>
      <c r="O349" s="1">
        <f t="shared" ca="1" si="174"/>
        <v>-4.9827703616653438E-2</v>
      </c>
      <c r="Q349" s="112">
        <f t="shared" si="159"/>
        <v>40605.012499999997</v>
      </c>
      <c r="S349" s="2">
        <v>1</v>
      </c>
      <c r="T349" s="1" t="s">
        <v>67</v>
      </c>
      <c r="Z349" s="1">
        <f t="shared" si="160"/>
        <v>14269</v>
      </c>
      <c r="AA349" s="1">
        <f t="shared" si="161"/>
        <v>-4.988358223243114E-2</v>
      </c>
      <c r="AB349" s="1">
        <f t="shared" si="162"/>
        <v>-6.2269125593402544E-2</v>
      </c>
      <c r="AC349" s="1">
        <f t="shared" si="163"/>
        <v>-4.9220000000786968E-2</v>
      </c>
      <c r="AE349" s="1">
        <f t="shared" si="164"/>
        <v>4.4034137815385952E-7</v>
      </c>
      <c r="AF349" s="1">
        <f t="shared" si="173"/>
        <v>-4.9220000000786968E-2</v>
      </c>
      <c r="AG349" s="2"/>
      <c r="AH349" s="1">
        <f t="shared" si="165"/>
        <v>1.3049125592615573E-2</v>
      </c>
      <c r="AI349" s="1">
        <f t="shared" si="166"/>
        <v>0.72011935806106764</v>
      </c>
      <c r="AJ349" s="1">
        <f t="shared" si="167"/>
        <v>0.96342388770138032</v>
      </c>
      <c r="AK349" s="1">
        <f t="shared" si="168"/>
        <v>-2.4339622268666278E-2</v>
      </c>
      <c r="AL349" s="1">
        <f t="shared" si="169"/>
        <v>-3.0548466015603593</v>
      </c>
      <c r="AM349" s="1">
        <f t="shared" si="170"/>
        <v>-23.041344818185099</v>
      </c>
      <c r="AN349" s="1">
        <f t="shared" si="171"/>
        <v>3.2573150824974406</v>
      </c>
      <c r="AO349" s="1">
        <f t="shared" si="171"/>
        <v>3.2573346440951774</v>
      </c>
      <c r="AP349" s="1">
        <f t="shared" si="171"/>
        <v>3.2572645455344333</v>
      </c>
      <c r="AQ349" s="1">
        <f t="shared" si="171"/>
        <v>3.2575157448501337</v>
      </c>
      <c r="AR349" s="1">
        <f t="shared" si="171"/>
        <v>3.2566156019747137</v>
      </c>
      <c r="AS349" s="1">
        <f t="shared" si="171"/>
        <v>3.259841595538894</v>
      </c>
      <c r="AT349" s="1">
        <f t="shared" si="171"/>
        <v>3.2482855391694279</v>
      </c>
      <c r="AU349" s="1">
        <f t="shared" si="172"/>
        <v>3.2897587382702786</v>
      </c>
    </row>
    <row r="350" spans="1:47" x14ac:dyDescent="0.2">
      <c r="A350" s="75" t="s">
        <v>244</v>
      </c>
      <c r="B350" s="74" t="s">
        <v>95</v>
      </c>
      <c r="C350" s="58">
        <v>55914.960700000003</v>
      </c>
      <c r="D350" s="58">
        <v>1E-4</v>
      </c>
      <c r="E350" s="62">
        <f t="shared" si="155"/>
        <v>14692.927056358936</v>
      </c>
      <c r="F350" s="61">
        <f t="shared" si="156"/>
        <v>14693</v>
      </c>
      <c r="G350" s="63">
        <f t="shared" si="157"/>
        <v>-5.0139999992097728E-2</v>
      </c>
      <c r="H350" s="61"/>
      <c r="I350" s="61"/>
      <c r="K350" s="63">
        <f t="shared" ref="K350:K355" si="175">G350</f>
        <v>-5.0139999992097728E-2</v>
      </c>
      <c r="O350" s="1">
        <f t="shared" ca="1" si="174"/>
        <v>-5.1437227136119479E-2</v>
      </c>
      <c r="Q350" s="112">
        <f t="shared" si="159"/>
        <v>40896.460700000003</v>
      </c>
      <c r="S350" s="2">
        <v>1</v>
      </c>
      <c r="Z350" s="1">
        <f t="shared" si="160"/>
        <v>14693</v>
      </c>
      <c r="AA350" s="1">
        <f t="shared" si="161"/>
        <v>-5.1055807744826494E-2</v>
      </c>
      <c r="AB350" s="1">
        <f t="shared" si="162"/>
        <v>-6.3516986306420942E-2</v>
      </c>
      <c r="AC350" s="1">
        <f t="shared" si="163"/>
        <v>-5.0139999992097728E-2</v>
      </c>
      <c r="AE350" s="1">
        <f t="shared" si="164"/>
        <v>8.3870383995811239E-7</v>
      </c>
      <c r="AF350" s="1">
        <f t="shared" si="173"/>
        <v>-5.0139999992097728E-2</v>
      </c>
      <c r="AG350" s="2"/>
      <c r="AH350" s="1">
        <f t="shared" si="165"/>
        <v>1.3376986314323221E-2</v>
      </c>
      <c r="AI350" s="1">
        <f t="shared" si="166"/>
        <v>0.72558930031246516</v>
      </c>
      <c r="AJ350" s="1">
        <f t="shared" si="167"/>
        <v>0.98992407481727762</v>
      </c>
      <c r="AK350" s="1">
        <f t="shared" si="168"/>
        <v>-6.0202648125541956E-2</v>
      </c>
      <c r="AL350" s="1">
        <f t="shared" si="169"/>
        <v>-2.9256253581986078</v>
      </c>
      <c r="AM350" s="1">
        <f t="shared" si="170"/>
        <v>-9.2246388568695608</v>
      </c>
      <c r="AN350" s="1">
        <f t="shared" si="171"/>
        <v>3.428973354819433</v>
      </c>
      <c r="AO350" s="1">
        <f t="shared" si="171"/>
        <v>3.429011606356525</v>
      </c>
      <c r="AP350" s="1">
        <f t="shared" si="171"/>
        <v>3.4288696280866859</v>
      </c>
      <c r="AQ350" s="1">
        <f t="shared" si="171"/>
        <v>3.429396638976927</v>
      </c>
      <c r="AR350" s="1">
        <f t="shared" si="171"/>
        <v>3.427440833177076</v>
      </c>
      <c r="AS350" s="1">
        <f t="shared" si="171"/>
        <v>3.4347048092549928</v>
      </c>
      <c r="AT350" s="1">
        <f t="shared" si="171"/>
        <v>3.4078026067005212</v>
      </c>
      <c r="AU350" s="1">
        <f t="shared" si="172"/>
        <v>3.5086128109110932</v>
      </c>
    </row>
    <row r="351" spans="1:47" x14ac:dyDescent="0.2">
      <c r="A351" s="55" t="s">
        <v>245</v>
      </c>
      <c r="B351" s="74" t="s">
        <v>95</v>
      </c>
      <c r="C351" s="58">
        <v>55914.960700000003</v>
      </c>
      <c r="D351" s="58">
        <v>1E-4</v>
      </c>
      <c r="E351" s="62">
        <f t="shared" si="155"/>
        <v>14692.927056358936</v>
      </c>
      <c r="F351" s="61">
        <f t="shared" si="156"/>
        <v>14693</v>
      </c>
      <c r="G351" s="63">
        <f t="shared" si="157"/>
        <v>-5.0139999992097728E-2</v>
      </c>
      <c r="H351" s="61"/>
      <c r="I351" s="61"/>
      <c r="K351" s="63">
        <f t="shared" si="175"/>
        <v>-5.0139999992097728E-2</v>
      </c>
      <c r="O351" s="1">
        <f t="shared" ca="1" si="174"/>
        <v>-5.1437227136119479E-2</v>
      </c>
      <c r="Q351" s="112">
        <f t="shared" si="159"/>
        <v>40896.460700000003</v>
      </c>
      <c r="S351" s="2">
        <v>1</v>
      </c>
      <c r="Z351" s="1">
        <f t="shared" si="160"/>
        <v>14693</v>
      </c>
      <c r="AA351" s="1">
        <f t="shared" si="161"/>
        <v>-5.1055807744826494E-2</v>
      </c>
      <c r="AB351" s="1">
        <f t="shared" si="162"/>
        <v>-6.3516986306420942E-2</v>
      </c>
      <c r="AC351" s="1">
        <f t="shared" si="163"/>
        <v>-5.0139999992097728E-2</v>
      </c>
      <c r="AE351" s="1">
        <f t="shared" si="164"/>
        <v>8.3870383995811239E-7</v>
      </c>
      <c r="AF351" s="1">
        <f t="shared" si="173"/>
        <v>-5.0139999992097728E-2</v>
      </c>
      <c r="AG351" s="2"/>
      <c r="AH351" s="1">
        <f t="shared" si="165"/>
        <v>1.3376986314323221E-2</v>
      </c>
      <c r="AI351" s="1">
        <f t="shared" si="166"/>
        <v>0.72558930031246516</v>
      </c>
      <c r="AJ351" s="1">
        <f t="shared" si="167"/>
        <v>0.98992407481727762</v>
      </c>
      <c r="AK351" s="1">
        <f t="shared" si="168"/>
        <v>-6.0202648125541956E-2</v>
      </c>
      <c r="AL351" s="1">
        <f t="shared" si="169"/>
        <v>-2.9256253581986078</v>
      </c>
      <c r="AM351" s="1">
        <f t="shared" si="170"/>
        <v>-9.2246388568695608</v>
      </c>
      <c r="AN351" s="1">
        <f t="shared" si="171"/>
        <v>3.428973354819433</v>
      </c>
      <c r="AO351" s="1">
        <f t="shared" si="171"/>
        <v>3.429011606356525</v>
      </c>
      <c r="AP351" s="1">
        <f t="shared" si="171"/>
        <v>3.4288696280866859</v>
      </c>
      <c r="AQ351" s="1">
        <f t="shared" si="171"/>
        <v>3.429396638976927</v>
      </c>
      <c r="AR351" s="1">
        <f t="shared" si="171"/>
        <v>3.427440833177076</v>
      </c>
      <c r="AS351" s="1">
        <f t="shared" si="171"/>
        <v>3.4347048092549928</v>
      </c>
      <c r="AT351" s="1">
        <f t="shared" si="171"/>
        <v>3.4078026067005212</v>
      </c>
      <c r="AU351" s="1">
        <f t="shared" si="172"/>
        <v>3.5086128109110932</v>
      </c>
    </row>
    <row r="352" spans="1:47" x14ac:dyDescent="0.2">
      <c r="A352" s="58" t="s">
        <v>246</v>
      </c>
      <c r="B352" s="74" t="s">
        <v>95</v>
      </c>
      <c r="C352" s="58">
        <v>55945.8946</v>
      </c>
      <c r="D352" s="58">
        <v>4.0000000000000002E-4</v>
      </c>
      <c r="E352" s="62">
        <f t="shared" si="155"/>
        <v>14737.92967499782</v>
      </c>
      <c r="F352" s="61">
        <f t="shared" si="156"/>
        <v>14738</v>
      </c>
      <c r="G352" s="63">
        <f t="shared" si="157"/>
        <v>-4.8339999993913807E-2</v>
      </c>
      <c r="H352" s="61"/>
      <c r="I352" s="61"/>
      <c r="K352" s="61">
        <f t="shared" si="175"/>
        <v>-4.8339999993913807E-2</v>
      </c>
      <c r="O352" s="1">
        <f t="shared" ca="1" si="174"/>
        <v>-5.1608049207760923E-2</v>
      </c>
      <c r="Q352" s="112">
        <f t="shared" si="159"/>
        <v>40927.3946</v>
      </c>
      <c r="S352" s="2">
        <v>1</v>
      </c>
      <c r="T352" s="1" t="s">
        <v>70</v>
      </c>
      <c r="Z352" s="1">
        <f t="shared" si="160"/>
        <v>14738</v>
      </c>
      <c r="AA352" s="1">
        <f t="shared" si="161"/>
        <v>-5.1202600231841526E-2</v>
      </c>
      <c r="AB352" s="1">
        <f t="shared" si="162"/>
        <v>-6.1728811957073811E-2</v>
      </c>
      <c r="AC352" s="1">
        <f t="shared" si="163"/>
        <v>-4.8339999993913807E-2</v>
      </c>
      <c r="AE352" s="1">
        <f t="shared" si="164"/>
        <v>8.194480122183833E-6</v>
      </c>
      <c r="AF352" s="1">
        <f t="shared" si="173"/>
        <v>-4.8339999993913807E-2</v>
      </c>
      <c r="AG352" s="2"/>
      <c r="AH352" s="1">
        <f t="shared" si="165"/>
        <v>1.3388811963160002E-2</v>
      </c>
      <c r="AI352" s="1">
        <f t="shared" si="166"/>
        <v>0.72644939266863828</v>
      </c>
      <c r="AJ352" s="1">
        <f t="shared" si="167"/>
        <v>0.99179020472207047</v>
      </c>
      <c r="AK352" s="1">
        <f t="shared" si="168"/>
        <v>-6.3997313794982108E-2</v>
      </c>
      <c r="AL352" s="1">
        <f t="shared" si="169"/>
        <v>-2.9117754568899428</v>
      </c>
      <c r="AM352" s="1">
        <f t="shared" si="170"/>
        <v>-8.6642323239607908</v>
      </c>
      <c r="AN352" s="1">
        <f t="shared" si="171"/>
        <v>3.4472816756287665</v>
      </c>
      <c r="AO352" s="1">
        <f t="shared" si="171"/>
        <v>3.4473208469129659</v>
      </c>
      <c r="AP352" s="1">
        <f t="shared" si="171"/>
        <v>3.4471746393417551</v>
      </c>
      <c r="AQ352" s="1">
        <f t="shared" si="171"/>
        <v>3.4477203963320298</v>
      </c>
      <c r="AR352" s="1">
        <f t="shared" si="171"/>
        <v>3.4456836979226173</v>
      </c>
      <c r="AS352" s="1">
        <f t="shared" si="171"/>
        <v>3.4532911275533977</v>
      </c>
      <c r="AT352" s="1">
        <f t="shared" si="171"/>
        <v>3.4249669279290011</v>
      </c>
      <c r="AU352" s="1">
        <f t="shared" si="172"/>
        <v>3.5318402478658966</v>
      </c>
    </row>
    <row r="353" spans="1:47" x14ac:dyDescent="0.2">
      <c r="A353" s="55" t="s">
        <v>249</v>
      </c>
      <c r="B353" s="74" t="s">
        <v>95</v>
      </c>
      <c r="C353" s="58">
        <v>55994.696000000004</v>
      </c>
      <c r="D353" s="58">
        <v>1E-4</v>
      </c>
      <c r="E353" s="62">
        <f t="shared" si="155"/>
        <v>14808.925921615419</v>
      </c>
      <c r="F353" s="61">
        <f t="shared" si="156"/>
        <v>14809</v>
      </c>
      <c r="G353" s="63">
        <f t="shared" si="157"/>
        <v>-5.0919999994221143E-2</v>
      </c>
      <c r="H353" s="61"/>
      <c r="I353" s="61"/>
      <c r="K353" s="63">
        <f t="shared" si="175"/>
        <v>-5.0919999994221143E-2</v>
      </c>
      <c r="O353" s="1">
        <f t="shared" ca="1" si="174"/>
        <v>-5.1877568476350756E-2</v>
      </c>
      <c r="Q353" s="112">
        <f t="shared" si="159"/>
        <v>40976.196000000004</v>
      </c>
      <c r="S353" s="2">
        <v>1</v>
      </c>
      <c r="Z353" s="1">
        <f t="shared" si="160"/>
        <v>14809</v>
      </c>
      <c r="AA353" s="1">
        <f t="shared" si="161"/>
        <v>-5.1443097158926566E-2</v>
      </c>
      <c r="AB353" s="1">
        <f t="shared" si="162"/>
        <v>-6.4318349298700409E-2</v>
      </c>
      <c r="AC353" s="1">
        <f t="shared" si="163"/>
        <v>-5.0919999994221143E-2</v>
      </c>
      <c r="AE353" s="1">
        <f t="shared" si="164"/>
        <v>2.7363064372285252E-7</v>
      </c>
      <c r="AF353" s="1">
        <f t="shared" si="173"/>
        <v>-5.0919999994221143E-2</v>
      </c>
      <c r="AG353" s="2"/>
      <c r="AH353" s="1">
        <f t="shared" si="165"/>
        <v>1.339834930447927E-2</v>
      </c>
      <c r="AI353" s="1">
        <f t="shared" si="166"/>
        <v>0.7279179491619796</v>
      </c>
      <c r="AJ353" s="1">
        <f t="shared" si="167"/>
        <v>0.99435495352244829</v>
      </c>
      <c r="AK353" s="1">
        <f t="shared" si="168"/>
        <v>-6.9978200577802296E-2</v>
      </c>
      <c r="AL353" s="1">
        <f t="shared" si="169"/>
        <v>-2.8898535753003927</v>
      </c>
      <c r="AM353" s="1">
        <f t="shared" si="170"/>
        <v>-7.9027330478575832</v>
      </c>
      <c r="AN353" s="1">
        <f t="shared" si="171"/>
        <v>3.4762142941302834</v>
      </c>
      <c r="AO353" s="1">
        <f t="shared" si="171"/>
        <v>3.4762544681505614</v>
      </c>
      <c r="AP353" s="1">
        <f t="shared" si="171"/>
        <v>3.476103072596318</v>
      </c>
      <c r="AQ353" s="1">
        <f t="shared" si="171"/>
        <v>3.4766736474284747</v>
      </c>
      <c r="AR353" s="1">
        <f t="shared" si="171"/>
        <v>3.4745238723161087</v>
      </c>
      <c r="AS353" s="1">
        <f t="shared" si="171"/>
        <v>3.4826320955350702</v>
      </c>
      <c r="AT353" s="1">
        <f t="shared" si="171"/>
        <v>3.4521669330005658</v>
      </c>
      <c r="AU353" s="1">
        <f t="shared" si="172"/>
        <v>3.5684879817279196</v>
      </c>
    </row>
    <row r="354" spans="1:47" x14ac:dyDescent="0.2">
      <c r="A354" s="58" t="s">
        <v>250</v>
      </c>
      <c r="B354" s="74" t="s">
        <v>95</v>
      </c>
      <c r="C354" s="58">
        <v>56006.381370000003</v>
      </c>
      <c r="D354" s="58">
        <v>4.0999999999999999E-4</v>
      </c>
      <c r="E354" s="62">
        <f t="shared" si="155"/>
        <v>14825.925790683472</v>
      </c>
      <c r="F354" s="61">
        <f t="shared" si="156"/>
        <v>14826</v>
      </c>
      <c r="G354" s="63">
        <f t="shared" si="157"/>
        <v>-5.1009999995585531E-2</v>
      </c>
      <c r="H354" s="61"/>
      <c r="I354" s="61"/>
      <c r="K354" s="61">
        <f t="shared" si="175"/>
        <v>-5.1009999995585531E-2</v>
      </c>
      <c r="O354" s="1">
        <f t="shared" ca="1" si="174"/>
        <v>-5.1942101258970856E-2</v>
      </c>
      <c r="Q354" s="112">
        <f t="shared" si="159"/>
        <v>40987.881370000003</v>
      </c>
      <c r="S354" s="2">
        <v>1</v>
      </c>
      <c r="T354" s="1" t="s">
        <v>70</v>
      </c>
      <c r="Z354" s="1">
        <f t="shared" si="160"/>
        <v>14826</v>
      </c>
      <c r="AA354" s="1">
        <f t="shared" si="161"/>
        <v>-5.1502302793506149E-2</v>
      </c>
      <c r="AB354" s="1">
        <f t="shared" si="162"/>
        <v>-6.4408969265856333E-2</v>
      </c>
      <c r="AC354" s="1">
        <f t="shared" si="163"/>
        <v>-5.1009999995585531E-2</v>
      </c>
      <c r="AE354" s="1">
        <f t="shared" si="164"/>
        <v>2.423620448404693E-7</v>
      </c>
      <c r="AF354" s="1">
        <f t="shared" si="173"/>
        <v>-5.1009999995585531E-2</v>
      </c>
      <c r="AG354" s="2"/>
      <c r="AH354" s="1">
        <f t="shared" si="165"/>
        <v>1.3398969270270806E-2</v>
      </c>
      <c r="AI354" s="1">
        <f t="shared" si="166"/>
        <v>0.72828996548045821</v>
      </c>
      <c r="AJ354" s="1">
        <f t="shared" si="167"/>
        <v>0.99489954485836052</v>
      </c>
      <c r="AK354" s="1">
        <f t="shared" si="168"/>
        <v>-7.1409019638416213E-2</v>
      </c>
      <c r="AL354" s="1">
        <f t="shared" si="169"/>
        <v>-2.8845912119919515</v>
      </c>
      <c r="AM354" s="1">
        <f t="shared" si="170"/>
        <v>-7.7391767148700081</v>
      </c>
      <c r="AN354" s="1">
        <f t="shared" si="171"/>
        <v>3.4831507108808313</v>
      </c>
      <c r="AO354" s="1">
        <f t="shared" si="171"/>
        <v>3.4831910441775014</v>
      </c>
      <c r="AP354" s="1">
        <f t="shared" si="171"/>
        <v>3.4830386773143429</v>
      </c>
      <c r="AQ354" s="1">
        <f t="shared" si="171"/>
        <v>3.4836143160614501</v>
      </c>
      <c r="AR354" s="1">
        <f t="shared" si="171"/>
        <v>3.4814401821758301</v>
      </c>
      <c r="AS354" s="1">
        <f t="shared" si="171"/>
        <v>3.4896605591646574</v>
      </c>
      <c r="AT354" s="1">
        <f t="shared" si="171"/>
        <v>3.4587023159733321</v>
      </c>
      <c r="AU354" s="1">
        <f t="shared" si="172"/>
        <v>3.5772627912441788</v>
      </c>
    </row>
    <row r="355" spans="1:47" x14ac:dyDescent="0.2">
      <c r="A355" s="58" t="s">
        <v>246</v>
      </c>
      <c r="B355" s="74" t="s">
        <v>95</v>
      </c>
      <c r="C355" s="58">
        <v>56016.690399999999</v>
      </c>
      <c r="D355" s="58">
        <v>2.9999999999999997E-4</v>
      </c>
      <c r="E355" s="62">
        <f t="shared" si="155"/>
        <v>14840.923361168498</v>
      </c>
      <c r="F355" s="61">
        <f t="shared" si="156"/>
        <v>14841</v>
      </c>
      <c r="G355" s="63">
        <f t="shared" si="157"/>
        <v>-5.2680000000691507E-2</v>
      </c>
      <c r="H355" s="61"/>
      <c r="I355" s="61"/>
      <c r="K355" s="61">
        <f t="shared" si="175"/>
        <v>-5.2680000000691507E-2</v>
      </c>
      <c r="O355" s="1">
        <f t="shared" ca="1" si="174"/>
        <v>-5.1999041949518002E-2</v>
      </c>
      <c r="Q355" s="112">
        <f t="shared" si="159"/>
        <v>40998.190399999999</v>
      </c>
      <c r="S355" s="2">
        <v>1</v>
      </c>
      <c r="T355" s="1" t="s">
        <v>70</v>
      </c>
      <c r="Z355" s="1">
        <f t="shared" si="160"/>
        <v>14841</v>
      </c>
      <c r="AA355" s="1">
        <f t="shared" si="161"/>
        <v>-5.1555065145961892E-2</v>
      </c>
      <c r="AB355" s="1">
        <f t="shared" si="162"/>
        <v>-6.6078980814127275E-2</v>
      </c>
      <c r="AC355" s="1">
        <f t="shared" si="163"/>
        <v>-5.2680000000691507E-2</v>
      </c>
      <c r="AE355" s="1">
        <f t="shared" si="164"/>
        <v>1.2654784273855389E-6</v>
      </c>
      <c r="AF355" s="1">
        <f t="shared" si="173"/>
        <v>-5.2680000000691507E-2</v>
      </c>
      <c r="AG355" s="2"/>
      <c r="AH355" s="1">
        <f t="shared" si="165"/>
        <v>1.3398980813435771E-2</v>
      </c>
      <c r="AI355" s="1">
        <f t="shared" si="166"/>
        <v>0.72862479218012499</v>
      </c>
      <c r="AJ355" s="1">
        <f t="shared" si="167"/>
        <v>0.99535762180457787</v>
      </c>
      <c r="AK355" s="1">
        <f t="shared" si="168"/>
        <v>-7.2671091398505527E-2</v>
      </c>
      <c r="AL355" s="1">
        <f t="shared" si="169"/>
        <v>-2.8799434352166871</v>
      </c>
      <c r="AM355" s="1">
        <f t="shared" si="170"/>
        <v>-7.6001637609782353</v>
      </c>
      <c r="AN355" s="1">
        <f t="shared" si="171"/>
        <v>3.4892740564837466</v>
      </c>
      <c r="AO355" s="1">
        <f t="shared" si="171"/>
        <v>3.4893145046832368</v>
      </c>
      <c r="AP355" s="1">
        <f t="shared" si="171"/>
        <v>3.4891613675884869</v>
      </c>
      <c r="AQ355" s="1">
        <f t="shared" si="171"/>
        <v>3.4897411902752036</v>
      </c>
      <c r="AR355" s="1">
        <f t="shared" si="171"/>
        <v>3.4875464502209819</v>
      </c>
      <c r="AS355" s="1">
        <f t="shared" si="171"/>
        <v>3.4958632312604845</v>
      </c>
      <c r="AT355" s="1">
        <f t="shared" si="171"/>
        <v>3.4644764057523334</v>
      </c>
      <c r="AU355" s="1">
        <f t="shared" si="172"/>
        <v>3.5850052702291131</v>
      </c>
    </row>
    <row r="356" spans="1:47" x14ac:dyDescent="0.2">
      <c r="A356" s="55" t="s">
        <v>252</v>
      </c>
      <c r="B356" s="74" t="s">
        <v>95</v>
      </c>
      <c r="C356" s="58">
        <v>56407.464599999999</v>
      </c>
      <c r="D356" s="58">
        <v>2.5000000000000001E-3</v>
      </c>
      <c r="E356" s="62">
        <f t="shared" si="155"/>
        <v>15409.421426285318</v>
      </c>
      <c r="F356" s="61">
        <f t="shared" si="156"/>
        <v>15409.5</v>
      </c>
      <c r="G356" s="63">
        <f t="shared" si="157"/>
        <v>-5.400999999983469E-2</v>
      </c>
      <c r="H356" s="61"/>
      <c r="I356" s="61"/>
      <c r="J356" s="1">
        <f>G356</f>
        <v>-5.400999999983469E-2</v>
      </c>
      <c r="K356" s="61"/>
      <c r="O356" s="1">
        <f t="shared" ca="1" si="174"/>
        <v>-5.4157094121254905E-2</v>
      </c>
      <c r="Q356" s="112">
        <f t="shared" si="159"/>
        <v>41388.964599999999</v>
      </c>
      <c r="S356" s="2">
        <v>1</v>
      </c>
      <c r="T356" s="1" t="s">
        <v>67</v>
      </c>
      <c r="Z356" s="1">
        <f t="shared" si="160"/>
        <v>15409.5</v>
      </c>
      <c r="AA356" s="1">
        <f t="shared" si="161"/>
        <v>-5.392224087329979E-2</v>
      </c>
      <c r="AB356" s="1">
        <f t="shared" si="162"/>
        <v>-6.7032676032711208E-2</v>
      </c>
      <c r="AC356" s="1">
        <f t="shared" si="163"/>
        <v>-5.400999999983469E-2</v>
      </c>
      <c r="AE356" s="1">
        <f t="shared" si="164"/>
        <v>7.701664290168653E-9</v>
      </c>
      <c r="AF356" s="1">
        <f t="shared" si="173"/>
        <v>-5.400999999983469E-2</v>
      </c>
      <c r="AG356" s="2"/>
      <c r="AH356" s="1">
        <f t="shared" si="165"/>
        <v>1.3022676032876514E-2</v>
      </c>
      <c r="AI356" s="1">
        <f t="shared" si="166"/>
        <v>0.74603098525379896</v>
      </c>
      <c r="AJ356" s="1">
        <f t="shared" si="167"/>
        <v>0.99649911760035259</v>
      </c>
      <c r="AK356" s="1">
        <f t="shared" si="168"/>
        <v>-0.12010549734784919</v>
      </c>
      <c r="AL356" s="1">
        <f t="shared" si="169"/>
        <v>-2.6998476984091493</v>
      </c>
      <c r="AM356" s="1">
        <f t="shared" si="170"/>
        <v>-4.4536346300185752</v>
      </c>
      <c r="AN356" s="1">
        <f t="shared" si="171"/>
        <v>3.7239292454043147</v>
      </c>
      <c r="AO356" s="1">
        <f t="shared" si="171"/>
        <v>3.7239595988458132</v>
      </c>
      <c r="AP356" s="1">
        <f t="shared" si="171"/>
        <v>3.723830236110981</v>
      </c>
      <c r="AQ356" s="1">
        <f t="shared" si="171"/>
        <v>3.7243816412406661</v>
      </c>
      <c r="AR356" s="1">
        <f t="shared" si="171"/>
        <v>3.7220326812346056</v>
      </c>
      <c r="AS356" s="1">
        <f t="shared" si="171"/>
        <v>3.7320645918408109</v>
      </c>
      <c r="AT356" s="1">
        <f t="shared" si="171"/>
        <v>3.6896667220202355</v>
      </c>
      <c r="AU356" s="1">
        <f t="shared" si="172"/>
        <v>3.8784452237581299</v>
      </c>
    </row>
    <row r="357" spans="1:47" x14ac:dyDescent="0.2">
      <c r="A357" s="55" t="s">
        <v>252</v>
      </c>
      <c r="B357" s="74" t="s">
        <v>95</v>
      </c>
      <c r="C357" s="58">
        <v>56408.496400000004</v>
      </c>
      <c r="D357" s="58">
        <v>1.9E-3</v>
      </c>
      <c r="E357" s="62">
        <f t="shared" si="155"/>
        <v>15410.922488288874</v>
      </c>
      <c r="F357" s="61">
        <f t="shared" si="156"/>
        <v>15411</v>
      </c>
      <c r="G357" s="63">
        <f t="shared" si="157"/>
        <v>-5.327999999281019E-2</v>
      </c>
      <c r="H357" s="61"/>
      <c r="I357" s="61"/>
      <c r="J357" s="1">
        <f>G357</f>
        <v>-5.327999999281019E-2</v>
      </c>
      <c r="K357" s="61"/>
      <c r="O357" s="1">
        <f t="shared" ca="1" si="174"/>
        <v>-5.4162788190309619E-2</v>
      </c>
      <c r="Q357" s="112">
        <f t="shared" si="159"/>
        <v>41389.996400000004</v>
      </c>
      <c r="S357" s="2">
        <v>1</v>
      </c>
      <c r="T357" s="1" t="s">
        <v>67</v>
      </c>
      <c r="Z357" s="1">
        <f t="shared" si="160"/>
        <v>15411</v>
      </c>
      <c r="AA357" s="1">
        <f t="shared" si="161"/>
        <v>-5.3929450182719711E-2</v>
      </c>
      <c r="AB357" s="1">
        <f t="shared" si="162"/>
        <v>-6.6300695807254048E-2</v>
      </c>
      <c r="AC357" s="1">
        <f t="shared" si="163"/>
        <v>-5.327999999281019E-2</v>
      </c>
      <c r="AE357" s="1">
        <f t="shared" si="164"/>
        <v>4.217855491735135E-7</v>
      </c>
      <c r="AF357" s="1">
        <f t="shared" si="173"/>
        <v>-5.327999999281019E-2</v>
      </c>
      <c r="AG357" s="2"/>
      <c r="AH357" s="1">
        <f t="shared" si="165"/>
        <v>1.3020695814443853E-2</v>
      </c>
      <c r="AI357" s="1">
        <f t="shared" si="166"/>
        <v>0.74608956951769168</v>
      </c>
      <c r="AJ357" s="1">
        <f t="shared" si="167"/>
        <v>0.99645824073154254</v>
      </c>
      <c r="AK357" s="1">
        <f t="shared" si="168"/>
        <v>-0.1202292985782549</v>
      </c>
      <c r="AL357" s="1">
        <f t="shared" si="169"/>
        <v>-2.699360176304773</v>
      </c>
      <c r="AM357" s="1">
        <f t="shared" si="170"/>
        <v>-4.4485614097795878</v>
      </c>
      <c r="AN357" s="1">
        <f t="shared" ref="AN357:AT358" si="176">$AU357+$AB$7*SIN(AO357)</f>
        <v>3.7245563901027641</v>
      </c>
      <c r="AO357" s="1">
        <f t="shared" si="176"/>
        <v>3.7245866913100198</v>
      </c>
      <c r="AP357" s="1">
        <f t="shared" si="176"/>
        <v>3.7244574978123843</v>
      </c>
      <c r="AQ357" s="1">
        <f t="shared" si="176"/>
        <v>3.7250084092388724</v>
      </c>
      <c r="AR357" s="1">
        <f t="shared" si="176"/>
        <v>3.7226605835412756</v>
      </c>
      <c r="AS357" s="1">
        <f t="shared" si="176"/>
        <v>3.7326918254654782</v>
      </c>
      <c r="AT357" s="1">
        <f t="shared" si="176"/>
        <v>3.6902799377934654</v>
      </c>
      <c r="AU357" s="1">
        <f t="shared" si="172"/>
        <v>3.8792194716566231</v>
      </c>
    </row>
    <row r="358" spans="1:47" x14ac:dyDescent="0.2">
      <c r="A358" s="75" t="s">
        <v>258</v>
      </c>
      <c r="B358" s="74" t="s">
        <v>95</v>
      </c>
      <c r="C358" s="58">
        <v>56766.6178</v>
      </c>
      <c r="D358" s="58">
        <v>1E-4</v>
      </c>
      <c r="E358" s="62">
        <f t="shared" si="155"/>
        <v>15931.917280107076</v>
      </c>
      <c r="F358" s="61">
        <f t="shared" si="156"/>
        <v>15932</v>
      </c>
      <c r="G358" s="63">
        <f t="shared" si="157"/>
        <v>-5.6859999996959232E-2</v>
      </c>
      <c r="H358" s="61"/>
      <c r="I358" s="61"/>
      <c r="K358" s="63">
        <f>G358</f>
        <v>-5.6859999996959232E-2</v>
      </c>
      <c r="O358" s="1">
        <f t="shared" ca="1" si="174"/>
        <v>-5.6140528175313884E-2</v>
      </c>
      <c r="Q358" s="112">
        <f t="shared" si="159"/>
        <v>41748.1178</v>
      </c>
      <c r="S358" s="2">
        <v>1</v>
      </c>
      <c r="Z358" s="1">
        <f t="shared" si="160"/>
        <v>15932</v>
      </c>
      <c r="AA358" s="1">
        <f t="shared" si="161"/>
        <v>-5.6749183900130937E-2</v>
      </c>
      <c r="AB358" s="1">
        <f t="shared" si="162"/>
        <v>-6.8869600818832019E-2</v>
      </c>
      <c r="AC358" s="1">
        <f t="shared" si="163"/>
        <v>-5.6859999996959232E-2</v>
      </c>
      <c r="AE358" s="1">
        <f t="shared" si="164"/>
        <v>1.2280207316258069E-8</v>
      </c>
      <c r="AF358" s="1">
        <f t="shared" si="173"/>
        <v>-5.6859999996959232E-2</v>
      </c>
      <c r="AG358" s="2"/>
      <c r="AH358" s="1">
        <f t="shared" si="165"/>
        <v>1.2009600821872786E-2</v>
      </c>
      <c r="AI358" s="1">
        <f t="shared" si="166"/>
        <v>0.77084873500903295</v>
      </c>
      <c r="AJ358" s="1">
        <f t="shared" si="167"/>
        <v>0.96667993738982805</v>
      </c>
      <c r="AK358" s="1">
        <f t="shared" si="168"/>
        <v>-0.16252780899701402</v>
      </c>
      <c r="AL358" s="1">
        <f t="shared" si="169"/>
        <v>-2.5246789722491982</v>
      </c>
      <c r="AM358" s="1">
        <f t="shared" si="170"/>
        <v>-3.1384675375653583</v>
      </c>
      <c r="AN358" s="1">
        <f t="shared" si="176"/>
        <v>3.9457880051752889</v>
      </c>
      <c r="AO358" s="1">
        <f t="shared" si="176"/>
        <v>3.945799949309817</v>
      </c>
      <c r="AP358" s="1">
        <f t="shared" si="176"/>
        <v>3.9457386619014554</v>
      </c>
      <c r="AQ358" s="1">
        <f t="shared" si="176"/>
        <v>3.9460531794845539</v>
      </c>
      <c r="AR358" s="1">
        <f t="shared" si="176"/>
        <v>3.9444402105046525</v>
      </c>
      <c r="AS358" s="1">
        <f t="shared" si="176"/>
        <v>3.9527410040265556</v>
      </c>
      <c r="AT358" s="1">
        <f t="shared" si="176"/>
        <v>3.9107522613289643</v>
      </c>
      <c r="AU358" s="1">
        <f t="shared" si="172"/>
        <v>4.1481415750666804</v>
      </c>
    </row>
    <row r="359" spans="1:47" x14ac:dyDescent="0.2">
      <c r="A359" s="80" t="s">
        <v>239</v>
      </c>
      <c r="B359" s="80"/>
      <c r="C359" s="78">
        <v>55599.453200000004</v>
      </c>
      <c r="D359" s="78">
        <v>5.9999999999999995E-4</v>
      </c>
      <c r="E359" s="62">
        <f>(C359-C$7)/C$8</f>
        <v>14233.926939974986</v>
      </c>
      <c r="F359" s="61">
        <f t="shared" si="156"/>
        <v>14234</v>
      </c>
      <c r="G359" s="63">
        <f>C359-(C$7+C$8*F359)</f>
        <v>-5.0219999990076758E-2</v>
      </c>
      <c r="H359" s="61"/>
      <c r="I359" s="61"/>
      <c r="K359" s="63">
        <f>G359</f>
        <v>-5.0219999990076758E-2</v>
      </c>
      <c r="O359" s="1">
        <f t="shared" ca="1" si="174"/>
        <v>-4.9694842005376758E-2</v>
      </c>
      <c r="Q359" s="112">
        <f>C359-15018.5</f>
        <v>40580.953200000004</v>
      </c>
      <c r="S359" s="2">
        <v>1</v>
      </c>
      <c r="AG359" s="2"/>
    </row>
    <row r="360" spans="1:47" x14ac:dyDescent="0.2">
      <c r="A360" s="110" t="s">
        <v>255</v>
      </c>
      <c r="B360" s="111" t="s">
        <v>95</v>
      </c>
      <c r="C360" s="110">
        <v>56714.378400000001</v>
      </c>
      <c r="D360" s="110">
        <v>1.4E-3</v>
      </c>
      <c r="E360" s="62">
        <f>(C360-C$7)/C$8</f>
        <v>15855.919433210167</v>
      </c>
      <c r="F360" s="61">
        <f t="shared" si="156"/>
        <v>15856</v>
      </c>
      <c r="G360" s="63">
        <f>C360-(C$7+C$8*F360)</f>
        <v>-5.5379999997967388E-2</v>
      </c>
      <c r="H360" s="61"/>
      <c r="I360" s="61"/>
      <c r="K360" s="63">
        <f>G360</f>
        <v>-5.5379999997967388E-2</v>
      </c>
      <c r="O360" s="1">
        <f t="shared" ca="1" si="174"/>
        <v>-5.5852028676541668E-2</v>
      </c>
      <c r="Q360" s="112">
        <f>C360-15018.5</f>
        <v>41695.878400000001</v>
      </c>
      <c r="S360" s="2">
        <v>1</v>
      </c>
      <c r="AG360" s="2"/>
    </row>
    <row r="361" spans="1:47" x14ac:dyDescent="0.2">
      <c r="A361" s="110" t="s">
        <v>255</v>
      </c>
      <c r="B361" s="111" t="s">
        <v>95</v>
      </c>
      <c r="C361" s="110">
        <v>56759.403100000003</v>
      </c>
      <c r="D361" s="110">
        <v>3.5000000000000001E-3</v>
      </c>
      <c r="E361" s="62">
        <f>(C361-C$7)/C$8</f>
        <v>15921.421338997361</v>
      </c>
      <c r="F361" s="61">
        <f t="shared" si="156"/>
        <v>15921.5</v>
      </c>
      <c r="G361" s="63">
        <f>C361-(C$7+C$8*F361)</f>
        <v>-5.4069999991043005E-2</v>
      </c>
      <c r="H361" s="61"/>
      <c r="I361" s="61"/>
      <c r="K361" s="63">
        <f>G361</f>
        <v>-5.4069999991043005E-2</v>
      </c>
      <c r="O361" s="1">
        <f t="shared" ca="1" si="174"/>
        <v>-5.6100669691930879E-2</v>
      </c>
      <c r="Q361" s="112">
        <f>C361-15018.5</f>
        <v>41740.903100000003</v>
      </c>
      <c r="S361" s="2">
        <v>1</v>
      </c>
      <c r="AG361" s="2"/>
    </row>
    <row r="362" spans="1:47" x14ac:dyDescent="0.2">
      <c r="A362" s="110" t="s">
        <v>260</v>
      </c>
      <c r="B362" s="79"/>
      <c r="C362" s="110">
        <v>57056.689299999998</v>
      </c>
      <c r="D362" s="110">
        <v>2.0999999999999999E-3</v>
      </c>
      <c r="E362" s="62">
        <f>(C362-C$7)/C$8</f>
        <v>16353.913119380839</v>
      </c>
      <c r="F362" s="61">
        <f t="shared" si="156"/>
        <v>16354</v>
      </c>
      <c r="G362" s="63">
        <f>C362-(C$7+C$8*F362)</f>
        <v>-5.9719999997469131E-2</v>
      </c>
      <c r="H362" s="61"/>
      <c r="I362" s="61"/>
      <c r="K362" s="63">
        <f>G362</f>
        <v>-5.9719999997469131E-2</v>
      </c>
      <c r="O362" s="1">
        <f t="shared" ca="1" si="174"/>
        <v>-5.7742459602706971E-2</v>
      </c>
      <c r="Q362" s="112">
        <f>C362-15018.5</f>
        <v>42038.189299999998</v>
      </c>
      <c r="S362" s="2">
        <v>1</v>
      </c>
      <c r="AG362" s="2"/>
    </row>
    <row r="363" spans="1:47" x14ac:dyDescent="0.2">
      <c r="A363" s="55"/>
      <c r="B363" s="55"/>
      <c r="C363" s="58"/>
      <c r="D363" s="58"/>
      <c r="E363" s="62"/>
      <c r="F363" s="61"/>
      <c r="G363" s="61"/>
      <c r="H363" s="61"/>
      <c r="I363" s="61"/>
      <c r="Q363" s="57"/>
      <c r="AG363" s="2"/>
    </row>
    <row r="364" spans="1:47" x14ac:dyDescent="0.2">
      <c r="C364" s="54"/>
      <c r="D364" s="54"/>
      <c r="E364" s="61"/>
      <c r="F364" s="61"/>
      <c r="G364" s="61"/>
      <c r="H364" s="61"/>
      <c r="I364" s="61"/>
      <c r="Q364" s="57"/>
      <c r="AG364" s="2"/>
    </row>
    <row r="365" spans="1:47" x14ac:dyDescent="0.2">
      <c r="C365" s="54"/>
      <c r="D365" s="54"/>
      <c r="E365" s="61"/>
      <c r="F365" s="61"/>
      <c r="G365" s="61"/>
      <c r="H365" s="61"/>
      <c r="I365" s="61"/>
      <c r="Q365" s="57"/>
      <c r="AG365" s="2"/>
    </row>
    <row r="366" spans="1:47" x14ac:dyDescent="0.2">
      <c r="C366" s="54"/>
      <c r="D366" s="54"/>
      <c r="E366" s="61"/>
      <c r="F366" s="61"/>
      <c r="G366" s="61"/>
      <c r="H366" s="61"/>
      <c r="I366" s="61"/>
      <c r="Q366" s="57"/>
      <c r="AG366" s="2"/>
    </row>
    <row r="367" spans="1:47" x14ac:dyDescent="0.2">
      <c r="C367" s="54"/>
      <c r="D367" s="54"/>
      <c r="E367" s="61"/>
      <c r="F367" s="61"/>
      <c r="G367" s="61"/>
      <c r="I367" s="61"/>
      <c r="Q367" s="57"/>
      <c r="AG367" s="2"/>
    </row>
    <row r="368" spans="1:47" x14ac:dyDescent="0.2">
      <c r="C368" s="54"/>
      <c r="D368" s="54"/>
      <c r="E368" s="61"/>
      <c r="F368" s="61"/>
      <c r="G368" s="61"/>
      <c r="I368" s="61"/>
      <c r="Q368" s="57"/>
      <c r="AG368" s="2"/>
    </row>
    <row r="369" spans="1:33" x14ac:dyDescent="0.2">
      <c r="C369" s="54"/>
      <c r="D369" s="54"/>
      <c r="E369" s="61"/>
      <c r="F369" s="61"/>
      <c r="G369" s="61"/>
      <c r="H369" s="61"/>
      <c r="I369" s="61"/>
      <c r="Q369" s="57"/>
      <c r="AG369" s="2"/>
    </row>
    <row r="370" spans="1:33" x14ac:dyDescent="0.2">
      <c r="C370" s="54"/>
      <c r="D370" s="54"/>
      <c r="E370" s="61"/>
      <c r="F370" s="61"/>
      <c r="G370" s="61"/>
      <c r="H370" s="61"/>
      <c r="I370" s="61"/>
      <c r="Q370" s="57"/>
      <c r="AG370" s="2"/>
    </row>
    <row r="371" spans="1:33" x14ac:dyDescent="0.2">
      <c r="C371" s="54"/>
      <c r="D371" s="54"/>
      <c r="E371" s="61"/>
      <c r="F371" s="61"/>
      <c r="G371" s="61"/>
      <c r="H371" s="61"/>
      <c r="I371" s="61"/>
      <c r="Q371" s="57"/>
      <c r="AG371" s="2"/>
    </row>
    <row r="372" spans="1:33" x14ac:dyDescent="0.2">
      <c r="C372" s="54"/>
      <c r="D372" s="54"/>
      <c r="E372" s="61"/>
      <c r="F372" s="61"/>
      <c r="G372" s="61"/>
      <c r="H372" s="61"/>
      <c r="I372" s="61"/>
      <c r="Q372" s="57"/>
      <c r="AG372" s="2"/>
    </row>
    <row r="373" spans="1:33" x14ac:dyDescent="0.2">
      <c r="A373" s="55"/>
      <c r="B373" s="55"/>
      <c r="C373" s="58"/>
      <c r="D373" s="58"/>
      <c r="E373" s="61"/>
      <c r="F373" s="61"/>
      <c r="G373" s="63"/>
      <c r="H373" s="61"/>
      <c r="I373" s="61"/>
      <c r="Q373" s="57"/>
      <c r="AG373" s="2"/>
    </row>
    <row r="374" spans="1:33" x14ac:dyDescent="0.2">
      <c r="A374" s="70"/>
      <c r="B374" s="71"/>
      <c r="C374" s="58"/>
      <c r="D374" s="58"/>
      <c r="E374" s="61"/>
      <c r="F374" s="61"/>
      <c r="G374" s="63"/>
      <c r="H374" s="61"/>
      <c r="I374" s="61"/>
      <c r="Q374" s="57"/>
      <c r="AG374" s="2"/>
    </row>
    <row r="375" spans="1:33" x14ac:dyDescent="0.2">
      <c r="A375" s="58"/>
      <c r="B375" s="74"/>
      <c r="C375" s="58"/>
      <c r="D375" s="58"/>
      <c r="E375" s="61"/>
      <c r="F375" s="61"/>
      <c r="G375" s="63"/>
      <c r="H375" s="61"/>
      <c r="I375" s="61"/>
      <c r="Q375" s="57"/>
      <c r="AG375" s="2"/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/>
  </sheetViews>
  <sheetFormatPr defaultRowHeight="12.75" x14ac:dyDescent="0.2"/>
  <sheetData>
    <row r="1" spans="1:6" x14ac:dyDescent="0.2">
      <c r="A1" s="1">
        <v>48661.756999999998</v>
      </c>
      <c r="B1" s="1">
        <v>4141</v>
      </c>
      <c r="C1" s="1">
        <v>-0.02</v>
      </c>
      <c r="D1" s="1">
        <v>10</v>
      </c>
      <c r="E1" s="1" t="s">
        <v>1766</v>
      </c>
      <c r="F1" s="1" t="s">
        <v>1767</v>
      </c>
    </row>
    <row r="2" spans="1:6" x14ac:dyDescent="0.2">
      <c r="A2" s="1">
        <v>49064.572</v>
      </c>
      <c r="B2" s="1">
        <v>4727</v>
      </c>
      <c r="C2" s="1">
        <v>-0.01</v>
      </c>
      <c r="D2" s="1">
        <v>11</v>
      </c>
      <c r="E2" s="1" t="s">
        <v>1766</v>
      </c>
      <c r="F2" s="1" t="s">
        <v>1767</v>
      </c>
    </row>
    <row r="3" spans="1:6" x14ac:dyDescent="0.2">
      <c r="A3" s="1">
        <v>49134.677000000003</v>
      </c>
      <c r="B3" s="1">
        <v>4829</v>
      </c>
      <c r="C3" s="1">
        <v>-1.7999999999999999E-2</v>
      </c>
      <c r="D3" s="1">
        <v>12</v>
      </c>
      <c r="E3" s="1" t="s">
        <v>1768</v>
      </c>
      <c r="F3" s="1" t="s">
        <v>1769</v>
      </c>
    </row>
    <row r="4" spans="1:6" x14ac:dyDescent="0.2">
      <c r="A4" s="1">
        <v>49283.828000000001</v>
      </c>
      <c r="B4" s="1">
        <v>5046</v>
      </c>
      <c r="C4" s="1">
        <v>-2.8000000000000001E-2</v>
      </c>
      <c r="D4" s="1">
        <v>18</v>
      </c>
      <c r="E4" s="1" t="s">
        <v>1766</v>
      </c>
      <c r="F4" s="1" t="s">
        <v>1767</v>
      </c>
    </row>
    <row r="5" spans="1:6" x14ac:dyDescent="0.2">
      <c r="A5" s="1">
        <v>49442.618000000002</v>
      </c>
      <c r="B5" s="1">
        <v>5277</v>
      </c>
      <c r="C5" s="1">
        <v>-2.3E-2</v>
      </c>
      <c r="D5" s="1">
        <v>14</v>
      </c>
      <c r="E5" s="1" t="s">
        <v>1766</v>
      </c>
      <c r="F5" s="1" t="s">
        <v>1767</v>
      </c>
    </row>
    <row r="6" spans="1:6" x14ac:dyDescent="0.2">
      <c r="A6" s="1" t="s">
        <v>1770</v>
      </c>
      <c r="B6" s="1">
        <v>6278</v>
      </c>
      <c r="C6" s="1">
        <v>-4.2999999999999997E-2</v>
      </c>
      <c r="D6" s="1">
        <v>11</v>
      </c>
      <c r="E6" s="1" t="s">
        <v>1771</v>
      </c>
      <c r="F6" s="1" t="s">
        <v>1772</v>
      </c>
    </row>
    <row r="7" spans="1:6" x14ac:dyDescent="0.2">
      <c r="A7" s="1">
        <v>50152.677000000003</v>
      </c>
      <c r="B7" s="1">
        <v>6310</v>
      </c>
      <c r="C7" s="1">
        <v>-2.7E-2</v>
      </c>
      <c r="D7" s="1">
        <v>12</v>
      </c>
      <c r="E7" s="1" t="s">
        <v>1766</v>
      </c>
      <c r="F7" s="1" t="s">
        <v>1767</v>
      </c>
    </row>
    <row r="8" spans="1:6" x14ac:dyDescent="0.2">
      <c r="A8" s="1">
        <v>50183.597999999998</v>
      </c>
      <c r="B8" s="1">
        <v>6355</v>
      </c>
      <c r="C8" s="1">
        <v>-3.7999999999999999E-2</v>
      </c>
      <c r="D8" s="1">
        <v>14</v>
      </c>
      <c r="E8" s="1" t="s">
        <v>1766</v>
      </c>
      <c r="F8" s="1" t="s">
        <v>1767</v>
      </c>
    </row>
    <row r="9" spans="1:6" x14ac:dyDescent="0.2">
      <c r="A9" s="1">
        <v>50488.792999999998</v>
      </c>
      <c r="B9" s="1">
        <v>6799</v>
      </c>
      <c r="C9" s="1">
        <v>-0.04</v>
      </c>
      <c r="D9" s="1">
        <v>16</v>
      </c>
      <c r="E9" s="1" t="s">
        <v>1766</v>
      </c>
      <c r="F9" s="1" t="s">
        <v>1767</v>
      </c>
    </row>
    <row r="10" spans="1:6" x14ac:dyDescent="0.2">
      <c r="A10" s="1">
        <v>50504.591</v>
      </c>
      <c r="B10" s="1">
        <v>6822</v>
      </c>
      <c r="C10" s="1">
        <v>-5.1999999999999998E-2</v>
      </c>
      <c r="D10" s="1">
        <v>14</v>
      </c>
      <c r="E10" s="1" t="s">
        <v>1766</v>
      </c>
      <c r="F10" s="1" t="s">
        <v>1767</v>
      </c>
    </row>
    <row r="11" spans="1:6" x14ac:dyDescent="0.2">
      <c r="A11" s="1">
        <v>50524.538</v>
      </c>
      <c r="B11" s="1">
        <v>6851</v>
      </c>
      <c r="C11" s="1">
        <v>-3.9E-2</v>
      </c>
      <c r="D11" s="1">
        <v>14</v>
      </c>
      <c r="E11" s="1" t="s">
        <v>1766</v>
      </c>
      <c r="F11" s="1" t="s">
        <v>1773</v>
      </c>
    </row>
    <row r="12" spans="1:6" x14ac:dyDescent="0.2">
      <c r="A12" s="1">
        <v>50572.642999999996</v>
      </c>
      <c r="B12" s="1">
        <v>6921</v>
      </c>
      <c r="C12" s="1">
        <v>-0.05</v>
      </c>
      <c r="D12" s="1">
        <v>15</v>
      </c>
      <c r="E12" s="1" t="s">
        <v>1766</v>
      </c>
      <c r="F12" s="1" t="s">
        <v>1767</v>
      </c>
    </row>
    <row r="13" spans="1:6" x14ac:dyDescent="0.2">
      <c r="A13" s="1">
        <v>50578.826000000001</v>
      </c>
      <c r="B13" s="1">
        <v>6930</v>
      </c>
      <c r="C13" s="1">
        <v>-5.3999999999999999E-2</v>
      </c>
      <c r="D13" s="1">
        <v>17</v>
      </c>
      <c r="E13" s="1" t="s">
        <v>1766</v>
      </c>
      <c r="F13" s="1" t="s">
        <v>1767</v>
      </c>
    </row>
    <row r="14" spans="1:6" x14ac:dyDescent="0.2">
      <c r="A14" s="1">
        <v>50871.663</v>
      </c>
      <c r="B14" s="1">
        <v>7356</v>
      </c>
      <c r="C14" s="1">
        <v>-4.1000000000000002E-2</v>
      </c>
      <c r="D14" s="1">
        <v>13</v>
      </c>
      <c r="E14" s="1" t="s">
        <v>1774</v>
      </c>
      <c r="F14" s="1" t="s">
        <v>1775</v>
      </c>
    </row>
    <row r="15" spans="1:6" x14ac:dyDescent="0.2">
      <c r="A15" s="1">
        <v>50897.773000000001</v>
      </c>
      <c r="B15" s="1">
        <v>7394</v>
      </c>
      <c r="C15" s="1">
        <v>-5.0999999999999997E-2</v>
      </c>
      <c r="D15" s="1">
        <v>23</v>
      </c>
      <c r="E15" s="1" t="s">
        <v>1776</v>
      </c>
      <c r="F15" s="1" t="s">
        <v>1777</v>
      </c>
    </row>
    <row r="16" spans="1:6" x14ac:dyDescent="0.2">
      <c r="A16" s="1">
        <v>50921.828999999998</v>
      </c>
      <c r="B16" s="1">
        <v>7429</v>
      </c>
      <c r="C16" s="1">
        <v>-5.3999999999999999E-2</v>
      </c>
      <c r="D16" s="1">
        <v>16</v>
      </c>
      <c r="E16" s="1" t="s">
        <v>1766</v>
      </c>
      <c r="F16" s="1" t="s">
        <v>1767</v>
      </c>
    </row>
    <row r="17" spans="1:6" x14ac:dyDescent="0.2">
      <c r="A17" s="1">
        <v>50926.641000000003</v>
      </c>
      <c r="B17" s="1">
        <v>7436</v>
      </c>
      <c r="C17" s="1">
        <v>-5.2999999999999999E-2</v>
      </c>
      <c r="D17" s="1">
        <v>16</v>
      </c>
      <c r="E17" s="1" t="s">
        <v>1766</v>
      </c>
      <c r="F17" s="1" t="s">
        <v>1767</v>
      </c>
    </row>
    <row r="18" spans="1:6" x14ac:dyDescent="0.2">
      <c r="A18" s="1">
        <v>50950.705999999998</v>
      </c>
      <c r="B18" s="1">
        <v>7471</v>
      </c>
      <c r="C18" s="1">
        <v>-4.5999999999999999E-2</v>
      </c>
      <c r="D18" s="1">
        <v>20</v>
      </c>
      <c r="E18" s="1" t="s">
        <v>1766</v>
      </c>
      <c r="F18" s="1" t="s">
        <v>1767</v>
      </c>
    </row>
    <row r="19" spans="1:6" x14ac:dyDescent="0.2">
      <c r="A19" s="1" t="s">
        <v>1778</v>
      </c>
      <c r="B19" s="1">
        <v>7852</v>
      </c>
      <c r="C19" s="1">
        <v>-5.5E-2</v>
      </c>
      <c r="D19" s="1">
        <v>10</v>
      </c>
      <c r="E19" s="1" t="s">
        <v>1776</v>
      </c>
      <c r="F19" s="1" t="s">
        <v>1779</v>
      </c>
    </row>
    <row r="20" spans="1:6" x14ac:dyDescent="0.2">
      <c r="A20" s="1">
        <v>51214.648999999998</v>
      </c>
      <c r="B20" s="1">
        <v>7855</v>
      </c>
      <c r="C20" s="1">
        <v>-5.7000000000000002E-2</v>
      </c>
      <c r="D20" s="1">
        <v>11</v>
      </c>
      <c r="E20" s="1" t="s">
        <v>1776</v>
      </c>
      <c r="F20" s="1" t="s">
        <v>1779</v>
      </c>
    </row>
    <row r="21" spans="1:6" x14ac:dyDescent="0.2">
      <c r="A21" s="1">
        <v>51223.591999999997</v>
      </c>
      <c r="B21" s="1">
        <v>7868</v>
      </c>
      <c r="C21" s="1">
        <v>-0.05</v>
      </c>
      <c r="D21" s="1">
        <v>12</v>
      </c>
      <c r="E21" s="1" t="s">
        <v>1766</v>
      </c>
      <c r="F21" s="1" t="s">
        <v>1767</v>
      </c>
    </row>
    <row r="22" spans="1:6" x14ac:dyDescent="0.2">
      <c r="A22" s="1" t="s">
        <v>1780</v>
      </c>
      <c r="B22" s="1">
        <v>7900</v>
      </c>
      <c r="C22" s="1">
        <v>-5.6000000000000001E-2</v>
      </c>
      <c r="D22" s="1">
        <v>8</v>
      </c>
      <c r="E22" s="1" t="s">
        <v>1776</v>
      </c>
      <c r="F22" s="1" t="s">
        <v>1779</v>
      </c>
    </row>
    <row r="23" spans="1:6" x14ac:dyDescent="0.2">
      <c r="A23" s="1">
        <v>51245.59</v>
      </c>
      <c r="B23" s="1">
        <v>7900</v>
      </c>
      <c r="C23" s="1">
        <v>-4.9000000000000002E-2</v>
      </c>
      <c r="D23" s="1">
        <v>16</v>
      </c>
      <c r="E23" s="1" t="s">
        <v>1766</v>
      </c>
      <c r="F23" s="1" t="s">
        <v>1767</v>
      </c>
    </row>
    <row r="24" spans="1:6" x14ac:dyDescent="0.2">
      <c r="A24" s="1">
        <v>51245.593000000001</v>
      </c>
      <c r="B24" s="1">
        <v>7900</v>
      </c>
      <c r="C24" s="1">
        <v>-4.4999999999999998E-2</v>
      </c>
      <c r="D24" s="1">
        <v>17</v>
      </c>
      <c r="E24" s="1" t="s">
        <v>1774</v>
      </c>
      <c r="F24" s="1" t="s">
        <v>1775</v>
      </c>
    </row>
    <row r="25" spans="1:6" x14ac:dyDescent="0.2">
      <c r="A25" s="1">
        <v>51253.834000000003</v>
      </c>
      <c r="B25" s="1">
        <v>7912</v>
      </c>
      <c r="C25" s="1">
        <v>-5.2999999999999999E-2</v>
      </c>
      <c r="D25" s="1">
        <v>11</v>
      </c>
      <c r="E25" s="1" t="s">
        <v>1776</v>
      </c>
      <c r="F25" s="1" t="s">
        <v>1779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 1</vt:lpstr>
      <vt:lpstr>Graphs 1</vt:lpstr>
      <vt:lpstr>BAV</vt:lpstr>
      <vt:lpstr>A (2)</vt:lpstr>
      <vt:lpstr>B</vt:lpstr>
      <vt:lpstr>'A (2)'!solver_adj</vt:lpstr>
      <vt:lpstr>'Active 1'!solver_adj</vt:lpstr>
      <vt:lpstr>'A (2)'!solver_opt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2022-04-03T01:53:47Z</dcterms:created>
  <dcterms:modified xsi:type="dcterms:W3CDTF">2024-09-29T05:15:45Z</dcterms:modified>
</cp:coreProperties>
</file>