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9FA14B-F3C4-481A-A6D0-8CFCA2D2309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66" i="1" l="1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E62" i="1"/>
  <c r="F62" i="1"/>
  <c r="E57" i="1"/>
  <c r="F57" i="1"/>
  <c r="E55" i="1"/>
  <c r="F55" i="1"/>
  <c r="E53" i="1"/>
  <c r="F53" i="1"/>
  <c r="E39" i="1"/>
  <c r="F39" i="1"/>
  <c r="E32" i="1"/>
  <c r="F32" i="1"/>
  <c r="E30" i="1"/>
  <c r="F30" i="1"/>
  <c r="E27" i="1"/>
  <c r="F27" i="1"/>
  <c r="E24" i="1"/>
  <c r="F24" i="1"/>
  <c r="E21" i="1"/>
  <c r="F21" i="1"/>
  <c r="C8" i="1"/>
  <c r="C7" i="1"/>
  <c r="E64" i="1"/>
  <c r="F64" i="1"/>
  <c r="F12" i="1"/>
  <c r="F13" i="1" s="1"/>
  <c r="D14" i="1"/>
  <c r="D13" i="1"/>
  <c r="C14" i="1"/>
  <c r="C17" i="1"/>
  <c r="Q21" i="1"/>
  <c r="E65" i="1"/>
  <c r="F65" i="1"/>
  <c r="E23" i="1"/>
  <c r="F23" i="1"/>
  <c r="G23" i="1"/>
  <c r="G30" i="1"/>
  <c r="E40" i="1"/>
  <c r="F40" i="1"/>
  <c r="E56" i="1"/>
  <c r="F56" i="1"/>
  <c r="G56" i="1"/>
  <c r="E61" i="1"/>
  <c r="F61" i="1"/>
  <c r="E20" i="2"/>
  <c r="G21" i="1"/>
  <c r="E33" i="1"/>
  <c r="F33" i="1"/>
  <c r="E37" i="1"/>
  <c r="F37" i="1"/>
  <c r="G37" i="1"/>
  <c r="E48" i="1"/>
  <c r="F48" i="1"/>
  <c r="G48" i="1"/>
  <c r="G53" i="1"/>
  <c r="G62" i="1"/>
  <c r="E21" i="2"/>
  <c r="E50" i="2"/>
  <c r="E22" i="2"/>
  <c r="E27" i="2"/>
  <c r="E45" i="2"/>
  <c r="E45" i="1"/>
  <c r="F45" i="1"/>
  <c r="G45" i="1"/>
  <c r="G63" i="1"/>
  <c r="E34" i="2"/>
  <c r="E51" i="2"/>
  <c r="E41" i="1"/>
  <c r="F41" i="1"/>
  <c r="G41" i="1"/>
  <c r="G54" i="1"/>
  <c r="E17" i="2"/>
  <c r="E38" i="1"/>
  <c r="F38" i="1"/>
  <c r="G38" i="1"/>
  <c r="G46" i="1"/>
  <c r="E11" i="2"/>
  <c r="E52" i="2"/>
  <c r="E49" i="1"/>
  <c r="F49" i="1"/>
  <c r="G49" i="1"/>
  <c r="E23" i="2"/>
  <c r="E31" i="1"/>
  <c r="F31" i="1"/>
  <c r="G31" i="1"/>
  <c r="E54" i="1"/>
  <c r="F54" i="1"/>
  <c r="E29" i="2"/>
  <c r="E47" i="2"/>
  <c r="E22" i="1"/>
  <c r="F22" i="1"/>
  <c r="G22" i="1"/>
  <c r="E25" i="1"/>
  <c r="F25" i="1"/>
  <c r="G25" i="1"/>
  <c r="E28" i="1"/>
  <c r="F28" i="1"/>
  <c r="G28" i="1"/>
  <c r="E35" i="1"/>
  <c r="F35" i="1"/>
  <c r="G35" i="1"/>
  <c r="G39" i="1"/>
  <c r="E46" i="1"/>
  <c r="F46" i="1"/>
  <c r="G55" i="1"/>
  <c r="E12" i="2"/>
  <c r="E18" i="2"/>
  <c r="E30" i="2"/>
  <c r="E35" i="2"/>
  <c r="E13" i="2"/>
  <c r="E31" i="2"/>
  <c r="E36" i="2"/>
  <c r="E54" i="2"/>
  <c r="E66" i="1"/>
  <c r="F66" i="1"/>
  <c r="G66" i="1"/>
  <c r="G64" i="1"/>
  <c r="E58" i="1"/>
  <c r="F58" i="1"/>
  <c r="G58" i="1"/>
  <c r="E50" i="1"/>
  <c r="F50" i="1"/>
  <c r="E42" i="1"/>
  <c r="F42" i="1"/>
  <c r="G42" i="1"/>
  <c r="G40" i="1"/>
  <c r="E34" i="1"/>
  <c r="F34" i="1"/>
  <c r="G32" i="1"/>
  <c r="E26" i="1"/>
  <c r="F26" i="1"/>
  <c r="G26" i="1"/>
  <c r="G24" i="1"/>
  <c r="E63" i="1"/>
  <c r="F63" i="1"/>
  <c r="G61" i="1"/>
  <c r="E60" i="1"/>
  <c r="F60" i="1"/>
  <c r="G60" i="1"/>
  <c r="E52" i="1"/>
  <c r="F52" i="1"/>
  <c r="G52" i="1"/>
  <c r="G50" i="1"/>
  <c r="E44" i="1"/>
  <c r="F44" i="1"/>
  <c r="E36" i="1"/>
  <c r="F36" i="1"/>
  <c r="G36" i="1"/>
  <c r="G34" i="1"/>
  <c r="G65" i="1"/>
  <c r="E59" i="1"/>
  <c r="F59" i="1"/>
  <c r="G59" i="1"/>
  <c r="G57" i="1"/>
  <c r="E51" i="1"/>
  <c r="F51" i="1"/>
  <c r="G51" i="1"/>
  <c r="E29" i="1"/>
  <c r="F29" i="1"/>
  <c r="G29" i="1"/>
  <c r="E43" i="1"/>
  <c r="F43" i="1"/>
  <c r="G43" i="1"/>
  <c r="E14" i="2"/>
  <c r="E37" i="2"/>
  <c r="E49" i="2"/>
  <c r="E55" i="2"/>
  <c r="G33" i="1"/>
  <c r="E47" i="1"/>
  <c r="F47" i="1"/>
  <c r="G47" i="1"/>
  <c r="E19" i="2"/>
  <c r="G27" i="1"/>
  <c r="G44" i="1"/>
  <c r="E15" i="2"/>
  <c r="E43" i="2"/>
  <c r="R48" i="1"/>
  <c r="H48" i="1"/>
  <c r="I43" i="1"/>
  <c r="R43" i="1"/>
  <c r="R37" i="1"/>
  <c r="H37" i="1"/>
  <c r="I51" i="1"/>
  <c r="R51" i="1"/>
  <c r="I52" i="1"/>
  <c r="R52" i="1"/>
  <c r="H31" i="1"/>
  <c r="R31" i="1"/>
  <c r="K66" i="1"/>
  <c r="R66" i="1"/>
  <c r="R42" i="1"/>
  <c r="I42" i="1"/>
  <c r="H35" i="1"/>
  <c r="R35" i="1"/>
  <c r="R41" i="1"/>
  <c r="I41" i="1"/>
  <c r="R59" i="1"/>
  <c r="I59" i="1"/>
  <c r="H28" i="1"/>
  <c r="R28" i="1"/>
  <c r="R49" i="1"/>
  <c r="I49" i="1"/>
  <c r="R58" i="1"/>
  <c r="I58" i="1"/>
  <c r="R25" i="1"/>
  <c r="H25" i="1"/>
  <c r="R56" i="1"/>
  <c r="I56" i="1"/>
  <c r="H22" i="1"/>
  <c r="R22" i="1"/>
  <c r="R50" i="1"/>
  <c r="I50" i="1"/>
  <c r="R46" i="1"/>
  <c r="I46" i="1"/>
  <c r="E32" i="2"/>
  <c r="R65" i="1"/>
  <c r="K65" i="1"/>
  <c r="R60" i="1"/>
  <c r="I60" i="1"/>
  <c r="S40" i="1"/>
  <c r="I40" i="1"/>
  <c r="R39" i="1"/>
  <c r="H39" i="1"/>
  <c r="E28" i="2"/>
  <c r="R53" i="1"/>
  <c r="I53" i="1"/>
  <c r="R34" i="1"/>
  <c r="H34" i="1"/>
  <c r="R61" i="1"/>
  <c r="I61" i="1"/>
  <c r="E24" i="2"/>
  <c r="R45" i="1"/>
  <c r="I45" i="1"/>
  <c r="E44" i="2"/>
  <c r="E41" i="2"/>
  <c r="I63" i="1"/>
  <c r="R63" i="1"/>
  <c r="H36" i="1"/>
  <c r="R36" i="1"/>
  <c r="R47" i="1"/>
  <c r="I47" i="1"/>
  <c r="E39" i="2"/>
  <c r="E42" i="2"/>
  <c r="R54" i="1"/>
  <c r="I54" i="1"/>
  <c r="R29" i="1"/>
  <c r="H29" i="1"/>
  <c r="E26" i="2"/>
  <c r="R33" i="1"/>
  <c r="H33" i="1"/>
  <c r="R24" i="1"/>
  <c r="H24" i="1"/>
  <c r="E25" i="2"/>
  <c r="I55" i="1"/>
  <c r="R55" i="1"/>
  <c r="E33" i="2"/>
  <c r="R30" i="1"/>
  <c r="H30" i="1"/>
  <c r="R26" i="1"/>
  <c r="H26" i="1"/>
  <c r="R21" i="1"/>
  <c r="H21" i="1"/>
  <c r="I44" i="1"/>
  <c r="R44" i="1"/>
  <c r="R32" i="1"/>
  <c r="H32" i="1"/>
  <c r="R64" i="1"/>
  <c r="K64" i="1"/>
  <c r="E53" i="2"/>
  <c r="R38" i="1"/>
  <c r="H38" i="1"/>
  <c r="E46" i="2"/>
  <c r="E40" i="2"/>
  <c r="E16" i="2"/>
  <c r="E38" i="2"/>
  <c r="R23" i="1"/>
  <c r="H23" i="1"/>
  <c r="R57" i="1"/>
  <c r="I57" i="1"/>
  <c r="R27" i="1"/>
  <c r="H27" i="1"/>
  <c r="E48" i="2"/>
  <c r="R62" i="1"/>
  <c r="I62" i="1"/>
  <c r="R19" i="1"/>
  <c r="E18" i="1"/>
  <c r="S19" i="1"/>
  <c r="E19" i="1"/>
  <c r="D12" i="1"/>
  <c r="D11" i="1"/>
  <c r="C12" i="1"/>
  <c r="C16" i="1" l="1"/>
  <c r="D18" i="1" s="1"/>
  <c r="P23" i="1"/>
  <c r="P39" i="1"/>
  <c r="P57" i="1"/>
  <c r="P30" i="1"/>
  <c r="P46" i="1"/>
  <c r="P62" i="1"/>
  <c r="P31" i="1"/>
  <c r="P54" i="1"/>
  <c r="P24" i="1"/>
  <c r="P25" i="1"/>
  <c r="P41" i="1"/>
  <c r="P59" i="1"/>
  <c r="P32" i="1"/>
  <c r="P48" i="1"/>
  <c r="P64" i="1"/>
  <c r="P27" i="1"/>
  <c r="P43" i="1"/>
  <c r="P61" i="1"/>
  <c r="P34" i="1"/>
  <c r="P50" i="1"/>
  <c r="P21" i="1"/>
  <c r="P49" i="1"/>
  <c r="P45" i="1"/>
  <c r="P40" i="1"/>
  <c r="P29" i="1"/>
  <c r="P47" i="1"/>
  <c r="P63" i="1"/>
  <c r="P36" i="1"/>
  <c r="P52" i="1"/>
  <c r="D15" i="1"/>
  <c r="P38" i="1"/>
  <c r="P51" i="1"/>
  <c r="P56" i="1"/>
  <c r="P22" i="1"/>
  <c r="P65" i="1"/>
  <c r="P35" i="1"/>
  <c r="P53" i="1"/>
  <c r="P26" i="1"/>
  <c r="P42" i="1"/>
  <c r="P58" i="1"/>
  <c r="P66" i="1"/>
  <c r="P55" i="1"/>
  <c r="P44" i="1"/>
  <c r="P33" i="1"/>
  <c r="P37" i="1"/>
  <c r="P28" i="1"/>
  <c r="P60" i="1"/>
  <c r="D16" i="1"/>
  <c r="C11" i="1"/>
  <c r="O31" i="1" l="1"/>
  <c r="O47" i="1"/>
  <c r="O63" i="1"/>
  <c r="O28" i="1"/>
  <c r="O54" i="1"/>
  <c r="O62" i="1"/>
  <c r="O39" i="1"/>
  <c r="O64" i="1"/>
  <c r="O33" i="1"/>
  <c r="O49" i="1"/>
  <c r="O65" i="1"/>
  <c r="O44" i="1"/>
  <c r="O32" i="1"/>
  <c r="O21" i="1"/>
  <c r="O36" i="1"/>
  <c r="O34" i="1"/>
  <c r="O35" i="1"/>
  <c r="O51" i="1"/>
  <c r="O66" i="1"/>
  <c r="O60" i="1"/>
  <c r="O26" i="1"/>
  <c r="C15" i="1"/>
  <c r="O23" i="1"/>
  <c r="O55" i="1"/>
  <c r="O48" i="1"/>
  <c r="O57" i="1"/>
  <c r="O37" i="1"/>
  <c r="O53" i="1"/>
  <c r="O24" i="1"/>
  <c r="O38" i="1"/>
  <c r="O42" i="1"/>
  <c r="O25" i="1"/>
  <c r="O52" i="1"/>
  <c r="O56" i="1"/>
  <c r="O27" i="1"/>
  <c r="O43" i="1"/>
  <c r="O59" i="1"/>
  <c r="O40" i="1"/>
  <c r="O58" i="1"/>
  <c r="O30" i="1"/>
  <c r="O45" i="1"/>
  <c r="O50" i="1"/>
  <c r="O46" i="1"/>
  <c r="O29" i="1"/>
  <c r="O61" i="1"/>
  <c r="O22" i="1"/>
  <c r="O41" i="1"/>
  <c r="C18" i="1" l="1"/>
  <c r="F14" i="1"/>
  <c r="F15" i="1" s="1"/>
</calcChain>
</file>

<file path=xl/sharedStrings.xml><?xml version="1.0" encoding="utf-8"?>
<sst xmlns="http://schemas.openxmlformats.org/spreadsheetml/2006/main" count="463" uniqueCount="228">
  <si>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</si>
  <si>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</si>
  <si>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</si>
  <si>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</si>
  <si>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</si>
  <si>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</si>
  <si>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</si>
  <si>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</si>
  <si>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</si>
  <si>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</si>
  <si>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</si>
  <si>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</si>
  <si>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</si>
  <si>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</si>
  <si>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</si>
  <si>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</si>
  <si>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</si>
  <si>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</si>
  <si>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</si>
  <si>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</si>
  <si>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</si>
  <si>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</si>
  <si>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</si>
  <si>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</si>
  <si>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</si>
  <si>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</si>
  <si>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</si>
  <si>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</si>
  <si>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</si>
  <si>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</si>
  <si>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</si>
  <si>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</si>
  <si>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</si>
  <si>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</si>
  <si>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</si>
  <si>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</si>
  <si>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</si>
  <si>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</si>
  <si>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</si>
  <si>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</si>
  <si>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</si>
  <si>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 xml:space="preserve">RS UMi / GSC 04415-00077 </t>
  </si>
  <si>
    <t>EA/D/RS</t>
  </si>
  <si>
    <t> VB 5.4 </t>
  </si>
  <si>
    <t>I</t>
  </si>
  <si>
    <t> AC 171.20 </t>
  </si>
  <si>
    <t>II</t>
  </si>
  <si>
    <t>BAAVSS 61,14</t>
  </si>
  <si>
    <t>BAV-M 39</t>
  </si>
  <si>
    <t>BBSAG Bull.77</t>
  </si>
  <si>
    <t>BRNO 30</t>
  </si>
  <si>
    <t> VSSC 73 </t>
  </si>
  <si>
    <t>OEJV 0060</t>
  </si>
  <si>
    <t>vis</t>
  </si>
  <si>
    <t>BAV-M 79</t>
  </si>
  <si>
    <t> BRNO 32 </t>
  </si>
  <si>
    <t>BBSAG Bull.118</t>
  </si>
  <si>
    <t>BAVM 212 </t>
  </si>
  <si>
    <t>OEJV 0172</t>
  </si>
  <si>
    <t>pg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</si>
  <si>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</si>
  <si>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</si>
  <si>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</si>
  <si>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</si>
  <si>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</si>
  <si>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</si>
  <si>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</si>
  <si>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</si>
  <si>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</si>
  <si>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2426855.416 </t>
  </si>
  <si>
    <t> 27.05.1932 21:59 </t>
  </si>
  <si>
    <t> 0.025 </t>
  </si>
  <si>
    <t>P </t>
  </si>
  <si>
    <t> W.Strohmeier </t>
  </si>
  <si>
    <t>2426972.353 </t>
  </si>
  <si>
    <t> 21.09.1932 20:28 </t>
  </si>
  <si>
    <t> -0.242 </t>
  </si>
  <si>
    <t>2427157.612 </t>
  </si>
  <si>
    <t> 26.03.1933 02:41 </t>
  </si>
  <si>
    <t> -0.042 </t>
  </si>
  <si>
    <t>2427688.399 </t>
  </si>
  <si>
    <t> 07.09.1934 21:34 </t>
  </si>
  <si>
    <t> 0.244 </t>
  </si>
  <si>
    <t>2428249.567 </t>
  </si>
  <si>
    <t> 22.03.1936 01:36 </t>
  </si>
  <si>
    <t> 0.067 </t>
  </si>
  <si>
    <t>2428428.335 </t>
  </si>
  <si>
    <t> 16.09.1936 20:02 </t>
  </si>
  <si>
    <t> -0.055 </t>
  </si>
  <si>
    <t>2428718.449 </t>
  </si>
  <si>
    <t> 03.07.1937 22:46 </t>
  </si>
  <si>
    <t> 0.134 </t>
  </si>
  <si>
    <t>2429014.494 </t>
  </si>
  <si>
    <t> 25.04.1938 23:51 </t>
  </si>
  <si>
    <t> 0.085 </t>
  </si>
  <si>
    <t>2429162.345 </t>
  </si>
  <si>
    <t> 20.09.1938 20:16 </t>
  </si>
  <si>
    <t> -0.111 </t>
  </si>
  <si>
    <t>2429193.278 </t>
  </si>
  <si>
    <t> 21.10.1938 18:40 </t>
  </si>
  <si>
    <t> -0.021 </t>
  </si>
  <si>
    <t>2429347.419 </t>
  </si>
  <si>
    <t> 24.03.1939 22:03 </t>
  </si>
  <si>
    <t> -0.096 </t>
  </si>
  <si>
    <t>2429495.442 </t>
  </si>
  <si>
    <t> 19.08.1939 22:36 </t>
  </si>
  <si>
    <t> -0.120 </t>
  </si>
  <si>
    <t>2431913.539 </t>
  </si>
  <si>
    <t> 03.04.1946 00:56 </t>
  </si>
  <si>
    <t> -0.123 </t>
  </si>
  <si>
    <t> E.Geyer </t>
  </si>
  <si>
    <t>2432999.598 </t>
  </si>
  <si>
    <t> 24.03.1949 02:21 </t>
  </si>
  <si>
    <t> 0.259 </t>
  </si>
  <si>
    <t>2433307.697 </t>
  </si>
  <si>
    <t> 26.01.1950 04:43 </t>
  </si>
  <si>
    <t> -0.073 </t>
  </si>
  <si>
    <t>2433437.423 </t>
  </si>
  <si>
    <t> 04.06.1950 22:09 </t>
  </si>
  <si>
    <t> 0.111 </t>
  </si>
  <si>
    <t>2433566.600 </t>
  </si>
  <si>
    <t> 12.10.1950 02:24 </t>
  </si>
  <si>
    <t> -0.253 </t>
  </si>
  <si>
    <t>2433708.521 </t>
  </si>
  <si>
    <t> 03.03.1951 00:30 </t>
  </si>
  <si>
    <t> -0.210 </t>
  </si>
  <si>
    <t>2433949.323 </t>
  </si>
  <si>
    <t> 29.10.1951 19:45 </t>
  </si>
  <si>
    <t> 0.016 </t>
  </si>
  <si>
    <t>2434210.346 </t>
  </si>
  <si>
    <t> 16.07.1952 20:18 </t>
  </si>
  <si>
    <t> -1.128 </t>
  </si>
  <si>
    <t> W.Zessewitsch </t>
  </si>
  <si>
    <t>2434239.306 </t>
  </si>
  <si>
    <t> 14.08.1952 19:20 </t>
  </si>
  <si>
    <t> 0.073 </t>
  </si>
  <si>
    <t>2434245.281 </t>
  </si>
  <si>
    <t> 20.08.1952 18:44 </t>
  </si>
  <si>
    <t>2434578.354 </t>
  </si>
  <si>
    <t> 19.07.1953 20:29 </t>
  </si>
  <si>
    <t> -0.153 </t>
  </si>
  <si>
    <t>2435164.467 </t>
  </si>
  <si>
    <t> 25.02.1955 23:12 </t>
  </si>
  <si>
    <t> -0.059 </t>
  </si>
  <si>
    <t>2435343.367 </t>
  </si>
  <si>
    <t> 23.08.1955 20:48 </t>
  </si>
  <si>
    <t> -0.049 </t>
  </si>
  <si>
    <t>2435602.501 </t>
  </si>
  <si>
    <t> 09.05.1956 00:01 </t>
  </si>
  <si>
    <t> 0.003 </t>
  </si>
  <si>
    <t>2436663.600 </t>
  </si>
  <si>
    <t> 05.04.1959 02:24 </t>
  </si>
  <si>
    <t> 0.099 </t>
  </si>
  <si>
    <t>2444756.734 </t>
  </si>
  <si>
    <t> 01.06.1981 05:36 </t>
  </si>
  <si>
    <t> 0.000 </t>
  </si>
  <si>
    <t>V </t>
  </si>
  <si>
    <t> H.Grzelczyk </t>
  </si>
  <si>
    <t>BAVM 34 </t>
  </si>
  <si>
    <t>2445731.340 </t>
  </si>
  <si>
    <t> 31.01.1984 20:09 </t>
  </si>
  <si>
    <t> -0.036 </t>
  </si>
  <si>
    <t> T.Brelstaff </t>
  </si>
  <si>
    <t> VSSC 61 </t>
  </si>
  <si>
    <t>2445990.441 </t>
  </si>
  <si>
    <t> 16.10.1984 22:35 </t>
  </si>
  <si>
    <t> -0.018 </t>
  </si>
  <si>
    <t>BAVM 39 </t>
  </si>
  <si>
    <t>2446175.435 </t>
  </si>
  <si>
    <t> 19.04.1985 22:26 </t>
  </si>
  <si>
    <t> -0.082 </t>
  </si>
  <si>
    <t> A.Paschke </t>
  </si>
  <si>
    <t> BBS 77 </t>
  </si>
  <si>
    <t>2447415.350 </t>
  </si>
  <si>
    <t> 10.09.1988 20:24 </t>
  </si>
  <si>
    <t> -0.060 </t>
  </si>
  <si>
    <t> P.Kucera </t>
  </si>
  <si>
    <t> BRNO 30 </t>
  </si>
  <si>
    <t>2447415.425 </t>
  </si>
  <si>
    <t> 10.09.1988 22:12 </t>
  </si>
  <si>
    <t> 0.015 </t>
  </si>
  <si>
    <t> R.Santler </t>
  </si>
  <si>
    <t>2447847.276 </t>
  </si>
  <si>
    <t> 16.11.1989 18:37 </t>
  </si>
  <si>
    <t> 0.062 </t>
  </si>
  <si>
    <t>2449543.641 </t>
  </si>
  <si>
    <t> 10.07.1994 03:23 </t>
  </si>
  <si>
    <t> 0.056 </t>
  </si>
  <si>
    <t> P.Molik </t>
  </si>
  <si>
    <t>OEJV 0060 </t>
  </si>
  <si>
    <t>2449574.474 </t>
  </si>
  <si>
    <t> 09.08.1994 23:22 </t>
  </si>
  <si>
    <t> 0.046 </t>
  </si>
  <si>
    <t>2449574.48 </t>
  </si>
  <si>
    <t> 09.08.1994 23:31 </t>
  </si>
  <si>
    <t> 0.05 </t>
  </si>
  <si>
    <t> J.Gensler </t>
  </si>
  <si>
    <t>BAVM 79 </t>
  </si>
  <si>
    <t>2449580.657 </t>
  </si>
  <si>
    <t> 16.08.1994 03:46 </t>
  </si>
  <si>
    <t> 0.060 </t>
  </si>
  <si>
    <t>2449679.284 </t>
  </si>
  <si>
    <t> 22.11.1994 18:48 </t>
  </si>
  <si>
    <t> -0.011 </t>
  </si>
  <si>
    <t>2450376.3488 </t>
  </si>
  <si>
    <t> 19.10.1996 20:22 </t>
  </si>
  <si>
    <t> -0.0004 </t>
  </si>
  <si>
    <t> R.Polloczek </t>
  </si>
  <si>
    <t>2450740.43 </t>
  </si>
  <si>
    <t> 18.10.1997 22:19 </t>
  </si>
  <si>
    <t> 0.13 </t>
  </si>
  <si>
    <t>E </t>
  </si>
  <si>
    <t>?</t>
  </si>
  <si>
    <t> BBS 118 </t>
  </si>
  <si>
    <t>2455095.4970 </t>
  </si>
  <si>
    <t> 20.09.2009 23:55 </t>
  </si>
  <si>
    <t> 0.1516 </t>
  </si>
  <si>
    <t>C </t>
  </si>
  <si>
    <t>-I</t>
  </si>
  <si>
    <t> F.Agerer </t>
  </si>
  <si>
    <t>2457001.576 </t>
  </si>
  <si>
    <t> 10.12.2014 01:49 </t>
  </si>
  <si>
    <t>1985</t>
  </si>
  <si>
    <t> 0.126 </t>
  </si>
  <si>
    <t>OEJV 0172 </t>
  </si>
  <si>
    <t>2457001.578 </t>
  </si>
  <si>
    <t> 10.12.2014 01:52 </t>
  </si>
  <si>
    <t> 0.128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</si>
</sst>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9" xfId="0" applyFont="1" applyBorder="1" applyAlignment="1"/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/>
    <xf numFmtId="0" fontId="18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15" fillId="0" borderId="0" xfId="42" applyFont="1" applyAlignment="1">
      <alignment horizontal="left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UMi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27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0.02</c:v>
                  </c:pt>
                  <c:pt idx="43">
                    <c:v>0.01</c:v>
                  </c:pt>
                  <c:pt idx="44">
                    <c:v>0.01</c:v>
                  </c:pt>
                  <c:pt idx="45">
                    <c:v>2.8999999999999998E-3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27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0.02</c:v>
                  </c:pt>
                  <c:pt idx="43">
                    <c:v>0.01</c:v>
                  </c:pt>
                  <c:pt idx="44">
                    <c:v>0.01</c:v>
                  </c:pt>
                  <c:pt idx="45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2.4727160005568294E-2</c:v>
                </c:pt>
                <c:pt idx="1">
                  <c:v>-0.24210185999618261</c:v>
                </c:pt>
                <c:pt idx="2">
                  <c:v>-4.1779259994655149E-2</c:v>
                </c:pt>
                <c:pt idx="3">
                  <c:v>0.24367886000618455</c:v>
                </c:pt>
                <c:pt idx="4">
                  <c:v>6.7024080002738629E-2</c:v>
                </c:pt>
                <c:pt idx="5">
                  <c:v>-5.5030739997164346E-2</c:v>
                </c:pt>
                <c:pt idx="6">
                  <c:v>0.13370800000484451</c:v>
                </c:pt>
                <c:pt idx="7">
                  <c:v>8.4824160003336146E-2</c:v>
                </c:pt>
                <c:pt idx="8">
                  <c:v>-0.11111775999597739</c:v>
                </c:pt>
                <c:pt idx="9">
                  <c:v>-2.1230660000583157E-2</c:v>
                </c:pt>
                <c:pt idx="10">
                  <c:v>-9.5795159995759604E-2</c:v>
                </c:pt>
                <c:pt idx="11">
                  <c:v>-0.11973707999641192</c:v>
                </c:pt>
                <c:pt idx="12">
                  <c:v>-0.12278843999592937</c:v>
                </c:pt>
                <c:pt idx="13">
                  <c:v>0.25863748000119813</c:v>
                </c:pt>
                <c:pt idx="14">
                  <c:v>-7.3491520000970922E-2</c:v>
                </c:pt>
                <c:pt idx="15">
                  <c:v>0.1114343000081135</c:v>
                </c:pt>
                <c:pt idx="16">
                  <c:v>-0.25263987999642268</c:v>
                </c:pt>
                <c:pt idx="17">
                  <c:v>-0.20995921999565326</c:v>
                </c:pt>
                <c:pt idx="18">
                  <c:v>1.5760160000354517E-2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E-4ABB-B479-8413B5E713E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9">
                  <c:v>-1.1276994899963029</c:v>
                </c:pt>
                <c:pt idx="20">
                  <c:v>7.3498900004778989E-2</c:v>
                </c:pt>
                <c:pt idx="21">
                  <c:v>-0.1201236799970502</c:v>
                </c:pt>
                <c:pt idx="22">
                  <c:v>-0.1527429999987362</c:v>
                </c:pt>
                <c:pt idx="23">
                  <c:v>-5.8888100000331178E-2</c:v>
                </c:pt>
                <c:pt idx="24">
                  <c:v>-4.8942919995170087E-2</c:v>
                </c:pt>
                <c:pt idx="25">
                  <c:v>2.9087200018693693E-3</c:v>
                </c:pt>
                <c:pt idx="26">
                  <c:v>9.8824960005003959E-2</c:v>
                </c:pt>
                <c:pt idx="28">
                  <c:v>-3.6367640001117252E-2</c:v>
                </c:pt>
                <c:pt idx="29">
                  <c:v>-1.7515999999886844E-2</c:v>
                </c:pt>
                <c:pt idx="30">
                  <c:v>-8.2193399997777306E-2</c:v>
                </c:pt>
                <c:pt idx="31">
                  <c:v>-8.2193399997777306E-2</c:v>
                </c:pt>
                <c:pt idx="32">
                  <c:v>-6.0331979999318719E-2</c:v>
                </c:pt>
                <c:pt idx="33">
                  <c:v>1.4668020005046856E-2</c:v>
                </c:pt>
                <c:pt idx="34">
                  <c:v>6.2087420003081206E-2</c:v>
                </c:pt>
                <c:pt idx="35">
                  <c:v>5.5877920007333159E-2</c:v>
                </c:pt>
                <c:pt idx="36">
                  <c:v>4.5765020004182588E-2</c:v>
                </c:pt>
                <c:pt idx="37">
                  <c:v>5.1765020005404949E-2</c:v>
                </c:pt>
                <c:pt idx="38">
                  <c:v>6.0142440001072828E-2</c:v>
                </c:pt>
                <c:pt idx="39">
                  <c:v>-1.0818839997227769E-2</c:v>
                </c:pt>
                <c:pt idx="40">
                  <c:v>-3.7037999572930858E-4</c:v>
                </c:pt>
                <c:pt idx="41">
                  <c:v>0.13209740000456804</c:v>
                </c:pt>
                <c:pt idx="42">
                  <c:v>0.15155592000519391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E-4ABB-B479-8413B5E713E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FE-4ABB-B479-8413B5E713E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43">
                  <c:v>0.1261787000039476</c:v>
                </c:pt>
                <c:pt idx="44">
                  <c:v>0.12817870000435505</c:v>
                </c:pt>
                <c:pt idx="45">
                  <c:v>8.5207820004143286E-2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FE-4ABB-B479-8413B5E713E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FE-4ABB-B479-8413B5E713E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FE-4ABB-B479-8413B5E713E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FE-4ABB-B479-8413B5E7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260600"/>
        <c:axId val="1"/>
      </c:scatterChart>
      <c:valAx>
        <c:axId val="68926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26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5806451612903"/>
          <c:y val="0.92097264437689974"/>
          <c:w val="0.3467741935483871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UMi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2.4727160005568294E-2</c:v>
                </c:pt>
                <c:pt idx="1">
                  <c:v>-0.24210185999618261</c:v>
                </c:pt>
                <c:pt idx="2">
                  <c:v>-4.1779259994655149E-2</c:v>
                </c:pt>
                <c:pt idx="3">
                  <c:v>0.24367886000618455</c:v>
                </c:pt>
                <c:pt idx="4">
                  <c:v>6.7024080002738629E-2</c:v>
                </c:pt>
                <c:pt idx="5">
                  <c:v>-5.5030739997164346E-2</c:v>
                </c:pt>
                <c:pt idx="6">
                  <c:v>0.13370800000484451</c:v>
                </c:pt>
                <c:pt idx="7">
                  <c:v>8.4824160003336146E-2</c:v>
                </c:pt>
                <c:pt idx="8">
                  <c:v>-0.11111775999597739</c:v>
                </c:pt>
                <c:pt idx="9">
                  <c:v>-2.1230660000583157E-2</c:v>
                </c:pt>
                <c:pt idx="10">
                  <c:v>-9.5795159995759604E-2</c:v>
                </c:pt>
                <c:pt idx="11">
                  <c:v>-0.11973707999641192</c:v>
                </c:pt>
                <c:pt idx="12">
                  <c:v>-0.12278843999592937</c:v>
                </c:pt>
                <c:pt idx="13">
                  <c:v>0.25863748000119813</c:v>
                </c:pt>
                <c:pt idx="14">
                  <c:v>-7.3491520000970922E-2</c:v>
                </c:pt>
                <c:pt idx="15">
                  <c:v>0.1114343000081135</c:v>
                </c:pt>
                <c:pt idx="16">
                  <c:v>-0.25263987999642268</c:v>
                </c:pt>
                <c:pt idx="17">
                  <c:v>-0.20995921999565326</c:v>
                </c:pt>
                <c:pt idx="18">
                  <c:v>1.5760160000354517E-2</c:v>
                </c:pt>
                <c:pt idx="20">
                  <c:v>7.3498900004778989E-2</c:v>
                </c:pt>
                <c:pt idx="21">
                  <c:v>-0.1201236799970502</c:v>
                </c:pt>
                <c:pt idx="22">
                  <c:v>-0.1527429999987362</c:v>
                </c:pt>
                <c:pt idx="23">
                  <c:v>-5.8888100000331178E-2</c:v>
                </c:pt>
                <c:pt idx="24">
                  <c:v>-4.8942919995170087E-2</c:v>
                </c:pt>
                <c:pt idx="25">
                  <c:v>2.9087200018693693E-3</c:v>
                </c:pt>
                <c:pt idx="26">
                  <c:v>9.8824960005003959E-2</c:v>
                </c:pt>
                <c:pt idx="27">
                  <c:v>0</c:v>
                </c:pt>
                <c:pt idx="28">
                  <c:v>-3.6367640001117252E-2</c:v>
                </c:pt>
                <c:pt idx="29">
                  <c:v>-1.7515999999886844E-2</c:v>
                </c:pt>
                <c:pt idx="30">
                  <c:v>-8.2193399997777306E-2</c:v>
                </c:pt>
                <c:pt idx="31">
                  <c:v>-8.2193399997777306E-2</c:v>
                </c:pt>
                <c:pt idx="32">
                  <c:v>-6.0331979999318719E-2</c:v>
                </c:pt>
                <c:pt idx="33">
                  <c:v>1.4668020005046856E-2</c:v>
                </c:pt>
                <c:pt idx="34">
                  <c:v>6.2087420003081206E-2</c:v>
                </c:pt>
                <c:pt idx="35">
                  <c:v>5.5877920007333159E-2</c:v>
                </c:pt>
                <c:pt idx="36">
                  <c:v>4.5765020004182588E-2</c:v>
                </c:pt>
                <c:pt idx="37">
                  <c:v>5.1765020005404949E-2</c:v>
                </c:pt>
                <c:pt idx="38">
                  <c:v>6.0142440001072828E-2</c:v>
                </c:pt>
                <c:pt idx="39">
                  <c:v>-1.0818839997227769E-2</c:v>
                </c:pt>
                <c:pt idx="40">
                  <c:v>-3.7037999572930858E-4</c:v>
                </c:pt>
                <c:pt idx="41">
                  <c:v>0.13209740000456804</c:v>
                </c:pt>
                <c:pt idx="42">
                  <c:v>0.15155592000519391</c:v>
                </c:pt>
                <c:pt idx="43">
                  <c:v>0.1261787000039476</c:v>
                </c:pt>
                <c:pt idx="44">
                  <c:v>0.12817870000435505</c:v>
                </c:pt>
                <c:pt idx="45">
                  <c:v>8.5207820004143286E-2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F-4A4E-97D8-02012881DB5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-4.3090939088964178E-2</c:v>
                </c:pt>
                <c:pt idx="1">
                  <c:v>-4.2681063478389042E-2</c:v>
                </c:pt>
                <c:pt idx="2">
                  <c:v>-4.2033891461691467E-2</c:v>
                </c:pt>
                <c:pt idx="3">
                  <c:v>-4.0178665013825082E-2</c:v>
                </c:pt>
                <c:pt idx="4">
                  <c:v>-3.8215576563175757E-2</c:v>
                </c:pt>
                <c:pt idx="5">
                  <c:v>-3.7589976947034767E-2</c:v>
                </c:pt>
                <c:pt idx="6">
                  <c:v>-3.6576074120875227E-2</c:v>
                </c:pt>
                <c:pt idx="7">
                  <c:v>-3.5540598894159101E-2</c:v>
                </c:pt>
                <c:pt idx="8">
                  <c:v>-3.5022861280801038E-2</c:v>
                </c:pt>
                <c:pt idx="9">
                  <c:v>-3.4914999278018111E-2</c:v>
                </c:pt>
                <c:pt idx="10">
                  <c:v>-3.4375689264103462E-2</c:v>
                </c:pt>
                <c:pt idx="11">
                  <c:v>-3.3857951650745399E-2</c:v>
                </c:pt>
                <c:pt idx="12">
                  <c:v>-2.5401570632563725E-2</c:v>
                </c:pt>
                <c:pt idx="13">
                  <c:v>-2.1604828134604601E-2</c:v>
                </c:pt>
                <c:pt idx="14">
                  <c:v>-2.0526208106775305E-2</c:v>
                </c:pt>
                <c:pt idx="15">
                  <c:v>-2.0073187695086998E-2</c:v>
                </c:pt>
                <c:pt idx="16">
                  <c:v>-1.9620167283398698E-2</c:v>
                </c:pt>
                <c:pt idx="17">
                  <c:v>-1.912400207059722E-2</c:v>
                </c:pt>
                <c:pt idx="18">
                  <c:v>-1.8282678448890369E-2</c:v>
                </c:pt>
                <c:pt idx="19">
                  <c:v>-1.736585142523547E-2</c:v>
                </c:pt>
                <c:pt idx="20">
                  <c:v>-1.7268775622730829E-2</c:v>
                </c:pt>
                <c:pt idx="21">
                  <c:v>-1.7247203222174243E-2</c:v>
                </c:pt>
                <c:pt idx="22">
                  <c:v>-1.6082293592118605E-2</c:v>
                </c:pt>
                <c:pt idx="23">
                  <c:v>-1.4032915539242945E-2</c:v>
                </c:pt>
                <c:pt idx="24">
                  <c:v>-1.3407315923101949E-2</c:v>
                </c:pt>
                <c:pt idx="25">
                  <c:v>-1.2501275099725342E-2</c:v>
                </c:pt>
                <c:pt idx="26">
                  <c:v>-8.7908222039925661E-3</c:v>
                </c:pt>
                <c:pt idx="27">
                  <c:v>1.9512167326248161E-2</c:v>
                </c:pt>
                <c:pt idx="28">
                  <c:v>2.2920606614188738E-2</c:v>
                </c:pt>
                <c:pt idx="29">
                  <c:v>2.3826647437565344E-2</c:v>
                </c:pt>
                <c:pt idx="30">
                  <c:v>2.4473819454262923E-2</c:v>
                </c:pt>
                <c:pt idx="31">
                  <c:v>2.4473819454262923E-2</c:v>
                </c:pt>
                <c:pt idx="32">
                  <c:v>2.8809871966136692E-2</c:v>
                </c:pt>
                <c:pt idx="33">
                  <c:v>2.8809871966136692E-2</c:v>
                </c:pt>
                <c:pt idx="34">
                  <c:v>3.0319940005097707E-2</c:v>
                </c:pt>
                <c:pt idx="35">
                  <c:v>3.6252350158158836E-2</c:v>
                </c:pt>
                <c:pt idx="36">
                  <c:v>3.6360212160941763E-2</c:v>
                </c:pt>
                <c:pt idx="37">
                  <c:v>3.6360212160941763E-2</c:v>
                </c:pt>
                <c:pt idx="38">
                  <c:v>3.6381784561498348E-2</c:v>
                </c:pt>
                <c:pt idx="39">
                  <c:v>3.6726942970403728E-2</c:v>
                </c:pt>
                <c:pt idx="40">
                  <c:v>3.9164624233297932E-2</c:v>
                </c:pt>
                <c:pt idx="41">
                  <c:v>4.0437395866136504E-2</c:v>
                </c:pt>
                <c:pt idx="42">
                  <c:v>5.5667510659086164E-2</c:v>
                </c:pt>
                <c:pt idx="43">
                  <c:v>6.2333382431071213E-2</c:v>
                </c:pt>
                <c:pt idx="44">
                  <c:v>6.2333382431071213E-2</c:v>
                </c:pt>
                <c:pt idx="45">
                  <c:v>6.5267228906766894E-2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9F-4A4E-97D8-02012881D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579672"/>
        <c:axId val="1"/>
      </c:scatterChart>
      <c:valAx>
        <c:axId val="692579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579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UMi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9">
                  <c:v>-1.1276994899963029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6-4639-8BFF-5F62E02D2B4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-2902</c:v>
                </c:pt>
                <c:pt idx="1">
                  <c:v>-2883</c:v>
                </c:pt>
                <c:pt idx="2">
                  <c:v>-2853</c:v>
                </c:pt>
                <c:pt idx="3">
                  <c:v>-2767</c:v>
                </c:pt>
                <c:pt idx="4">
                  <c:v>-2676</c:v>
                </c:pt>
                <c:pt idx="5">
                  <c:v>-2647</c:v>
                </c:pt>
                <c:pt idx="6">
                  <c:v>-2600</c:v>
                </c:pt>
                <c:pt idx="7">
                  <c:v>-2552</c:v>
                </c:pt>
                <c:pt idx="8">
                  <c:v>-2528</c:v>
                </c:pt>
                <c:pt idx="9">
                  <c:v>-2523</c:v>
                </c:pt>
                <c:pt idx="10">
                  <c:v>-2498</c:v>
                </c:pt>
                <c:pt idx="11">
                  <c:v>-2474</c:v>
                </c:pt>
                <c:pt idx="12">
                  <c:v>-2082</c:v>
                </c:pt>
                <c:pt idx="13">
                  <c:v>-1906</c:v>
                </c:pt>
                <c:pt idx="14">
                  <c:v>-1856</c:v>
                </c:pt>
                <c:pt idx="15">
                  <c:v>-1835</c:v>
                </c:pt>
                <c:pt idx="16">
                  <c:v>-1814</c:v>
                </c:pt>
                <c:pt idx="17">
                  <c:v>-1791</c:v>
                </c:pt>
                <c:pt idx="18">
                  <c:v>-1752</c:v>
                </c:pt>
                <c:pt idx="19">
                  <c:v>-1709.5</c:v>
                </c:pt>
                <c:pt idx="20">
                  <c:v>-1705</c:v>
                </c:pt>
                <c:pt idx="21">
                  <c:v>-1704</c:v>
                </c:pt>
                <c:pt idx="22">
                  <c:v>-1650</c:v>
                </c:pt>
                <c:pt idx="23">
                  <c:v>-1555</c:v>
                </c:pt>
                <c:pt idx="24">
                  <c:v>-1526</c:v>
                </c:pt>
                <c:pt idx="25">
                  <c:v>-1484</c:v>
                </c:pt>
                <c:pt idx="26">
                  <c:v>-1312</c:v>
                </c:pt>
                <c:pt idx="27">
                  <c:v>0</c:v>
                </c:pt>
                <c:pt idx="28">
                  <c:v>158</c:v>
                </c:pt>
                <c:pt idx="29">
                  <c:v>200</c:v>
                </c:pt>
                <c:pt idx="30">
                  <c:v>230</c:v>
                </c:pt>
                <c:pt idx="31">
                  <c:v>230</c:v>
                </c:pt>
                <c:pt idx="32">
                  <c:v>431</c:v>
                </c:pt>
                <c:pt idx="33">
                  <c:v>431</c:v>
                </c:pt>
                <c:pt idx="34">
                  <c:v>501</c:v>
                </c:pt>
                <c:pt idx="35">
                  <c:v>776</c:v>
                </c:pt>
                <c:pt idx="36">
                  <c:v>781</c:v>
                </c:pt>
                <c:pt idx="37">
                  <c:v>781</c:v>
                </c:pt>
                <c:pt idx="38">
                  <c:v>782</c:v>
                </c:pt>
                <c:pt idx="39">
                  <c:v>798</c:v>
                </c:pt>
                <c:pt idx="40">
                  <c:v>911</c:v>
                </c:pt>
                <c:pt idx="41">
                  <c:v>970</c:v>
                </c:pt>
                <c:pt idx="42">
                  <c:v>1676</c:v>
                </c:pt>
                <c:pt idx="43">
                  <c:v>1985</c:v>
                </c:pt>
                <c:pt idx="44">
                  <c:v>1985</c:v>
                </c:pt>
                <c:pt idx="45">
                  <c:v>2121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6-4639-8BFF-5F62E02D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261680"/>
        <c:axId val="1"/>
      </c:scatterChart>
      <c:valAx>
        <c:axId val="68926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261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228600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2F5B8B7B-FCF6-FB3D-9500-9E98123FD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12</xdr:col>
      <xdr:colOff>133350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3DC6B1-149E-0900-F665-FFA556013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95250</xdr:rowOff>
    </xdr:from>
    <xdr:to>
      <xdr:col>12</xdr:col>
      <xdr:colOff>95250</xdr:colOff>
      <xdr:row>37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B11404A-C1B0-4815-FEF6-1A6E1CEFC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60.pdf" TargetMode="External"/><Relationship Id="rId3" Type="http://schemas.openxmlformats.org/officeDocument/2006/relationships/hyperlink" Target="http://www.bav-astro.de/sfs/BAVM_link.php?BAVMnr=39" TargetMode="External"/><Relationship Id="rId7" Type="http://schemas.openxmlformats.org/officeDocument/2006/relationships/hyperlink" Target="http://var.astro.cz/oejv/issues/oejv0060.pdf" TargetMode="External"/><Relationship Id="rId2" Type="http://schemas.openxmlformats.org/officeDocument/2006/relationships/hyperlink" Target="http://www.bav-astro.de/sfs/BAVM_link.php?BAVMnr=39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79" TargetMode="External"/><Relationship Id="rId11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var.astro.cz/oejv/issues/oejv0060.pdf" TargetMode="External"/><Relationship Id="rId10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18</v>
      </c>
      <c r="B2" s="30" t="s">
        <v>42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44756.733999999997</v>
      </c>
      <c r="D4" s="4">
        <v>6.1686225800000001</v>
      </c>
    </row>
    <row r="5" spans="1:6" ht="13.5" thickTop="1" x14ac:dyDescent="0.2">
      <c r="A5" s="23" t="s">
        <v>33</v>
      </c>
      <c r="B5" s="17"/>
      <c r="C5" s="24">
        <v>-9.5</v>
      </c>
      <c r="D5" s="17" t="s">
        <v>34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44756.733999999997</v>
      </c>
    </row>
    <row r="8" spans="1:6" x14ac:dyDescent="0.2">
      <c r="A8" t="s">
        <v>4</v>
      </c>
      <c r="C8">
        <f>+D4</f>
        <v>6.1686225800000001</v>
      </c>
    </row>
    <row r="9" spans="1:6" x14ac:dyDescent="0.2">
      <c r="A9" s="15" t="s">
        <v>30</v>
      </c>
      <c r="B9" s="15"/>
      <c r="C9" s="16">
        <v>21</v>
      </c>
      <c r="D9" s="16">
        <v>21</v>
      </c>
    </row>
    <row r="10" spans="1:6" ht="13.5" thickBot="1" x14ac:dyDescent="0.25">
      <c r="A10" s="17"/>
      <c r="B10" s="17"/>
      <c r="C10" s="5" t="s">
        <v>20</v>
      </c>
      <c r="D10" s="5" t="s">
        <v>21</v>
      </c>
    </row>
    <row r="11" spans="1:6" x14ac:dyDescent="0.2">
      <c r="A11" s="17" t="s">
        <v>15</v>
      </c>
      <c r="B11" s="17"/>
      <c r="C11" s="18">
        <f ca="1">INTERCEPT(INDIRECT(C14):R$935,INDIRECT(C13):$F$935)</f>
        <v>1.9512167326248161E-2</v>
      </c>
      <c r="D11" s="18" t="e">
        <f ca="1">INTERCEPT(INDIRECT(D14):S$935,INDIRECT(D13):$F$935)</f>
        <v>#DIV/0!</v>
      </c>
      <c r="E11" s="15" t="s">
        <v>36</v>
      </c>
      <c r="F11">
        <v>1</v>
      </c>
    </row>
    <row r="12" spans="1:6" x14ac:dyDescent="0.2">
      <c r="A12" s="17" t="s">
        <v>16</v>
      </c>
      <c r="B12" s="17"/>
      <c r="C12" s="18">
        <f ca="1">SLOPE(INDIRECT(C14):R$935,INDIRECT(C13):$F$935)</f>
        <v>2.1572400556585919E-5</v>
      </c>
      <c r="D12" s="18" t="e">
        <f ca="1">SLOPE(INDIRECT(D14):S$935,INDIRECT(D13):$F$935)</f>
        <v>#DIV/0!</v>
      </c>
      <c r="E12" s="15" t="s">
        <v>37</v>
      </c>
      <c r="F12" s="25">
        <f ca="1">NOW()+15018.5+$C$5/24</f>
        <v>60326.728451388888</v>
      </c>
    </row>
    <row r="13" spans="1:6" x14ac:dyDescent="0.2">
      <c r="A13" s="15" t="s">
        <v>31</v>
      </c>
      <c r="B13" s="15"/>
      <c r="C13" s="16" t="str">
        <f>"F"&amp;C9</f>
        <v>F21</v>
      </c>
      <c r="D13" s="16" t="str">
        <f>"F"&amp;D9</f>
        <v>F21</v>
      </c>
      <c r="E13" s="15" t="s">
        <v>38</v>
      </c>
      <c r="F13" s="25">
        <f ca="1">ROUND(2*(F12-$C$7)/$C$8,0)/2+F11</f>
        <v>2525</v>
      </c>
    </row>
    <row r="14" spans="1:6" x14ac:dyDescent="0.2">
      <c r="A14" s="15" t="s">
        <v>32</v>
      </c>
      <c r="B14" s="15"/>
      <c r="C14" s="16" t="str">
        <f>"R"&amp;C9</f>
        <v>R21</v>
      </c>
      <c r="D14" s="16" t="str">
        <f>"S"&amp;D9</f>
        <v>S21</v>
      </c>
      <c r="E14" s="15" t="s">
        <v>39</v>
      </c>
      <c r="F14" s="26">
        <f ca="1">ROUND(2*(F12-$C$15)/$C$16,0)/2+F11</f>
        <v>404</v>
      </c>
    </row>
    <row r="15" spans="1:6" x14ac:dyDescent="0.2">
      <c r="A15" s="19" t="s">
        <v>17</v>
      </c>
      <c r="B15" s="17"/>
      <c r="C15" s="20">
        <f ca="1">($C7+C11)+($C8+C12)*INT(MAX($F21:$F3533))</f>
        <v>57840.447759408904</v>
      </c>
      <c r="D15" s="20" t="e">
        <f ca="1">($C7+D11)+($C8+D12)*INT(MAX($F21:$F3533))</f>
        <v>#DIV/0!</v>
      </c>
      <c r="E15" s="15" t="s">
        <v>40</v>
      </c>
      <c r="F15" s="27">
        <f ca="1">+$C$15+$C$16*F14-15018.5-$C$5/24</f>
        <v>45314.475830312062</v>
      </c>
    </row>
    <row r="16" spans="1:6" x14ac:dyDescent="0.2">
      <c r="A16" s="21" t="s">
        <v>5</v>
      </c>
      <c r="B16" s="17"/>
      <c r="C16" s="22">
        <f ca="1">+$C8+C12</f>
        <v>6.1686441524005566</v>
      </c>
      <c r="D16" s="18" t="e">
        <f ca="1">+$C8+D12</f>
        <v>#DIV/0!</v>
      </c>
      <c r="E16" s="28"/>
      <c r="F16" s="28" t="s">
        <v>35</v>
      </c>
    </row>
    <row r="17" spans="1:19" ht="13.5" thickBot="1" x14ac:dyDescent="0.25">
      <c r="A17" s="14" t="s">
        <v>29</v>
      </c>
      <c r="C17">
        <f>COUNT(C21:C1247)</f>
        <v>46</v>
      </c>
    </row>
    <row r="18" spans="1:19" ht="14.25" thickTop="1" thickBot="1" x14ac:dyDescent="0.25">
      <c r="A18" s="6" t="s">
        <v>23</v>
      </c>
      <c r="C18" s="3">
        <f ca="1">+C15</f>
        <v>57840.447759408904</v>
      </c>
      <c r="D18" s="4">
        <f ca="1">+C16</f>
        <v>6.1686441524005566</v>
      </c>
      <c r="E18" s="29">
        <f>R19</f>
        <v>45</v>
      </c>
    </row>
    <row r="19" spans="1:19" ht="14.25" thickTop="1" thickBot="1" x14ac:dyDescent="0.25">
      <c r="A19" s="6" t="s">
        <v>24</v>
      </c>
      <c r="C19" s="3">
        <v>34210.345999999998</v>
      </c>
      <c r="D19" s="34">
        <v>6.1686435523522833</v>
      </c>
      <c r="E19" s="29">
        <f>S19</f>
        <v>1</v>
      </c>
      <c r="R19">
        <f>COUNT(R21:R322)</f>
        <v>45</v>
      </c>
      <c r="S19">
        <f>COUNT(S21:S322)</f>
        <v>1</v>
      </c>
    </row>
    <row r="20" spans="1:19" ht="14.25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59</v>
      </c>
      <c r="I20" s="8" t="s">
        <v>53</v>
      </c>
      <c r="J20" s="8" t="s">
        <v>60</v>
      </c>
      <c r="K20" s="8" t="s">
        <v>61</v>
      </c>
      <c r="L20" s="8" t="s">
        <v>27</v>
      </c>
      <c r="M20" s="8" t="s">
        <v>19</v>
      </c>
      <c r="N20" s="8" t="s">
        <v>22</v>
      </c>
      <c r="O20" s="8" t="s">
        <v>25</v>
      </c>
      <c r="P20" s="7" t="s">
        <v>26</v>
      </c>
      <c r="Q20" s="5" t="s">
        <v>14</v>
      </c>
      <c r="R20" s="9" t="s">
        <v>20</v>
      </c>
      <c r="S20" s="9" t="s">
        <v>21</v>
      </c>
    </row>
    <row r="21" spans="1:19" x14ac:dyDescent="0.2">
      <c r="A21" s="31" t="s">
        <v>43</v>
      </c>
      <c r="B21" s="32" t="s">
        <v>44</v>
      </c>
      <c r="C21" s="33">
        <v>26855.416000000001</v>
      </c>
      <c r="D21" s="11"/>
      <c r="E21" s="10">
        <f t="shared" ref="E21:E65" si="0">+(C21-C$7)/C$8</f>
        <v>-2901.9959914616784</v>
      </c>
      <c r="F21" s="10">
        <f t="shared" ref="F21:F66" si="1">ROUND(2*E21,0)/2</f>
        <v>-2902</v>
      </c>
      <c r="G21" s="10">
        <f t="shared" ref="G21:G65" si="2">+C21-(C$7+F21*C$8)</f>
        <v>2.4727160005568294E-2</v>
      </c>
      <c r="H21">
        <f t="shared" ref="H21:H39" si="3">+G21</f>
        <v>2.4727160005568294E-2</v>
      </c>
      <c r="O21">
        <f ca="1">+C$11+C$12*$F21</f>
        <v>-4.3090939088964178E-2</v>
      </c>
      <c r="P21" t="e">
        <f ca="1">+D$11+D$12*$F21</f>
        <v>#DIV/0!</v>
      </c>
      <c r="Q21" s="2">
        <f>+C21-15018.5</f>
        <v>11836.916000000001</v>
      </c>
      <c r="R21">
        <f>G21</f>
        <v>2.4727160005568294E-2</v>
      </c>
    </row>
    <row r="22" spans="1:19" x14ac:dyDescent="0.2">
      <c r="A22" s="31" t="s">
        <v>43</v>
      </c>
      <c r="B22" s="32" t="s">
        <v>44</v>
      </c>
      <c r="C22" s="33">
        <v>26972.352999999999</v>
      </c>
      <c r="D22" s="11"/>
      <c r="E22" s="10">
        <f t="shared" si="0"/>
        <v>-2883.039247312809</v>
      </c>
      <c r="F22" s="10">
        <f t="shared" si="1"/>
        <v>-2883</v>
      </c>
      <c r="G22" s="10">
        <f t="shared" si="2"/>
        <v>-0.24210185999618261</v>
      </c>
      <c r="H22">
        <f t="shared" si="3"/>
        <v>-0.24210185999618261</v>
      </c>
      <c r="O22">
        <f t="shared" ref="O22:O65" ca="1" si="4">+C$11+C$12*$F22</f>
        <v>-4.2681063478389042E-2</v>
      </c>
      <c r="P22" t="e">
        <f t="shared" ref="P22:P65" ca="1" si="5">+D$11+D$12*$F22</f>
        <v>#DIV/0!</v>
      </c>
      <c r="Q22" s="2">
        <f t="shared" ref="Q22:Q65" si="6">+C22-15018.5</f>
        <v>11953.852999999999</v>
      </c>
      <c r="R22">
        <f t="shared" ref="R22:R65" si="7">G22</f>
        <v>-0.24210185999618261</v>
      </c>
    </row>
    <row r="23" spans="1:19" x14ac:dyDescent="0.2">
      <c r="A23" s="31" t="s">
        <v>43</v>
      </c>
      <c r="B23" s="32" t="s">
        <v>44</v>
      </c>
      <c r="C23" s="33">
        <v>27157.612000000001</v>
      </c>
      <c r="D23" s="11"/>
      <c r="E23" s="10">
        <f t="shared" si="0"/>
        <v>-2853.0067728669496</v>
      </c>
      <c r="F23" s="10">
        <f t="shared" si="1"/>
        <v>-2853</v>
      </c>
      <c r="G23" s="10">
        <f t="shared" si="2"/>
        <v>-4.1779259994655149E-2</v>
      </c>
      <c r="H23">
        <f t="shared" si="3"/>
        <v>-4.1779259994655149E-2</v>
      </c>
      <c r="O23">
        <f t="shared" ca="1" si="4"/>
        <v>-4.2033891461691467E-2</v>
      </c>
      <c r="P23" t="e">
        <f t="shared" ca="1" si="5"/>
        <v>#DIV/0!</v>
      </c>
      <c r="Q23" s="2">
        <f t="shared" si="6"/>
        <v>12139.112000000001</v>
      </c>
      <c r="R23">
        <f t="shared" si="7"/>
        <v>-4.1779259994655149E-2</v>
      </c>
    </row>
    <row r="24" spans="1:19" x14ac:dyDescent="0.2">
      <c r="A24" s="31" t="s">
        <v>43</v>
      </c>
      <c r="B24" s="32" t="s">
        <v>44</v>
      </c>
      <c r="C24" s="33">
        <v>27688.399000000001</v>
      </c>
      <c r="D24" s="11"/>
      <c r="E24" s="10">
        <f t="shared" si="0"/>
        <v>-2766.9604970385458</v>
      </c>
      <c r="F24" s="10">
        <f t="shared" si="1"/>
        <v>-2767</v>
      </c>
      <c r="G24" s="10">
        <f t="shared" si="2"/>
        <v>0.24367886000618455</v>
      </c>
      <c r="H24">
        <f t="shared" si="3"/>
        <v>0.24367886000618455</v>
      </c>
      <c r="O24">
        <f t="shared" ca="1" si="4"/>
        <v>-4.0178665013825082E-2</v>
      </c>
      <c r="P24" t="e">
        <f t="shared" ca="1" si="5"/>
        <v>#DIV/0!</v>
      </c>
      <c r="Q24" s="2">
        <f t="shared" si="6"/>
        <v>12669.899000000001</v>
      </c>
      <c r="R24">
        <f t="shared" si="7"/>
        <v>0.24367886000618455</v>
      </c>
    </row>
    <row r="25" spans="1:19" x14ac:dyDescent="0.2">
      <c r="A25" s="31" t="s">
        <v>43</v>
      </c>
      <c r="B25" s="32" t="s">
        <v>44</v>
      </c>
      <c r="C25" s="33">
        <v>28249.566999999999</v>
      </c>
      <c r="D25" s="11"/>
      <c r="E25" s="10">
        <f t="shared" si="0"/>
        <v>-2675.9891346764803</v>
      </c>
      <c r="F25" s="10">
        <f t="shared" si="1"/>
        <v>-2676</v>
      </c>
      <c r="G25" s="10">
        <f t="shared" si="2"/>
        <v>6.7024080002738629E-2</v>
      </c>
      <c r="H25">
        <f t="shared" si="3"/>
        <v>6.7024080002738629E-2</v>
      </c>
      <c r="O25">
        <f t="shared" ca="1" si="4"/>
        <v>-3.8215576563175757E-2</v>
      </c>
      <c r="P25" t="e">
        <f t="shared" ca="1" si="5"/>
        <v>#DIV/0!</v>
      </c>
      <c r="Q25" s="2">
        <f t="shared" si="6"/>
        <v>13231.066999999999</v>
      </c>
      <c r="R25">
        <f t="shared" si="7"/>
        <v>6.7024080002738629E-2</v>
      </c>
    </row>
    <row r="26" spans="1:19" x14ac:dyDescent="0.2">
      <c r="A26" s="31" t="s">
        <v>43</v>
      </c>
      <c r="B26" s="32" t="s">
        <v>44</v>
      </c>
      <c r="C26" s="33">
        <v>28428.334999999999</v>
      </c>
      <c r="D26" s="11"/>
      <c r="E26" s="10">
        <f t="shared" si="0"/>
        <v>-2647.0089210742403</v>
      </c>
      <c r="F26" s="10">
        <f t="shared" si="1"/>
        <v>-2647</v>
      </c>
      <c r="G26" s="10">
        <f t="shared" si="2"/>
        <v>-5.5030739997164346E-2</v>
      </c>
      <c r="H26">
        <f t="shared" si="3"/>
        <v>-5.5030739997164346E-2</v>
      </c>
      <c r="O26">
        <f t="shared" ca="1" si="4"/>
        <v>-3.7589976947034767E-2</v>
      </c>
      <c r="P26" t="e">
        <f t="shared" ca="1" si="5"/>
        <v>#DIV/0!</v>
      </c>
      <c r="Q26" s="2">
        <f t="shared" si="6"/>
        <v>13409.834999999999</v>
      </c>
      <c r="R26">
        <f t="shared" si="7"/>
        <v>-5.5030739997164346E-2</v>
      </c>
    </row>
    <row r="27" spans="1:19" x14ac:dyDescent="0.2">
      <c r="A27" s="31" t="s">
        <v>43</v>
      </c>
      <c r="B27" s="32" t="s">
        <v>44</v>
      </c>
      <c r="C27" s="33">
        <v>28718.449000000001</v>
      </c>
      <c r="D27" s="11"/>
      <c r="E27" s="10">
        <f t="shared" si="0"/>
        <v>-2599.9783244965515</v>
      </c>
      <c r="F27" s="10">
        <f t="shared" si="1"/>
        <v>-2600</v>
      </c>
      <c r="G27" s="10">
        <f t="shared" si="2"/>
        <v>0.13370800000484451</v>
      </c>
      <c r="H27">
        <f t="shared" si="3"/>
        <v>0.13370800000484451</v>
      </c>
      <c r="O27">
        <f t="shared" ca="1" si="4"/>
        <v>-3.6576074120875227E-2</v>
      </c>
      <c r="P27" t="e">
        <f t="shared" ca="1" si="5"/>
        <v>#DIV/0!</v>
      </c>
      <c r="Q27" s="2">
        <f t="shared" si="6"/>
        <v>13699.949000000001</v>
      </c>
      <c r="R27">
        <f t="shared" si="7"/>
        <v>0.13370800000484451</v>
      </c>
    </row>
    <row r="28" spans="1:19" x14ac:dyDescent="0.2">
      <c r="A28" s="31" t="s">
        <v>43</v>
      </c>
      <c r="B28" s="32" t="s">
        <v>44</v>
      </c>
      <c r="C28" s="33">
        <v>29014.493999999999</v>
      </c>
      <c r="D28" s="11"/>
      <c r="E28" s="10">
        <f t="shared" si="0"/>
        <v>-2551.9862490922565</v>
      </c>
      <c r="F28" s="10">
        <f t="shared" si="1"/>
        <v>-2552</v>
      </c>
      <c r="G28" s="10">
        <f t="shared" si="2"/>
        <v>8.4824160003336146E-2</v>
      </c>
      <c r="H28">
        <f t="shared" si="3"/>
        <v>8.4824160003336146E-2</v>
      </c>
      <c r="O28">
        <f t="shared" ca="1" si="4"/>
        <v>-3.5540598894159101E-2</v>
      </c>
      <c r="P28" t="e">
        <f t="shared" ca="1" si="5"/>
        <v>#DIV/0!</v>
      </c>
      <c r="Q28" s="2">
        <f t="shared" si="6"/>
        <v>13995.993999999999</v>
      </c>
      <c r="R28">
        <f t="shared" si="7"/>
        <v>8.4824160003336146E-2</v>
      </c>
    </row>
    <row r="29" spans="1:19" x14ac:dyDescent="0.2">
      <c r="A29" s="31" t="s">
        <v>43</v>
      </c>
      <c r="B29" s="32" t="s">
        <v>44</v>
      </c>
      <c r="C29" s="33">
        <v>29162.345000000001</v>
      </c>
      <c r="D29" s="11"/>
      <c r="E29" s="10">
        <f t="shared" si="0"/>
        <v>-2528.0180133828185</v>
      </c>
      <c r="F29" s="10">
        <f t="shared" si="1"/>
        <v>-2528</v>
      </c>
      <c r="G29" s="10">
        <f t="shared" si="2"/>
        <v>-0.11111775999597739</v>
      </c>
      <c r="H29">
        <f t="shared" si="3"/>
        <v>-0.11111775999597739</v>
      </c>
      <c r="O29">
        <f t="shared" ca="1" si="4"/>
        <v>-3.5022861280801038E-2</v>
      </c>
      <c r="P29" t="e">
        <f t="shared" ca="1" si="5"/>
        <v>#DIV/0!</v>
      </c>
      <c r="Q29" s="2">
        <f t="shared" si="6"/>
        <v>14143.845000000001</v>
      </c>
      <c r="R29">
        <f t="shared" si="7"/>
        <v>-0.11111775999597739</v>
      </c>
    </row>
    <row r="30" spans="1:19" x14ac:dyDescent="0.2">
      <c r="A30" s="31" t="s">
        <v>43</v>
      </c>
      <c r="B30" s="32" t="s">
        <v>44</v>
      </c>
      <c r="C30" s="33">
        <v>29193.277999999998</v>
      </c>
      <c r="D30" s="11"/>
      <c r="E30" s="10">
        <f t="shared" si="0"/>
        <v>-2523.0034417181018</v>
      </c>
      <c r="F30" s="10">
        <f t="shared" si="1"/>
        <v>-2523</v>
      </c>
      <c r="G30" s="10">
        <f t="shared" si="2"/>
        <v>-2.1230660000583157E-2</v>
      </c>
      <c r="H30">
        <f t="shared" si="3"/>
        <v>-2.1230660000583157E-2</v>
      </c>
      <c r="O30">
        <f t="shared" ca="1" si="4"/>
        <v>-3.4914999278018111E-2</v>
      </c>
      <c r="P30" t="e">
        <f t="shared" ca="1" si="5"/>
        <v>#DIV/0!</v>
      </c>
      <c r="Q30" s="2">
        <f t="shared" si="6"/>
        <v>14174.777999999998</v>
      </c>
      <c r="R30">
        <f t="shared" si="7"/>
        <v>-2.1230660000583157E-2</v>
      </c>
    </row>
    <row r="31" spans="1:19" x14ac:dyDescent="0.2">
      <c r="A31" s="31" t="s">
        <v>43</v>
      </c>
      <c r="B31" s="32" t="s">
        <v>44</v>
      </c>
      <c r="C31" s="33">
        <v>29347.419000000002</v>
      </c>
      <c r="D31" s="13"/>
      <c r="E31" s="10">
        <f t="shared" si="0"/>
        <v>-2498.015529424722</v>
      </c>
      <c r="F31" s="10">
        <f t="shared" si="1"/>
        <v>-2498</v>
      </c>
      <c r="G31" s="10">
        <f t="shared" si="2"/>
        <v>-9.5795159995759604E-2</v>
      </c>
      <c r="H31">
        <f t="shared" si="3"/>
        <v>-9.5795159995759604E-2</v>
      </c>
      <c r="O31">
        <f t="shared" ca="1" si="4"/>
        <v>-3.4375689264103462E-2</v>
      </c>
      <c r="P31" t="e">
        <f t="shared" ca="1" si="5"/>
        <v>#DIV/0!</v>
      </c>
      <c r="Q31" s="2">
        <f t="shared" si="6"/>
        <v>14328.919000000002</v>
      </c>
      <c r="R31">
        <f t="shared" si="7"/>
        <v>-9.5795159995759604E-2</v>
      </c>
    </row>
    <row r="32" spans="1:19" x14ac:dyDescent="0.2">
      <c r="A32" s="31" t="s">
        <v>43</v>
      </c>
      <c r="B32" s="32" t="s">
        <v>44</v>
      </c>
      <c r="C32" s="33">
        <v>29495.441999999999</v>
      </c>
      <c r="D32" s="13"/>
      <c r="E32" s="10">
        <f t="shared" si="0"/>
        <v>-2474.0194106672025</v>
      </c>
      <c r="F32" s="10">
        <f t="shared" si="1"/>
        <v>-2474</v>
      </c>
      <c r="G32" s="10">
        <f t="shared" si="2"/>
        <v>-0.11973707999641192</v>
      </c>
      <c r="H32">
        <f t="shared" si="3"/>
        <v>-0.11973707999641192</v>
      </c>
      <c r="O32">
        <f t="shared" ca="1" si="4"/>
        <v>-3.3857951650745399E-2</v>
      </c>
      <c r="P32" t="e">
        <f t="shared" ca="1" si="5"/>
        <v>#DIV/0!</v>
      </c>
      <c r="Q32" s="2">
        <f t="shared" si="6"/>
        <v>14476.941999999999</v>
      </c>
      <c r="R32">
        <f t="shared" si="7"/>
        <v>-0.11973707999641192</v>
      </c>
    </row>
    <row r="33" spans="1:19" x14ac:dyDescent="0.2">
      <c r="A33" s="31" t="s">
        <v>43</v>
      </c>
      <c r="B33" s="32" t="s">
        <v>44</v>
      </c>
      <c r="C33" s="33">
        <v>31913.539000000001</v>
      </c>
      <c r="D33" s="13"/>
      <c r="E33" s="10">
        <f t="shared" si="0"/>
        <v>-2082.0199053254441</v>
      </c>
      <c r="F33" s="10">
        <f t="shared" si="1"/>
        <v>-2082</v>
      </c>
      <c r="G33" s="10">
        <f t="shared" si="2"/>
        <v>-0.12278843999592937</v>
      </c>
      <c r="H33">
        <f t="shared" si="3"/>
        <v>-0.12278843999592937</v>
      </c>
      <c r="O33">
        <f t="shared" ca="1" si="4"/>
        <v>-2.5401570632563725E-2</v>
      </c>
      <c r="P33" t="e">
        <f t="shared" ca="1" si="5"/>
        <v>#DIV/0!</v>
      </c>
      <c r="Q33" s="2">
        <f t="shared" si="6"/>
        <v>16895.039000000001</v>
      </c>
      <c r="R33">
        <f t="shared" si="7"/>
        <v>-0.12278843999592937</v>
      </c>
    </row>
    <row r="34" spans="1:19" x14ac:dyDescent="0.2">
      <c r="A34" s="31" t="s">
        <v>43</v>
      </c>
      <c r="B34" s="32" t="s">
        <v>44</v>
      </c>
      <c r="C34" s="33">
        <v>32999.597999999998</v>
      </c>
      <c r="D34" s="13"/>
      <c r="E34" s="10">
        <f t="shared" si="0"/>
        <v>-1905.9580720855188</v>
      </c>
      <c r="F34" s="10">
        <f t="shared" si="1"/>
        <v>-1906</v>
      </c>
      <c r="G34" s="10">
        <f t="shared" si="2"/>
        <v>0.25863748000119813</v>
      </c>
      <c r="H34">
        <f t="shared" si="3"/>
        <v>0.25863748000119813</v>
      </c>
      <c r="O34">
        <f t="shared" ca="1" si="4"/>
        <v>-2.1604828134604601E-2</v>
      </c>
      <c r="P34" t="e">
        <f t="shared" ca="1" si="5"/>
        <v>#DIV/0!</v>
      </c>
      <c r="Q34" s="2">
        <f t="shared" si="6"/>
        <v>17981.097999999998</v>
      </c>
      <c r="R34">
        <f t="shared" si="7"/>
        <v>0.25863748000119813</v>
      </c>
    </row>
    <row r="35" spans="1:19" x14ac:dyDescent="0.2">
      <c r="A35" s="31" t="s">
        <v>43</v>
      </c>
      <c r="B35" s="32" t="s">
        <v>44</v>
      </c>
      <c r="C35" s="33">
        <v>33307.697</v>
      </c>
      <c r="D35" s="13"/>
      <c r="E35" s="10">
        <f t="shared" si="0"/>
        <v>-1856.0119137650331</v>
      </c>
      <c r="F35" s="10">
        <f t="shared" si="1"/>
        <v>-1856</v>
      </c>
      <c r="G35" s="10">
        <f t="shared" si="2"/>
        <v>-7.3491520000970922E-2</v>
      </c>
      <c r="H35">
        <f t="shared" si="3"/>
        <v>-7.3491520000970922E-2</v>
      </c>
      <c r="O35">
        <f t="shared" ca="1" si="4"/>
        <v>-2.0526208106775305E-2</v>
      </c>
      <c r="P35" t="e">
        <f t="shared" ca="1" si="5"/>
        <v>#DIV/0!</v>
      </c>
      <c r="Q35" s="2">
        <f t="shared" si="6"/>
        <v>18289.197</v>
      </c>
      <c r="R35">
        <f t="shared" si="7"/>
        <v>-7.3491520000970922E-2</v>
      </c>
    </row>
    <row r="36" spans="1:19" x14ac:dyDescent="0.2">
      <c r="A36" s="31" t="s">
        <v>43</v>
      </c>
      <c r="B36" s="32" t="s">
        <v>44</v>
      </c>
      <c r="C36" s="33">
        <v>33437.423000000003</v>
      </c>
      <c r="D36" s="13"/>
      <c r="E36" s="10">
        <f t="shared" si="0"/>
        <v>-1834.9819353026448</v>
      </c>
      <c r="F36" s="10">
        <f t="shared" si="1"/>
        <v>-1835</v>
      </c>
      <c r="G36" s="10">
        <f t="shared" si="2"/>
        <v>0.1114343000081135</v>
      </c>
      <c r="H36">
        <f t="shared" si="3"/>
        <v>0.1114343000081135</v>
      </c>
      <c r="O36">
        <f t="shared" ca="1" si="4"/>
        <v>-2.0073187695086998E-2</v>
      </c>
      <c r="P36" t="e">
        <f t="shared" ca="1" si="5"/>
        <v>#DIV/0!</v>
      </c>
      <c r="Q36" s="2">
        <f t="shared" si="6"/>
        <v>18418.923000000003</v>
      </c>
      <c r="R36">
        <f t="shared" si="7"/>
        <v>0.1114343000081135</v>
      </c>
    </row>
    <row r="37" spans="1:19" x14ac:dyDescent="0.2">
      <c r="A37" s="31" t="s">
        <v>43</v>
      </c>
      <c r="B37" s="32" t="s">
        <v>44</v>
      </c>
      <c r="C37" s="33">
        <v>33566.6</v>
      </c>
      <c r="D37" s="13"/>
      <c r="E37" s="10">
        <f t="shared" si="0"/>
        <v>-1814.0409556390784</v>
      </c>
      <c r="F37" s="10">
        <f t="shared" si="1"/>
        <v>-1814</v>
      </c>
      <c r="G37" s="10">
        <f t="shared" si="2"/>
        <v>-0.25263987999642268</v>
      </c>
      <c r="H37">
        <f t="shared" si="3"/>
        <v>-0.25263987999642268</v>
      </c>
      <c r="O37">
        <f t="shared" ca="1" si="4"/>
        <v>-1.9620167283398698E-2</v>
      </c>
      <c r="P37" t="e">
        <f t="shared" ca="1" si="5"/>
        <v>#DIV/0!</v>
      </c>
      <c r="Q37" s="2">
        <f t="shared" si="6"/>
        <v>18548.099999999999</v>
      </c>
      <c r="R37">
        <f t="shared" si="7"/>
        <v>-0.25263987999642268</v>
      </c>
    </row>
    <row r="38" spans="1:19" x14ac:dyDescent="0.2">
      <c r="A38" s="31" t="s">
        <v>43</v>
      </c>
      <c r="B38" s="32" t="s">
        <v>44</v>
      </c>
      <c r="C38" s="33">
        <v>33708.521000000001</v>
      </c>
      <c r="D38" s="13"/>
      <c r="E38" s="10">
        <f t="shared" si="0"/>
        <v>-1791.0340366455027</v>
      </c>
      <c r="F38" s="10">
        <f t="shared" si="1"/>
        <v>-1791</v>
      </c>
      <c r="G38" s="10">
        <f t="shared" si="2"/>
        <v>-0.20995921999565326</v>
      </c>
      <c r="H38">
        <f t="shared" si="3"/>
        <v>-0.20995921999565326</v>
      </c>
      <c r="O38">
        <f t="shared" ca="1" si="4"/>
        <v>-1.912400207059722E-2</v>
      </c>
      <c r="P38" t="e">
        <f t="shared" ca="1" si="5"/>
        <v>#DIV/0!</v>
      </c>
      <c r="Q38" s="2">
        <f t="shared" si="6"/>
        <v>18690.021000000001</v>
      </c>
      <c r="R38">
        <f t="shared" si="7"/>
        <v>-0.20995921999565326</v>
      </c>
    </row>
    <row r="39" spans="1:19" x14ac:dyDescent="0.2">
      <c r="A39" s="31" t="s">
        <v>43</v>
      </c>
      <c r="B39" s="32" t="s">
        <v>44</v>
      </c>
      <c r="C39" s="33">
        <v>33949.322999999997</v>
      </c>
      <c r="D39" s="13"/>
      <c r="E39" s="10">
        <f t="shared" si="0"/>
        <v>-1751.9974451087264</v>
      </c>
      <c r="F39" s="10">
        <f t="shared" si="1"/>
        <v>-1752</v>
      </c>
      <c r="G39" s="10">
        <f t="shared" si="2"/>
        <v>1.5760160000354517E-2</v>
      </c>
      <c r="H39">
        <f t="shared" si="3"/>
        <v>1.5760160000354517E-2</v>
      </c>
      <c r="O39">
        <f t="shared" ca="1" si="4"/>
        <v>-1.8282678448890369E-2</v>
      </c>
      <c r="P39" t="e">
        <f t="shared" ca="1" si="5"/>
        <v>#DIV/0!</v>
      </c>
      <c r="Q39" s="2">
        <f t="shared" si="6"/>
        <v>18930.822999999997</v>
      </c>
      <c r="R39">
        <f t="shared" si="7"/>
        <v>1.5760160000354517E-2</v>
      </c>
    </row>
    <row r="40" spans="1:19" x14ac:dyDescent="0.2">
      <c r="A40" s="31" t="s">
        <v>45</v>
      </c>
      <c r="B40" s="32" t="s">
        <v>46</v>
      </c>
      <c r="C40" s="33">
        <v>34210.345999999998</v>
      </c>
      <c r="D40" s="13"/>
      <c r="E40" s="10">
        <f t="shared" si="0"/>
        <v>-1709.6828122040818</v>
      </c>
      <c r="F40" s="10">
        <f t="shared" si="1"/>
        <v>-1709.5</v>
      </c>
      <c r="G40" s="10">
        <f t="shared" si="2"/>
        <v>-1.1276994899963029</v>
      </c>
      <c r="I40">
        <f t="shared" ref="I40:I47" si="8">+G40</f>
        <v>-1.1276994899963029</v>
      </c>
      <c r="O40">
        <f t="shared" ca="1" si="4"/>
        <v>-1.736585142523547E-2</v>
      </c>
      <c r="P40" t="e">
        <f t="shared" ca="1" si="5"/>
        <v>#DIV/0!</v>
      </c>
      <c r="Q40" s="2">
        <f t="shared" si="6"/>
        <v>19191.845999999998</v>
      </c>
      <c r="S40">
        <f>G40</f>
        <v>-1.1276994899963029</v>
      </c>
    </row>
    <row r="41" spans="1:19" x14ac:dyDescent="0.2">
      <c r="A41" s="31" t="s">
        <v>45</v>
      </c>
      <c r="B41" s="32" t="s">
        <v>44</v>
      </c>
      <c r="C41" s="33">
        <v>34239.305999999997</v>
      </c>
      <c r="D41" s="13"/>
      <c r="E41" s="10">
        <f t="shared" si="0"/>
        <v>-1704.9880850385889</v>
      </c>
      <c r="F41" s="10">
        <f t="shared" si="1"/>
        <v>-1705</v>
      </c>
      <c r="G41" s="10">
        <f t="shared" si="2"/>
        <v>7.3498900004778989E-2</v>
      </c>
      <c r="I41">
        <f t="shared" si="8"/>
        <v>7.3498900004778989E-2</v>
      </c>
      <c r="O41">
        <f t="shared" ca="1" si="4"/>
        <v>-1.7268775622730829E-2</v>
      </c>
      <c r="P41" t="e">
        <f t="shared" ca="1" si="5"/>
        <v>#DIV/0!</v>
      </c>
      <c r="Q41" s="2">
        <f t="shared" si="6"/>
        <v>19220.805999999997</v>
      </c>
      <c r="R41">
        <f t="shared" si="7"/>
        <v>7.3498900004778989E-2</v>
      </c>
    </row>
    <row r="42" spans="1:19" x14ac:dyDescent="0.2">
      <c r="A42" s="31" t="s">
        <v>45</v>
      </c>
      <c r="B42" s="32" t="s">
        <v>44</v>
      </c>
      <c r="C42" s="33">
        <v>34245.281000000003</v>
      </c>
      <c r="D42" s="13"/>
      <c r="E42" s="10">
        <f t="shared" si="0"/>
        <v>-1704.0194733392157</v>
      </c>
      <c r="F42" s="10">
        <f t="shared" si="1"/>
        <v>-1704</v>
      </c>
      <c r="G42" s="10">
        <f t="shared" si="2"/>
        <v>-0.1201236799970502</v>
      </c>
      <c r="I42">
        <f t="shared" si="8"/>
        <v>-0.1201236799970502</v>
      </c>
      <c r="O42">
        <f t="shared" ca="1" si="4"/>
        <v>-1.7247203222174243E-2</v>
      </c>
      <c r="P42" t="e">
        <f t="shared" ca="1" si="5"/>
        <v>#DIV/0!</v>
      </c>
      <c r="Q42" s="2">
        <f t="shared" si="6"/>
        <v>19226.781000000003</v>
      </c>
      <c r="R42">
        <f t="shared" si="7"/>
        <v>-0.1201236799970502</v>
      </c>
    </row>
    <row r="43" spans="1:19" x14ac:dyDescent="0.2">
      <c r="A43" s="31" t="s">
        <v>45</v>
      </c>
      <c r="B43" s="32" t="s">
        <v>44</v>
      </c>
      <c r="C43" s="33">
        <v>34578.353999999999</v>
      </c>
      <c r="D43" s="13"/>
      <c r="E43" s="10">
        <f t="shared" si="0"/>
        <v>-1650.0247612814719</v>
      </c>
      <c r="F43" s="10">
        <f t="shared" si="1"/>
        <v>-1650</v>
      </c>
      <c r="G43" s="10">
        <f t="shared" si="2"/>
        <v>-0.1527429999987362</v>
      </c>
      <c r="I43">
        <f t="shared" si="8"/>
        <v>-0.1527429999987362</v>
      </c>
      <c r="O43">
        <f t="shared" ca="1" si="4"/>
        <v>-1.6082293592118605E-2</v>
      </c>
      <c r="P43" t="e">
        <f t="shared" ca="1" si="5"/>
        <v>#DIV/0!</v>
      </c>
      <c r="Q43" s="2">
        <f t="shared" si="6"/>
        <v>19559.853999999999</v>
      </c>
      <c r="R43">
        <f t="shared" si="7"/>
        <v>-0.1527429999987362</v>
      </c>
    </row>
    <row r="44" spans="1:19" x14ac:dyDescent="0.2">
      <c r="A44" s="31" t="s">
        <v>43</v>
      </c>
      <c r="B44" s="32" t="s">
        <v>44</v>
      </c>
      <c r="C44" s="33">
        <v>35164.466999999997</v>
      </c>
      <c r="D44" s="13"/>
      <c r="E44" s="10">
        <f t="shared" si="0"/>
        <v>-1555.0095463937428</v>
      </c>
      <c r="F44" s="10">
        <f t="shared" si="1"/>
        <v>-1555</v>
      </c>
      <c r="G44" s="10">
        <f t="shared" si="2"/>
        <v>-5.8888100000331178E-2</v>
      </c>
      <c r="I44">
        <f t="shared" si="8"/>
        <v>-5.8888100000331178E-2</v>
      </c>
      <c r="O44">
        <f t="shared" ca="1" si="4"/>
        <v>-1.4032915539242945E-2</v>
      </c>
      <c r="P44" t="e">
        <f t="shared" ca="1" si="5"/>
        <v>#DIV/0!</v>
      </c>
      <c r="Q44" s="2">
        <f t="shared" si="6"/>
        <v>20145.966999999997</v>
      </c>
      <c r="R44">
        <f t="shared" si="7"/>
        <v>-5.8888100000331178E-2</v>
      </c>
    </row>
    <row r="45" spans="1:19" x14ac:dyDescent="0.2">
      <c r="A45" s="31" t="s">
        <v>43</v>
      </c>
      <c r="B45" s="32" t="s">
        <v>44</v>
      </c>
      <c r="C45" s="33">
        <v>35343.366999999998</v>
      </c>
      <c r="D45" s="13"/>
      <c r="E45" s="10">
        <f t="shared" si="0"/>
        <v>-1526.0079341732069</v>
      </c>
      <c r="F45" s="10">
        <f t="shared" si="1"/>
        <v>-1526</v>
      </c>
      <c r="G45" s="10">
        <f t="shared" si="2"/>
        <v>-4.8942919995170087E-2</v>
      </c>
      <c r="I45">
        <f t="shared" si="8"/>
        <v>-4.8942919995170087E-2</v>
      </c>
      <c r="O45">
        <f t="shared" ca="1" si="4"/>
        <v>-1.3407315923101949E-2</v>
      </c>
      <c r="P45" t="e">
        <f t="shared" ca="1" si="5"/>
        <v>#DIV/0!</v>
      </c>
      <c r="Q45" s="2">
        <f t="shared" si="6"/>
        <v>20324.866999999998</v>
      </c>
      <c r="R45">
        <f t="shared" si="7"/>
        <v>-4.8942919995170087E-2</v>
      </c>
    </row>
    <row r="46" spans="1:19" x14ac:dyDescent="0.2">
      <c r="A46" s="31" t="s">
        <v>43</v>
      </c>
      <c r="B46" s="32" t="s">
        <v>44</v>
      </c>
      <c r="C46" s="33">
        <v>35602.500999999997</v>
      </c>
      <c r="D46" s="13"/>
      <c r="E46" s="10">
        <f t="shared" si="0"/>
        <v>-1483.9995284652348</v>
      </c>
      <c r="F46" s="10">
        <f t="shared" si="1"/>
        <v>-1484</v>
      </c>
      <c r="G46" s="10">
        <f t="shared" si="2"/>
        <v>2.9087200018693693E-3</v>
      </c>
      <c r="I46">
        <f t="shared" si="8"/>
        <v>2.9087200018693693E-3</v>
      </c>
      <c r="O46">
        <f t="shared" ca="1" si="4"/>
        <v>-1.2501275099725342E-2</v>
      </c>
      <c r="P46" t="e">
        <f t="shared" ca="1" si="5"/>
        <v>#DIV/0!</v>
      </c>
      <c r="Q46" s="2">
        <f t="shared" si="6"/>
        <v>20584.000999999997</v>
      </c>
      <c r="R46">
        <f t="shared" si="7"/>
        <v>2.9087200018693693E-3</v>
      </c>
    </row>
    <row r="47" spans="1:19" x14ac:dyDescent="0.2">
      <c r="A47" s="31" t="s">
        <v>43</v>
      </c>
      <c r="B47" s="32" t="s">
        <v>44</v>
      </c>
      <c r="C47" s="33">
        <v>36663.599999999999</v>
      </c>
      <c r="D47" s="13"/>
      <c r="E47" s="10">
        <f t="shared" si="0"/>
        <v>-1311.9839794121426</v>
      </c>
      <c r="F47" s="10">
        <f t="shared" si="1"/>
        <v>-1312</v>
      </c>
      <c r="G47" s="10">
        <f t="shared" si="2"/>
        <v>9.8824960005003959E-2</v>
      </c>
      <c r="I47">
        <f t="shared" si="8"/>
        <v>9.8824960005003959E-2</v>
      </c>
      <c r="O47">
        <f t="shared" ca="1" si="4"/>
        <v>-8.7908222039925661E-3</v>
      </c>
      <c r="P47" t="e">
        <f t="shared" ca="1" si="5"/>
        <v>#DIV/0!</v>
      </c>
      <c r="Q47" s="2">
        <f t="shared" si="6"/>
        <v>21645.1</v>
      </c>
      <c r="R47">
        <f t="shared" si="7"/>
        <v>9.8824960005003959E-2</v>
      </c>
    </row>
    <row r="48" spans="1:19" x14ac:dyDescent="0.2">
      <c r="A48" s="10" t="s">
        <v>12</v>
      </c>
      <c r="B48" s="10"/>
      <c r="C48" s="11">
        <v>44756.733999999997</v>
      </c>
      <c r="D48" s="11" t="s">
        <v>28</v>
      </c>
      <c r="E48" s="10">
        <f t="shared" si="0"/>
        <v>0</v>
      </c>
      <c r="F48" s="10">
        <f t="shared" si="1"/>
        <v>0</v>
      </c>
      <c r="G48" s="10">
        <f t="shared" si="2"/>
        <v>0</v>
      </c>
      <c r="H48">
        <f>+G48</f>
        <v>0</v>
      </c>
      <c r="O48">
        <f t="shared" ca="1" si="4"/>
        <v>1.9512167326248161E-2</v>
      </c>
      <c r="P48" t="e">
        <f t="shared" ca="1" si="5"/>
        <v>#DIV/0!</v>
      </c>
      <c r="Q48" s="2">
        <f t="shared" si="6"/>
        <v>29738.233999999997</v>
      </c>
      <c r="R48">
        <f t="shared" si="7"/>
        <v>0</v>
      </c>
    </row>
    <row r="49" spans="1:18" x14ac:dyDescent="0.2">
      <c r="A49" s="10" t="s">
        <v>47</v>
      </c>
      <c r="B49" s="10"/>
      <c r="C49" s="11">
        <v>45731.34</v>
      </c>
      <c r="D49" s="11"/>
      <c r="E49" s="10">
        <f t="shared" si="0"/>
        <v>157.99410441479785</v>
      </c>
      <c r="F49" s="10">
        <f t="shared" si="1"/>
        <v>158</v>
      </c>
      <c r="G49" s="10">
        <f t="shared" si="2"/>
        <v>-3.6367640001117252E-2</v>
      </c>
      <c r="I49">
        <f t="shared" ref="I49:I63" si="9">+G49</f>
        <v>-3.6367640001117252E-2</v>
      </c>
      <c r="O49">
        <f t="shared" ca="1" si="4"/>
        <v>2.2920606614188738E-2</v>
      </c>
      <c r="P49" t="e">
        <f t="shared" ca="1" si="5"/>
        <v>#DIV/0!</v>
      </c>
      <c r="Q49" s="2">
        <f t="shared" si="6"/>
        <v>30712.839999999997</v>
      </c>
      <c r="R49">
        <f t="shared" si="7"/>
        <v>-3.6367640001117252E-2</v>
      </c>
    </row>
    <row r="50" spans="1:18" x14ac:dyDescent="0.2">
      <c r="A50" s="10" t="s">
        <v>48</v>
      </c>
      <c r="B50" s="10"/>
      <c r="C50" s="11">
        <v>45990.440999999999</v>
      </c>
      <c r="D50" s="11"/>
      <c r="E50" s="10">
        <f t="shared" si="0"/>
        <v>199.9971604681968</v>
      </c>
      <c r="F50" s="10">
        <f t="shared" si="1"/>
        <v>200</v>
      </c>
      <c r="G50" s="10">
        <f t="shared" si="2"/>
        <v>-1.7515999999886844E-2</v>
      </c>
      <c r="I50">
        <f t="shared" si="9"/>
        <v>-1.7515999999886844E-2</v>
      </c>
      <c r="O50">
        <f t="shared" ca="1" si="4"/>
        <v>2.3826647437565344E-2</v>
      </c>
      <c r="P50" t="e">
        <f t="shared" ca="1" si="5"/>
        <v>#DIV/0!</v>
      </c>
      <c r="Q50" s="2">
        <f t="shared" si="6"/>
        <v>30971.940999999999</v>
      </c>
      <c r="R50">
        <f t="shared" si="7"/>
        <v>-1.7515999999886844E-2</v>
      </c>
    </row>
    <row r="51" spans="1:18" x14ac:dyDescent="0.2">
      <c r="A51" s="10" t="s">
        <v>48</v>
      </c>
      <c r="B51" s="10"/>
      <c r="C51" s="11">
        <v>46175.434999999998</v>
      </c>
      <c r="D51" s="11"/>
      <c r="E51" s="10">
        <f t="shared" si="0"/>
        <v>229.98667556671961</v>
      </c>
      <c r="F51" s="10">
        <f t="shared" si="1"/>
        <v>230</v>
      </c>
      <c r="G51" s="10">
        <f t="shared" si="2"/>
        <v>-8.2193399997777306E-2</v>
      </c>
      <c r="I51">
        <f t="shared" si="9"/>
        <v>-8.2193399997777306E-2</v>
      </c>
      <c r="O51">
        <f t="shared" ca="1" si="4"/>
        <v>2.4473819454262923E-2</v>
      </c>
      <c r="P51" t="e">
        <f t="shared" ca="1" si="5"/>
        <v>#DIV/0!</v>
      </c>
      <c r="Q51" s="2">
        <f t="shared" si="6"/>
        <v>31156.934999999998</v>
      </c>
      <c r="R51">
        <f t="shared" si="7"/>
        <v>-8.2193399997777306E-2</v>
      </c>
    </row>
    <row r="52" spans="1:18" x14ac:dyDescent="0.2">
      <c r="A52" s="10" t="s">
        <v>49</v>
      </c>
      <c r="B52" s="10"/>
      <c r="C52" s="11">
        <v>46175.434999999998</v>
      </c>
      <c r="D52" s="11"/>
      <c r="E52" s="10">
        <f t="shared" si="0"/>
        <v>229.98667556671961</v>
      </c>
      <c r="F52" s="10">
        <f t="shared" si="1"/>
        <v>230</v>
      </c>
      <c r="G52" s="10">
        <f t="shared" si="2"/>
        <v>-8.2193399997777306E-2</v>
      </c>
      <c r="I52">
        <f t="shared" si="9"/>
        <v>-8.2193399997777306E-2</v>
      </c>
      <c r="O52">
        <f t="shared" ca="1" si="4"/>
        <v>2.4473819454262923E-2</v>
      </c>
      <c r="P52" t="e">
        <f t="shared" ca="1" si="5"/>
        <v>#DIV/0!</v>
      </c>
      <c r="Q52" s="2">
        <f t="shared" si="6"/>
        <v>31156.934999999998</v>
      </c>
      <c r="R52">
        <f t="shared" si="7"/>
        <v>-8.2193399997777306E-2</v>
      </c>
    </row>
    <row r="53" spans="1:18" x14ac:dyDescent="0.2">
      <c r="A53" s="10" t="s">
        <v>50</v>
      </c>
      <c r="B53" s="10"/>
      <c r="C53" s="11">
        <v>47415.35</v>
      </c>
      <c r="D53" s="11"/>
      <c r="E53" s="10">
        <f t="shared" si="0"/>
        <v>430.99021953779538</v>
      </c>
      <c r="F53" s="10">
        <f t="shared" si="1"/>
        <v>431</v>
      </c>
      <c r="G53" s="10">
        <f t="shared" si="2"/>
        <v>-6.0331979999318719E-2</v>
      </c>
      <c r="I53">
        <f t="shared" si="9"/>
        <v>-6.0331979999318719E-2</v>
      </c>
      <c r="O53">
        <f t="shared" ca="1" si="4"/>
        <v>2.8809871966136692E-2</v>
      </c>
      <c r="P53" t="e">
        <f t="shared" ca="1" si="5"/>
        <v>#DIV/0!</v>
      </c>
      <c r="Q53" s="2">
        <f t="shared" si="6"/>
        <v>32396.85</v>
      </c>
      <c r="R53">
        <f t="shared" si="7"/>
        <v>-6.0331979999318719E-2</v>
      </c>
    </row>
    <row r="54" spans="1:18" x14ac:dyDescent="0.2">
      <c r="A54" s="10" t="s">
        <v>50</v>
      </c>
      <c r="B54" s="10"/>
      <c r="C54" s="11">
        <v>47415.425000000003</v>
      </c>
      <c r="D54" s="11"/>
      <c r="E54" s="10">
        <f t="shared" si="0"/>
        <v>431.00237784364595</v>
      </c>
      <c r="F54" s="10">
        <f t="shared" si="1"/>
        <v>431</v>
      </c>
      <c r="G54" s="10">
        <f t="shared" si="2"/>
        <v>1.4668020005046856E-2</v>
      </c>
      <c r="I54">
        <f t="shared" si="9"/>
        <v>1.4668020005046856E-2</v>
      </c>
      <c r="O54">
        <f t="shared" ca="1" si="4"/>
        <v>2.8809871966136692E-2</v>
      </c>
      <c r="P54" t="e">
        <f t="shared" ca="1" si="5"/>
        <v>#DIV/0!</v>
      </c>
      <c r="Q54" s="2">
        <f t="shared" si="6"/>
        <v>32396.925000000003</v>
      </c>
      <c r="R54">
        <f t="shared" si="7"/>
        <v>1.4668020005046856E-2</v>
      </c>
    </row>
    <row r="55" spans="1:18" x14ac:dyDescent="0.2">
      <c r="A55" s="31" t="s">
        <v>51</v>
      </c>
      <c r="B55" s="32" t="s">
        <v>44</v>
      </c>
      <c r="C55" s="33">
        <v>47847.275999999998</v>
      </c>
      <c r="D55" s="13"/>
      <c r="E55" s="10">
        <f t="shared" si="0"/>
        <v>501.01006503789074</v>
      </c>
      <c r="F55" s="10">
        <f t="shared" si="1"/>
        <v>501</v>
      </c>
      <c r="G55" s="10">
        <f t="shared" si="2"/>
        <v>6.2087420003081206E-2</v>
      </c>
      <c r="I55">
        <f t="shared" si="9"/>
        <v>6.2087420003081206E-2</v>
      </c>
      <c r="O55">
        <f t="shared" ca="1" si="4"/>
        <v>3.0319940005097707E-2</v>
      </c>
      <c r="P55" t="e">
        <f t="shared" ca="1" si="5"/>
        <v>#DIV/0!</v>
      </c>
      <c r="Q55" s="2">
        <f t="shared" si="6"/>
        <v>32828.775999999998</v>
      </c>
      <c r="R55">
        <f t="shared" si="7"/>
        <v>6.2087420003081206E-2</v>
      </c>
    </row>
    <row r="56" spans="1:18" x14ac:dyDescent="0.2">
      <c r="A56" s="48" t="s">
        <v>52</v>
      </c>
      <c r="B56" s="49"/>
      <c r="C56" s="48">
        <v>49543.641000000003</v>
      </c>
      <c r="D56" s="50" t="s">
        <v>53</v>
      </c>
      <c r="E56" s="10">
        <f t="shared" si="0"/>
        <v>776.00905841122255</v>
      </c>
      <c r="F56" s="10">
        <f t="shared" si="1"/>
        <v>776</v>
      </c>
      <c r="G56" s="10">
        <f t="shared" si="2"/>
        <v>5.5877920007333159E-2</v>
      </c>
      <c r="I56">
        <f t="shared" si="9"/>
        <v>5.5877920007333159E-2</v>
      </c>
      <c r="O56">
        <f t="shared" ca="1" si="4"/>
        <v>3.6252350158158836E-2</v>
      </c>
      <c r="P56" t="e">
        <f t="shared" ca="1" si="5"/>
        <v>#DIV/0!</v>
      </c>
      <c r="Q56" s="2">
        <f t="shared" si="6"/>
        <v>34525.141000000003</v>
      </c>
      <c r="R56">
        <f t="shared" si="7"/>
        <v>5.5877920007333159E-2</v>
      </c>
    </row>
    <row r="57" spans="1:18" x14ac:dyDescent="0.2">
      <c r="A57" s="48" t="s">
        <v>52</v>
      </c>
      <c r="B57" s="49"/>
      <c r="C57" s="48">
        <v>49574.474000000002</v>
      </c>
      <c r="D57" s="50" t="s">
        <v>53</v>
      </c>
      <c r="E57" s="10">
        <f t="shared" si="0"/>
        <v>781.00741900147261</v>
      </c>
      <c r="F57" s="10">
        <f t="shared" si="1"/>
        <v>781</v>
      </c>
      <c r="G57" s="10">
        <f t="shared" si="2"/>
        <v>4.5765020004182588E-2</v>
      </c>
      <c r="I57">
        <f t="shared" si="9"/>
        <v>4.5765020004182588E-2</v>
      </c>
      <c r="O57">
        <f t="shared" ca="1" si="4"/>
        <v>3.6360212160941763E-2</v>
      </c>
      <c r="P57" t="e">
        <f t="shared" ca="1" si="5"/>
        <v>#DIV/0!</v>
      </c>
      <c r="Q57" s="2">
        <f t="shared" si="6"/>
        <v>34555.974000000002</v>
      </c>
      <c r="R57">
        <f t="shared" si="7"/>
        <v>4.5765020004182588E-2</v>
      </c>
    </row>
    <row r="58" spans="1:18" x14ac:dyDescent="0.2">
      <c r="A58" s="51" t="s">
        <v>54</v>
      </c>
      <c r="B58" s="51"/>
      <c r="C58" s="48">
        <v>49574.48</v>
      </c>
      <c r="D58" s="48"/>
      <c r="E58" s="10">
        <f t="shared" si="0"/>
        <v>781.00839166594085</v>
      </c>
      <c r="F58" s="10">
        <f t="shared" si="1"/>
        <v>781</v>
      </c>
      <c r="G58" s="10">
        <f t="shared" si="2"/>
        <v>5.1765020005404949E-2</v>
      </c>
      <c r="I58">
        <f t="shared" si="9"/>
        <v>5.1765020005404949E-2</v>
      </c>
      <c r="O58">
        <f t="shared" ca="1" si="4"/>
        <v>3.6360212160941763E-2</v>
      </c>
      <c r="P58" t="e">
        <f t="shared" ca="1" si="5"/>
        <v>#DIV/0!</v>
      </c>
      <c r="Q58" s="2">
        <f t="shared" si="6"/>
        <v>34555.980000000003</v>
      </c>
      <c r="R58">
        <f t="shared" si="7"/>
        <v>5.1765020005404949E-2</v>
      </c>
    </row>
    <row r="59" spans="1:18" x14ac:dyDescent="0.2">
      <c r="A59" s="48" t="s">
        <v>52</v>
      </c>
      <c r="B59" s="49"/>
      <c r="C59" s="48">
        <v>49580.656999999999</v>
      </c>
      <c r="D59" s="50" t="s">
        <v>53</v>
      </c>
      <c r="E59" s="10">
        <f t="shared" si="0"/>
        <v>782.00974973573477</v>
      </c>
      <c r="F59" s="10">
        <f t="shared" si="1"/>
        <v>782</v>
      </c>
      <c r="G59" s="10">
        <f t="shared" si="2"/>
        <v>6.0142440001072828E-2</v>
      </c>
      <c r="I59">
        <f t="shared" si="9"/>
        <v>6.0142440001072828E-2</v>
      </c>
      <c r="O59">
        <f t="shared" ca="1" si="4"/>
        <v>3.6381784561498348E-2</v>
      </c>
      <c r="P59" t="e">
        <f t="shared" ca="1" si="5"/>
        <v>#DIV/0!</v>
      </c>
      <c r="Q59" s="2">
        <f t="shared" si="6"/>
        <v>34562.156999999999</v>
      </c>
      <c r="R59">
        <f t="shared" si="7"/>
        <v>6.0142440001072828E-2</v>
      </c>
    </row>
    <row r="60" spans="1:18" x14ac:dyDescent="0.2">
      <c r="A60" s="48" t="s">
        <v>52</v>
      </c>
      <c r="B60" s="49"/>
      <c r="C60" s="48">
        <v>49679.284</v>
      </c>
      <c r="D60" s="50" t="s">
        <v>53</v>
      </c>
      <c r="E60" s="10">
        <f t="shared" si="0"/>
        <v>797.99824614979161</v>
      </c>
      <c r="F60" s="10">
        <f t="shared" si="1"/>
        <v>798</v>
      </c>
      <c r="G60" s="10">
        <f t="shared" si="2"/>
        <v>-1.0818839997227769E-2</v>
      </c>
      <c r="I60">
        <f t="shared" si="9"/>
        <v>-1.0818839997227769E-2</v>
      </c>
      <c r="O60">
        <f t="shared" ca="1" si="4"/>
        <v>3.6726942970403728E-2</v>
      </c>
      <c r="P60" t="e">
        <f t="shared" ca="1" si="5"/>
        <v>#DIV/0!</v>
      </c>
      <c r="Q60" s="2">
        <f t="shared" si="6"/>
        <v>34660.784</v>
      </c>
      <c r="R60">
        <f t="shared" si="7"/>
        <v>-1.0818839997227769E-2</v>
      </c>
    </row>
    <row r="61" spans="1:18" x14ac:dyDescent="0.2">
      <c r="A61" s="31" t="s">
        <v>55</v>
      </c>
      <c r="B61" s="32" t="s">
        <v>44</v>
      </c>
      <c r="C61" s="33">
        <v>50376.3488</v>
      </c>
      <c r="D61" s="13"/>
      <c r="E61" s="10">
        <f t="shared" si="0"/>
        <v>910.99993995742284</v>
      </c>
      <c r="F61" s="10">
        <f t="shared" si="1"/>
        <v>911</v>
      </c>
      <c r="G61" s="10">
        <f t="shared" si="2"/>
        <v>-3.7037999572930858E-4</v>
      </c>
      <c r="I61">
        <f t="shared" si="9"/>
        <v>-3.7037999572930858E-4</v>
      </c>
      <c r="O61">
        <f t="shared" ca="1" si="4"/>
        <v>3.9164624233297932E-2</v>
      </c>
      <c r="P61" t="e">
        <f t="shared" ca="1" si="5"/>
        <v>#DIV/0!</v>
      </c>
      <c r="Q61" s="2">
        <f t="shared" si="6"/>
        <v>35357.8488</v>
      </c>
      <c r="R61">
        <f t="shared" si="7"/>
        <v>-3.7037999572930858E-4</v>
      </c>
    </row>
    <row r="62" spans="1:18" x14ac:dyDescent="0.2">
      <c r="A62" s="10" t="s">
        <v>56</v>
      </c>
      <c r="B62" s="10"/>
      <c r="C62" s="11">
        <v>50740.43</v>
      </c>
      <c r="D62" s="11">
        <v>0.02</v>
      </c>
      <c r="E62" s="10">
        <f t="shared" si="0"/>
        <v>970.02141440788284</v>
      </c>
      <c r="F62" s="10">
        <f t="shared" si="1"/>
        <v>970</v>
      </c>
      <c r="G62" s="10">
        <f t="shared" si="2"/>
        <v>0.13209740000456804</v>
      </c>
      <c r="I62">
        <f t="shared" si="9"/>
        <v>0.13209740000456804</v>
      </c>
      <c r="O62">
        <f t="shared" ca="1" si="4"/>
        <v>4.0437395866136504E-2</v>
      </c>
      <c r="P62" t="e">
        <f t="shared" ca="1" si="5"/>
        <v>#DIV/0!</v>
      </c>
      <c r="Q62" s="2">
        <f t="shared" si="6"/>
        <v>35721.93</v>
      </c>
      <c r="R62">
        <f t="shared" si="7"/>
        <v>0.13209740000456804</v>
      </c>
    </row>
    <row r="63" spans="1:18" x14ac:dyDescent="0.2">
      <c r="A63" s="31" t="s">
        <v>57</v>
      </c>
      <c r="B63" s="32" t="s">
        <v>44</v>
      </c>
      <c r="C63" s="33">
        <v>55095.497000000003</v>
      </c>
      <c r="D63" s="13"/>
      <c r="E63" s="10">
        <f t="shared" si="0"/>
        <v>1676.0245688430505</v>
      </c>
      <c r="F63" s="10">
        <f t="shared" si="1"/>
        <v>1676</v>
      </c>
      <c r="G63" s="10">
        <f t="shared" si="2"/>
        <v>0.15155592000519391</v>
      </c>
      <c r="I63">
        <f t="shared" si="9"/>
        <v>0.15155592000519391</v>
      </c>
      <c r="O63">
        <f t="shared" ca="1" si="4"/>
        <v>5.5667510659086164E-2</v>
      </c>
      <c r="P63" t="e">
        <f t="shared" ca="1" si="5"/>
        <v>#DIV/0!</v>
      </c>
      <c r="Q63" s="2">
        <f t="shared" si="6"/>
        <v>40076.997000000003</v>
      </c>
      <c r="R63">
        <f t="shared" si="7"/>
        <v>0.15155592000519391</v>
      </c>
    </row>
    <row r="64" spans="1:18" x14ac:dyDescent="0.2">
      <c r="A64" s="52" t="s">
        <v>58</v>
      </c>
      <c r="B64" s="53" t="s">
        <v>44</v>
      </c>
      <c r="C64" s="54">
        <v>57001.576000000001</v>
      </c>
      <c r="D64" s="54">
        <v>0.01</v>
      </c>
      <c r="E64" s="10">
        <f t="shared" si="0"/>
        <v>1985.0204549230184</v>
      </c>
      <c r="F64" s="10">
        <f t="shared" si="1"/>
        <v>1985</v>
      </c>
      <c r="G64" s="10">
        <f t="shared" si="2"/>
        <v>0.1261787000039476</v>
      </c>
      <c r="K64">
        <f>+G64</f>
        <v>0.1261787000039476</v>
      </c>
      <c r="O64">
        <f t="shared" ca="1" si="4"/>
        <v>6.2333382431071213E-2</v>
      </c>
      <c r="P64" t="e">
        <f t="shared" ca="1" si="5"/>
        <v>#DIV/0!</v>
      </c>
      <c r="Q64" s="2">
        <f t="shared" si="6"/>
        <v>41983.076000000001</v>
      </c>
      <c r="R64">
        <f t="shared" si="7"/>
        <v>0.1261787000039476</v>
      </c>
    </row>
    <row r="65" spans="1:18" x14ac:dyDescent="0.2">
      <c r="A65" s="52" t="s">
        <v>58</v>
      </c>
      <c r="B65" s="53" t="s">
        <v>44</v>
      </c>
      <c r="C65" s="54">
        <v>57001.578000000001</v>
      </c>
      <c r="D65" s="54">
        <v>0.01</v>
      </c>
      <c r="E65" s="10">
        <f t="shared" si="0"/>
        <v>1985.020779144508</v>
      </c>
      <c r="F65" s="10">
        <f t="shared" si="1"/>
        <v>1985</v>
      </c>
      <c r="G65" s="10">
        <f t="shared" si="2"/>
        <v>0.12817870000435505</v>
      </c>
      <c r="K65">
        <f>+G65</f>
        <v>0.12817870000435505</v>
      </c>
      <c r="O65">
        <f t="shared" ca="1" si="4"/>
        <v>6.2333382431071213E-2</v>
      </c>
      <c r="P65" t="e">
        <f t="shared" ca="1" si="5"/>
        <v>#DIV/0!</v>
      </c>
      <c r="Q65" s="2">
        <f t="shared" si="6"/>
        <v>41983.078000000001</v>
      </c>
      <c r="R65">
        <f t="shared" si="7"/>
        <v>0.12817870000435505</v>
      </c>
    </row>
    <row r="66" spans="1:18" x14ac:dyDescent="0.2">
      <c r="A66" s="55" t="s">
        <v>0</v>
      </c>
      <c r="B66" s="56" t="s">
        <v>44</v>
      </c>
      <c r="C66" s="57">
        <v>57840.467700000001</v>
      </c>
      <c r="D66" s="57">
        <v>2.8999999999999998E-3</v>
      </c>
      <c r="E66" s="10">
        <f>+(C66-C$7)/C$8</f>
        <v>2121.0138131031522</v>
      </c>
      <c r="F66" s="10">
        <f t="shared" si="1"/>
        <v>2121</v>
      </c>
      <c r="G66" s="10">
        <f>+C66-(C$7+F66*C$8)</f>
        <v>8.5207820004143286E-2</v>
      </c>
      <c r="K66">
        <f>+G66</f>
        <v>8.5207820004143286E-2</v>
      </c>
      <c r="O66">
        <f ca="1">+C$11+C$12*$F66</f>
        <v>6.5267228906766894E-2</v>
      </c>
      <c r="P66" t="e">
        <f ca="1">+D$11+D$12*$F66</f>
        <v>#DIV/0!</v>
      </c>
      <c r="Q66" s="2">
        <f>+C66-15018.5</f>
        <v>42821.967700000001</v>
      </c>
      <c r="R66">
        <f>G66</f>
        <v>8.5207820004143286E-2</v>
      </c>
    </row>
    <row r="67" spans="1:18" x14ac:dyDescent="0.2">
      <c r="B67" s="12"/>
      <c r="C67" s="13"/>
      <c r="D67" s="13"/>
    </row>
    <row r="68" spans="1:18" x14ac:dyDescent="0.2">
      <c r="B68" s="12"/>
      <c r="C68" s="13"/>
      <c r="D68" s="13"/>
    </row>
    <row r="69" spans="1:18" x14ac:dyDescent="0.2">
      <c r="B69" s="12"/>
      <c r="C69" s="13"/>
      <c r="D69" s="13"/>
    </row>
    <row r="70" spans="1:18" x14ac:dyDescent="0.2">
      <c r="B70" s="12"/>
      <c r="C70" s="13"/>
      <c r="D70" s="13"/>
    </row>
    <row r="71" spans="1:18" x14ac:dyDescent="0.2">
      <c r="B71" s="12"/>
      <c r="C71" s="13"/>
      <c r="D71" s="13"/>
    </row>
    <row r="72" spans="1:18" x14ac:dyDescent="0.2">
      <c r="B72" s="12"/>
      <c r="C72" s="13"/>
      <c r="D72" s="13"/>
    </row>
    <row r="73" spans="1:18" x14ac:dyDescent="0.2">
      <c r="B73" s="12"/>
      <c r="C73" s="13"/>
      <c r="D73" s="13"/>
    </row>
    <row r="74" spans="1:18" x14ac:dyDescent="0.2">
      <c r="B74" s="12"/>
      <c r="C74" s="13"/>
      <c r="D74" s="13"/>
    </row>
    <row r="75" spans="1:18" x14ac:dyDescent="0.2">
      <c r="B75" s="12"/>
      <c r="C75" s="13"/>
      <c r="D75" s="13"/>
    </row>
    <row r="76" spans="1:18" x14ac:dyDescent="0.2">
      <c r="B76" s="12"/>
      <c r="C76" s="13"/>
      <c r="D76" s="13"/>
    </row>
  </sheetData>
  <phoneticPr fontId="7" type="noConversion"/>
  <hyperlinks>
    <hyperlink ref="H62351" r:id="rId1" display="http://vsolj.cetus-net.org/bulletin.html"/>
    <hyperlink ref="H62344" r:id="rId2" display="https://www.aavso.org/ejaavso"/>
    <hyperlink ref="I62351" r:id="rId3" display="http://vsolj.cetus-net.org/bulletin.html"/>
    <hyperlink ref="AQ55994" r:id="rId4" display="http://cdsbib.u-strasbg.fr/cgi-bin/cdsbib?1990RMxAA..21..381G"/>
    <hyperlink ref="H62348" r:id="rId5" display="https://www.aavso.org/ejaavso"/>
    <hyperlink ref="AP3358" r:id="rId6" display="http://cdsbib.u-strasbg.fr/cgi-bin/cdsbib?1990RMxAA..21..381G"/>
    <hyperlink ref="AP3361" r:id="rId7" display="http://cdsbib.u-strasbg.fr/cgi-bin/cdsbib?1990RMxAA..21..381G"/>
    <hyperlink ref="AP3359" r:id="rId8" display="http://cdsbib.u-strasbg.fr/cgi-bin/cdsbib?1990RMxAA..21..381G"/>
    <hyperlink ref="AP3343" r:id="rId9" display="http://cdsbib.u-strasbg.fr/cgi-bin/cdsbib?1990RMxAA..21..381G"/>
    <hyperlink ref="AQ3572" r:id="rId10" display="http://cdsbib.u-strasbg.fr/cgi-bin/cdsbib?1990RMxAA..21..381G"/>
    <hyperlink ref="AQ3576" r:id="rId11" display="http://cdsbib.u-strasbg.fr/cgi-bin/cdsbib?1990RMxAA..21..381G"/>
    <hyperlink ref="AQ63264" r:id="rId12" display="http://cdsbib.u-strasbg.fr/cgi-bin/cdsbib?1990RMxAA..21..381G"/>
    <hyperlink ref="I464" r:id="rId13" display="http://vsolj.cetus-net.org/bulletin.html"/>
    <hyperlink ref="H464" r:id="rId14" display="http://vsolj.cetus-net.org/bulletin.html"/>
    <hyperlink ref="AQ63925" r:id="rId15" display="http://cdsbib.u-strasbg.fr/cgi-bin/cdsbib?1990RMxAA..21..381G"/>
    <hyperlink ref="AQ63924" r:id="rId16" display="http://cdsbib.u-strasbg.fr/cgi-bin/cdsbib?1990RMxAA..21..381G"/>
    <hyperlink ref="AP1634" r:id="rId17" display="http://cdsbib.u-strasbg.fr/cgi-bin/cdsbib?1990RMxAA..21..381G"/>
    <hyperlink ref="AP1652" r:id="rId18" display="http://cdsbib.u-strasbg.fr/cgi-bin/cdsbib?1990RMxAA..21..381G"/>
    <hyperlink ref="AP1653" r:id="rId19" display="http://cdsbib.u-strasbg.fr/cgi-bin/cdsbib?1990RMxAA..21..381G"/>
    <hyperlink ref="AP164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workbookViewId="0">
      <selection activeCell="A11" sqref="A11:IV448"/>
    </sheetView>
  </sheetViews>
  <sheetFormatPr defaultRowHeight="12.75" x14ac:dyDescent="0.2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5" t="s">
        <v>62</v>
      </c>
      <c r="I1" s="36" t="s">
        <v>63</v>
      </c>
      <c r="J1" s="37" t="s">
        <v>61</v>
      </c>
    </row>
    <row r="2" spans="1:16" x14ac:dyDescent="0.2">
      <c r="I2" s="38" t="s">
        <v>64</v>
      </c>
      <c r="J2" s="39" t="s">
        <v>60</v>
      </c>
    </row>
    <row r="3" spans="1:16" x14ac:dyDescent="0.2">
      <c r="A3" s="40" t="s">
        <v>65</v>
      </c>
      <c r="I3" s="38" t="s">
        <v>66</v>
      </c>
      <c r="J3" s="39" t="s">
        <v>59</v>
      </c>
    </row>
    <row r="4" spans="1:16" x14ac:dyDescent="0.2">
      <c r="I4" s="38" t="s">
        <v>67</v>
      </c>
      <c r="J4" s="39" t="s">
        <v>59</v>
      </c>
    </row>
    <row r="5" spans="1:16" ht="13.5" thickBot="1" x14ac:dyDescent="0.25">
      <c r="I5" s="41" t="s">
        <v>68</v>
      </c>
      <c r="J5" s="42" t="s">
        <v>53</v>
      </c>
    </row>
    <row r="10" spans="1:16" ht="13.5" thickBot="1" x14ac:dyDescent="0.25"/>
    <row r="11" spans="1:16" ht="12.75" customHeight="1" thickBot="1" x14ac:dyDescent="0.25">
      <c r="A11" s="13" t="str">
        <f t="shared" ref="A11:A55" si="0">P11</f>
        <v> VB 5.4 </v>
      </c>
      <c r="B11" s="12" t="str">
        <f t="shared" ref="B11:B55" si="1">IF(H11=INT(H11),"I","II")</f>
        <v>I</v>
      </c>
      <c r="C11" s="13">
        <f t="shared" ref="C11:C55" si="2">1*G11</f>
        <v>26855.416000000001</v>
      </c>
      <c r="D11" s="17" t="str">
        <f t="shared" ref="D11:D55" si="3">VLOOKUP(F11,I$1:J$5,2,FALSE)</f>
        <v>vis</v>
      </c>
      <c r="E11" s="43">
        <f>VLOOKUP(C11,'Active 1'!C$21:E$973,3,FALSE)</f>
        <v>-2901.9959914616784</v>
      </c>
      <c r="F11" s="12" t="s">
        <v>68</v>
      </c>
      <c r="G11" s="17" t="str">
        <f t="shared" ref="G11:G55" si="4">MID(I11,3,LEN(I11)-3)</f>
        <v>26855.416</v>
      </c>
      <c r="H11" s="13">
        <f t="shared" ref="H11:H55" si="5">1*K11</f>
        <v>-2902</v>
      </c>
      <c r="I11" s="44" t="s">
        <v>69</v>
      </c>
      <c r="J11" s="45" t="s">
        <v>70</v>
      </c>
      <c r="K11" s="44">
        <v>-2902</v>
      </c>
      <c r="L11" s="44" t="s">
        <v>71</v>
      </c>
      <c r="M11" s="45" t="s">
        <v>72</v>
      </c>
      <c r="N11" s="45"/>
      <c r="O11" s="46" t="s">
        <v>73</v>
      </c>
      <c r="P11" s="46" t="s">
        <v>43</v>
      </c>
    </row>
    <row r="12" spans="1:16" ht="12.75" customHeight="1" thickBot="1" x14ac:dyDescent="0.25">
      <c r="A12" s="13" t="str">
        <f t="shared" si="0"/>
        <v> VB 5.4 </v>
      </c>
      <c r="B12" s="12" t="str">
        <f t="shared" si="1"/>
        <v>I</v>
      </c>
      <c r="C12" s="13">
        <f t="shared" si="2"/>
        <v>26972.352999999999</v>
      </c>
      <c r="D12" s="17" t="str">
        <f t="shared" si="3"/>
        <v>vis</v>
      </c>
      <c r="E12" s="43">
        <f>VLOOKUP(C12,'Active 1'!C$21:E$973,3,FALSE)</f>
        <v>-2883.039247312809</v>
      </c>
      <c r="F12" s="12" t="s">
        <v>68</v>
      </c>
      <c r="G12" s="17" t="str">
        <f t="shared" si="4"/>
        <v>26972.353</v>
      </c>
      <c r="H12" s="13">
        <f t="shared" si="5"/>
        <v>-2883</v>
      </c>
      <c r="I12" s="44" t="s">
        <v>74</v>
      </c>
      <c r="J12" s="45" t="s">
        <v>75</v>
      </c>
      <c r="K12" s="44">
        <v>-2883</v>
      </c>
      <c r="L12" s="44" t="s">
        <v>76</v>
      </c>
      <c r="M12" s="45" t="s">
        <v>72</v>
      </c>
      <c r="N12" s="45"/>
      <c r="O12" s="46" t="s">
        <v>73</v>
      </c>
      <c r="P12" s="46" t="s">
        <v>43</v>
      </c>
    </row>
    <row r="13" spans="1:16" ht="12.75" customHeight="1" thickBot="1" x14ac:dyDescent="0.25">
      <c r="A13" s="13" t="str">
        <f t="shared" si="0"/>
        <v> VB 5.4 </v>
      </c>
      <c r="B13" s="12" t="str">
        <f t="shared" si="1"/>
        <v>I</v>
      </c>
      <c r="C13" s="13">
        <f t="shared" si="2"/>
        <v>27157.612000000001</v>
      </c>
      <c r="D13" s="17" t="str">
        <f t="shared" si="3"/>
        <v>vis</v>
      </c>
      <c r="E13" s="43">
        <f>VLOOKUP(C13,'Active 1'!C$21:E$973,3,FALSE)</f>
        <v>-2853.0067728669496</v>
      </c>
      <c r="F13" s="12" t="s">
        <v>68</v>
      </c>
      <c r="G13" s="17" t="str">
        <f t="shared" si="4"/>
        <v>27157.612</v>
      </c>
      <c r="H13" s="13">
        <f t="shared" si="5"/>
        <v>-2853</v>
      </c>
      <c r="I13" s="44" t="s">
        <v>77</v>
      </c>
      <c r="J13" s="45" t="s">
        <v>78</v>
      </c>
      <c r="K13" s="44">
        <v>-2853</v>
      </c>
      <c r="L13" s="44" t="s">
        <v>79</v>
      </c>
      <c r="M13" s="45" t="s">
        <v>72</v>
      </c>
      <c r="N13" s="45"/>
      <c r="O13" s="46" t="s">
        <v>73</v>
      </c>
      <c r="P13" s="46" t="s">
        <v>43</v>
      </c>
    </row>
    <row r="14" spans="1:16" ht="12.75" customHeight="1" thickBot="1" x14ac:dyDescent="0.25">
      <c r="A14" s="13" t="str">
        <f t="shared" si="0"/>
        <v> VB 5.4 </v>
      </c>
      <c r="B14" s="12" t="str">
        <f t="shared" si="1"/>
        <v>I</v>
      </c>
      <c r="C14" s="13">
        <f t="shared" si="2"/>
        <v>27688.399000000001</v>
      </c>
      <c r="D14" s="17" t="str">
        <f t="shared" si="3"/>
        <v>vis</v>
      </c>
      <c r="E14" s="43">
        <f>VLOOKUP(C14,'Active 1'!C$21:E$973,3,FALSE)</f>
        <v>-2766.9604970385458</v>
      </c>
      <c r="F14" s="12" t="s">
        <v>68</v>
      </c>
      <c r="G14" s="17" t="str">
        <f t="shared" si="4"/>
        <v>27688.399</v>
      </c>
      <c r="H14" s="13">
        <f t="shared" si="5"/>
        <v>-2767</v>
      </c>
      <c r="I14" s="44" t="s">
        <v>80</v>
      </c>
      <c r="J14" s="45" t="s">
        <v>81</v>
      </c>
      <c r="K14" s="44">
        <v>-2767</v>
      </c>
      <c r="L14" s="44" t="s">
        <v>82</v>
      </c>
      <c r="M14" s="45" t="s">
        <v>72</v>
      </c>
      <c r="N14" s="45"/>
      <c r="O14" s="46" t="s">
        <v>73</v>
      </c>
      <c r="P14" s="46" t="s">
        <v>43</v>
      </c>
    </row>
    <row r="15" spans="1:16" ht="12.75" customHeight="1" thickBot="1" x14ac:dyDescent="0.25">
      <c r="A15" s="13" t="str">
        <f t="shared" si="0"/>
        <v> VB 5.4 </v>
      </c>
      <c r="B15" s="12" t="str">
        <f t="shared" si="1"/>
        <v>I</v>
      </c>
      <c r="C15" s="13">
        <f t="shared" si="2"/>
        <v>28249.566999999999</v>
      </c>
      <c r="D15" s="17" t="str">
        <f t="shared" si="3"/>
        <v>vis</v>
      </c>
      <c r="E15" s="43">
        <f>VLOOKUP(C15,'Active 1'!C$21:E$973,3,FALSE)</f>
        <v>-2675.9891346764803</v>
      </c>
      <c r="F15" s="12" t="s">
        <v>68</v>
      </c>
      <c r="G15" s="17" t="str">
        <f t="shared" si="4"/>
        <v>28249.567</v>
      </c>
      <c r="H15" s="13">
        <f t="shared" si="5"/>
        <v>-2676</v>
      </c>
      <c r="I15" s="44" t="s">
        <v>83</v>
      </c>
      <c r="J15" s="45" t="s">
        <v>84</v>
      </c>
      <c r="K15" s="44">
        <v>-2676</v>
      </c>
      <c r="L15" s="44" t="s">
        <v>85</v>
      </c>
      <c r="M15" s="45" t="s">
        <v>72</v>
      </c>
      <c r="N15" s="45"/>
      <c r="O15" s="46" t="s">
        <v>73</v>
      </c>
      <c r="P15" s="46" t="s">
        <v>43</v>
      </c>
    </row>
    <row r="16" spans="1:16" ht="12.75" customHeight="1" thickBot="1" x14ac:dyDescent="0.25">
      <c r="A16" s="13" t="str">
        <f t="shared" si="0"/>
        <v> VB 5.4 </v>
      </c>
      <c r="B16" s="12" t="str">
        <f t="shared" si="1"/>
        <v>I</v>
      </c>
      <c r="C16" s="13">
        <f t="shared" si="2"/>
        <v>28428.334999999999</v>
      </c>
      <c r="D16" s="17" t="str">
        <f t="shared" si="3"/>
        <v>vis</v>
      </c>
      <c r="E16" s="43">
        <f>VLOOKUP(C16,'Active 1'!C$21:E$973,3,FALSE)</f>
        <v>-2647.0089210742403</v>
      </c>
      <c r="F16" s="12" t="s">
        <v>68</v>
      </c>
      <c r="G16" s="17" t="str">
        <f t="shared" si="4"/>
        <v>28428.335</v>
      </c>
      <c r="H16" s="13">
        <f t="shared" si="5"/>
        <v>-2647</v>
      </c>
      <c r="I16" s="44" t="s">
        <v>86</v>
      </c>
      <c r="J16" s="45" t="s">
        <v>87</v>
      </c>
      <c r="K16" s="44">
        <v>-2647</v>
      </c>
      <c r="L16" s="44" t="s">
        <v>88</v>
      </c>
      <c r="M16" s="45" t="s">
        <v>72</v>
      </c>
      <c r="N16" s="45"/>
      <c r="O16" s="46" t="s">
        <v>73</v>
      </c>
      <c r="P16" s="46" t="s">
        <v>43</v>
      </c>
    </row>
    <row r="17" spans="1:16" ht="12.75" customHeight="1" thickBot="1" x14ac:dyDescent="0.25">
      <c r="A17" s="13" t="str">
        <f t="shared" si="0"/>
        <v> VB 5.4 </v>
      </c>
      <c r="B17" s="12" t="str">
        <f t="shared" si="1"/>
        <v>I</v>
      </c>
      <c r="C17" s="13">
        <f t="shared" si="2"/>
        <v>28718.449000000001</v>
      </c>
      <c r="D17" s="17" t="str">
        <f t="shared" si="3"/>
        <v>vis</v>
      </c>
      <c r="E17" s="43">
        <f>VLOOKUP(C17,'Active 1'!C$21:E$973,3,FALSE)</f>
        <v>-2599.9783244965515</v>
      </c>
      <c r="F17" s="12" t="s">
        <v>68</v>
      </c>
      <c r="G17" s="17" t="str">
        <f t="shared" si="4"/>
        <v>28718.449</v>
      </c>
      <c r="H17" s="13">
        <f t="shared" si="5"/>
        <v>-2600</v>
      </c>
      <c r="I17" s="44" t="s">
        <v>89</v>
      </c>
      <c r="J17" s="45" t="s">
        <v>90</v>
      </c>
      <c r="K17" s="44">
        <v>-2600</v>
      </c>
      <c r="L17" s="44" t="s">
        <v>91</v>
      </c>
      <c r="M17" s="45" t="s">
        <v>72</v>
      </c>
      <c r="N17" s="45"/>
      <c r="O17" s="46" t="s">
        <v>73</v>
      </c>
      <c r="P17" s="46" t="s">
        <v>43</v>
      </c>
    </row>
    <row r="18" spans="1:16" ht="12.75" customHeight="1" thickBot="1" x14ac:dyDescent="0.25">
      <c r="A18" s="13" t="str">
        <f t="shared" si="0"/>
        <v> VB 5.4 </v>
      </c>
      <c r="B18" s="12" t="str">
        <f t="shared" si="1"/>
        <v>I</v>
      </c>
      <c r="C18" s="13">
        <f t="shared" si="2"/>
        <v>29014.493999999999</v>
      </c>
      <c r="D18" s="17" t="str">
        <f t="shared" si="3"/>
        <v>vis</v>
      </c>
      <c r="E18" s="43">
        <f>VLOOKUP(C18,'Active 1'!C$21:E$973,3,FALSE)</f>
        <v>-2551.9862490922565</v>
      </c>
      <c r="F18" s="12" t="s">
        <v>68</v>
      </c>
      <c r="G18" s="17" t="str">
        <f t="shared" si="4"/>
        <v>29014.494</v>
      </c>
      <c r="H18" s="13">
        <f t="shared" si="5"/>
        <v>-2552</v>
      </c>
      <c r="I18" s="44" t="s">
        <v>92</v>
      </c>
      <c r="J18" s="45" t="s">
        <v>93</v>
      </c>
      <c r="K18" s="44">
        <v>-2552</v>
      </c>
      <c r="L18" s="44" t="s">
        <v>94</v>
      </c>
      <c r="M18" s="45" t="s">
        <v>72</v>
      </c>
      <c r="N18" s="45"/>
      <c r="O18" s="46" t="s">
        <v>73</v>
      </c>
      <c r="P18" s="46" t="s">
        <v>43</v>
      </c>
    </row>
    <row r="19" spans="1:16" ht="12.75" customHeight="1" thickBot="1" x14ac:dyDescent="0.25">
      <c r="A19" s="13" t="str">
        <f t="shared" si="0"/>
        <v> VB 5.4 </v>
      </c>
      <c r="B19" s="12" t="str">
        <f t="shared" si="1"/>
        <v>I</v>
      </c>
      <c r="C19" s="13">
        <f t="shared" si="2"/>
        <v>29162.345000000001</v>
      </c>
      <c r="D19" s="17" t="str">
        <f t="shared" si="3"/>
        <v>vis</v>
      </c>
      <c r="E19" s="43">
        <f>VLOOKUP(C19,'Active 1'!C$21:E$973,3,FALSE)</f>
        <v>-2528.0180133828185</v>
      </c>
      <c r="F19" s="12" t="s">
        <v>68</v>
      </c>
      <c r="G19" s="17" t="str">
        <f t="shared" si="4"/>
        <v>29162.345</v>
      </c>
      <c r="H19" s="13">
        <f t="shared" si="5"/>
        <v>-2528</v>
      </c>
      <c r="I19" s="44" t="s">
        <v>95</v>
      </c>
      <c r="J19" s="45" t="s">
        <v>96</v>
      </c>
      <c r="K19" s="44">
        <v>-2528</v>
      </c>
      <c r="L19" s="44" t="s">
        <v>97</v>
      </c>
      <c r="M19" s="45" t="s">
        <v>72</v>
      </c>
      <c r="N19" s="45"/>
      <c r="O19" s="46" t="s">
        <v>73</v>
      </c>
      <c r="P19" s="46" t="s">
        <v>43</v>
      </c>
    </row>
    <row r="20" spans="1:16" ht="12.75" customHeight="1" thickBot="1" x14ac:dyDescent="0.25">
      <c r="A20" s="13" t="str">
        <f t="shared" si="0"/>
        <v> VB 5.4 </v>
      </c>
      <c r="B20" s="12" t="str">
        <f t="shared" si="1"/>
        <v>I</v>
      </c>
      <c r="C20" s="13">
        <f t="shared" si="2"/>
        <v>29193.277999999998</v>
      </c>
      <c r="D20" s="17" t="str">
        <f t="shared" si="3"/>
        <v>vis</v>
      </c>
      <c r="E20" s="43">
        <f>VLOOKUP(C20,'Active 1'!C$21:E$973,3,FALSE)</f>
        <v>-2523.0034417181018</v>
      </c>
      <c r="F20" s="12" t="s">
        <v>68</v>
      </c>
      <c r="G20" s="17" t="str">
        <f t="shared" si="4"/>
        <v>29193.278</v>
      </c>
      <c r="H20" s="13">
        <f t="shared" si="5"/>
        <v>-2523</v>
      </c>
      <c r="I20" s="44" t="s">
        <v>98</v>
      </c>
      <c r="J20" s="45" t="s">
        <v>99</v>
      </c>
      <c r="K20" s="44">
        <v>-2523</v>
      </c>
      <c r="L20" s="44" t="s">
        <v>100</v>
      </c>
      <c r="M20" s="45" t="s">
        <v>72</v>
      </c>
      <c r="N20" s="45"/>
      <c r="O20" s="46" t="s">
        <v>73</v>
      </c>
      <c r="P20" s="46" t="s">
        <v>43</v>
      </c>
    </row>
    <row r="21" spans="1:16" ht="12.75" customHeight="1" thickBot="1" x14ac:dyDescent="0.25">
      <c r="A21" s="13" t="str">
        <f t="shared" si="0"/>
        <v> VB 5.4 </v>
      </c>
      <c r="B21" s="12" t="str">
        <f t="shared" si="1"/>
        <v>I</v>
      </c>
      <c r="C21" s="13">
        <f t="shared" si="2"/>
        <v>29347.419000000002</v>
      </c>
      <c r="D21" s="17" t="str">
        <f t="shared" si="3"/>
        <v>vis</v>
      </c>
      <c r="E21" s="43">
        <f>VLOOKUP(C21,'Active 1'!C$21:E$973,3,FALSE)</f>
        <v>-2498.015529424722</v>
      </c>
      <c r="F21" s="12" t="s">
        <v>68</v>
      </c>
      <c r="G21" s="17" t="str">
        <f t="shared" si="4"/>
        <v>29347.419</v>
      </c>
      <c r="H21" s="13">
        <f t="shared" si="5"/>
        <v>-2498</v>
      </c>
      <c r="I21" s="44" t="s">
        <v>101</v>
      </c>
      <c r="J21" s="45" t="s">
        <v>102</v>
      </c>
      <c r="K21" s="44">
        <v>-2498</v>
      </c>
      <c r="L21" s="44" t="s">
        <v>103</v>
      </c>
      <c r="M21" s="45" t="s">
        <v>72</v>
      </c>
      <c r="N21" s="45"/>
      <c r="O21" s="46" t="s">
        <v>73</v>
      </c>
      <c r="P21" s="46" t="s">
        <v>43</v>
      </c>
    </row>
    <row r="22" spans="1:16" ht="12.75" customHeight="1" thickBot="1" x14ac:dyDescent="0.25">
      <c r="A22" s="13" t="str">
        <f t="shared" si="0"/>
        <v> VB 5.4 </v>
      </c>
      <c r="B22" s="12" t="str">
        <f t="shared" si="1"/>
        <v>I</v>
      </c>
      <c r="C22" s="13">
        <f t="shared" si="2"/>
        <v>29495.441999999999</v>
      </c>
      <c r="D22" s="17" t="str">
        <f t="shared" si="3"/>
        <v>vis</v>
      </c>
      <c r="E22" s="43">
        <f>VLOOKUP(C22,'Active 1'!C$21:E$973,3,FALSE)</f>
        <v>-2474.0194106672025</v>
      </c>
      <c r="F22" s="12" t="s">
        <v>68</v>
      </c>
      <c r="G22" s="17" t="str">
        <f t="shared" si="4"/>
        <v>29495.442</v>
      </c>
      <c r="H22" s="13">
        <f t="shared" si="5"/>
        <v>-2474</v>
      </c>
      <c r="I22" s="44" t="s">
        <v>104</v>
      </c>
      <c r="J22" s="45" t="s">
        <v>105</v>
      </c>
      <c r="K22" s="44">
        <v>-2474</v>
      </c>
      <c r="L22" s="44" t="s">
        <v>106</v>
      </c>
      <c r="M22" s="45" t="s">
        <v>72</v>
      </c>
      <c r="N22" s="45"/>
      <c r="O22" s="46" t="s">
        <v>73</v>
      </c>
      <c r="P22" s="46" t="s">
        <v>43</v>
      </c>
    </row>
    <row r="23" spans="1:16" ht="12.75" customHeight="1" thickBot="1" x14ac:dyDescent="0.25">
      <c r="A23" s="13" t="str">
        <f t="shared" si="0"/>
        <v> VB 5.4 </v>
      </c>
      <c r="B23" s="12" t="str">
        <f t="shared" si="1"/>
        <v>I</v>
      </c>
      <c r="C23" s="13">
        <f t="shared" si="2"/>
        <v>31913.539000000001</v>
      </c>
      <c r="D23" s="17" t="str">
        <f t="shared" si="3"/>
        <v>vis</v>
      </c>
      <c r="E23" s="43">
        <f>VLOOKUP(C23,'Active 1'!C$21:E$973,3,FALSE)</f>
        <v>-2082.0199053254441</v>
      </c>
      <c r="F23" s="12" t="s">
        <v>68</v>
      </c>
      <c r="G23" s="17" t="str">
        <f t="shared" si="4"/>
        <v>31913.539</v>
      </c>
      <c r="H23" s="13">
        <f t="shared" si="5"/>
        <v>-2082</v>
      </c>
      <c r="I23" s="44" t="s">
        <v>107</v>
      </c>
      <c r="J23" s="45" t="s">
        <v>108</v>
      </c>
      <c r="K23" s="44">
        <v>-2082</v>
      </c>
      <c r="L23" s="44" t="s">
        <v>109</v>
      </c>
      <c r="M23" s="45" t="s">
        <v>72</v>
      </c>
      <c r="N23" s="45"/>
      <c r="O23" s="46" t="s">
        <v>110</v>
      </c>
      <c r="P23" s="46" t="s">
        <v>43</v>
      </c>
    </row>
    <row r="24" spans="1:16" ht="12.75" customHeight="1" thickBot="1" x14ac:dyDescent="0.25">
      <c r="A24" s="13" t="str">
        <f t="shared" si="0"/>
        <v> VB 5.4 </v>
      </c>
      <c r="B24" s="12" t="str">
        <f t="shared" si="1"/>
        <v>I</v>
      </c>
      <c r="C24" s="13">
        <f t="shared" si="2"/>
        <v>32999.597999999998</v>
      </c>
      <c r="D24" s="17" t="str">
        <f t="shared" si="3"/>
        <v>vis</v>
      </c>
      <c r="E24" s="43">
        <f>VLOOKUP(C24,'Active 1'!C$21:E$973,3,FALSE)</f>
        <v>-1905.9580720855188</v>
      </c>
      <c r="F24" s="12" t="s">
        <v>68</v>
      </c>
      <c r="G24" s="17" t="str">
        <f t="shared" si="4"/>
        <v>32999.598</v>
      </c>
      <c r="H24" s="13">
        <f t="shared" si="5"/>
        <v>-1906</v>
      </c>
      <c r="I24" s="44" t="s">
        <v>111</v>
      </c>
      <c r="J24" s="45" t="s">
        <v>112</v>
      </c>
      <c r="K24" s="44">
        <v>-1906</v>
      </c>
      <c r="L24" s="44" t="s">
        <v>113</v>
      </c>
      <c r="M24" s="45" t="s">
        <v>72</v>
      </c>
      <c r="N24" s="45"/>
      <c r="O24" s="46" t="s">
        <v>110</v>
      </c>
      <c r="P24" s="46" t="s">
        <v>43</v>
      </c>
    </row>
    <row r="25" spans="1:16" ht="12.75" customHeight="1" thickBot="1" x14ac:dyDescent="0.25">
      <c r="A25" s="13" t="str">
        <f t="shared" si="0"/>
        <v> VB 5.4 </v>
      </c>
      <c r="B25" s="12" t="str">
        <f t="shared" si="1"/>
        <v>I</v>
      </c>
      <c r="C25" s="13">
        <f t="shared" si="2"/>
        <v>33307.697</v>
      </c>
      <c r="D25" s="17" t="str">
        <f t="shared" si="3"/>
        <v>vis</v>
      </c>
      <c r="E25" s="43">
        <f>VLOOKUP(C25,'Active 1'!C$21:E$973,3,FALSE)</f>
        <v>-1856.0119137650331</v>
      </c>
      <c r="F25" s="12" t="s">
        <v>68</v>
      </c>
      <c r="G25" s="17" t="str">
        <f t="shared" si="4"/>
        <v>33307.697</v>
      </c>
      <c r="H25" s="13">
        <f t="shared" si="5"/>
        <v>-1856</v>
      </c>
      <c r="I25" s="44" t="s">
        <v>114</v>
      </c>
      <c r="J25" s="45" t="s">
        <v>115</v>
      </c>
      <c r="K25" s="44">
        <v>-1856</v>
      </c>
      <c r="L25" s="44" t="s">
        <v>116</v>
      </c>
      <c r="M25" s="45" t="s">
        <v>72</v>
      </c>
      <c r="N25" s="45"/>
      <c r="O25" s="46" t="s">
        <v>110</v>
      </c>
      <c r="P25" s="46" t="s">
        <v>43</v>
      </c>
    </row>
    <row r="26" spans="1:16" ht="12.75" customHeight="1" thickBot="1" x14ac:dyDescent="0.25">
      <c r="A26" s="13" t="str">
        <f t="shared" si="0"/>
        <v> VB 5.4 </v>
      </c>
      <c r="B26" s="12" t="str">
        <f t="shared" si="1"/>
        <v>I</v>
      </c>
      <c r="C26" s="13">
        <f t="shared" si="2"/>
        <v>33437.423000000003</v>
      </c>
      <c r="D26" s="17" t="str">
        <f t="shared" si="3"/>
        <v>vis</v>
      </c>
      <c r="E26" s="43">
        <f>VLOOKUP(C26,'Active 1'!C$21:E$973,3,FALSE)</f>
        <v>-1834.9819353026448</v>
      </c>
      <c r="F26" s="12" t="s">
        <v>68</v>
      </c>
      <c r="G26" s="17" t="str">
        <f t="shared" si="4"/>
        <v>33437.423</v>
      </c>
      <c r="H26" s="13">
        <f t="shared" si="5"/>
        <v>-1835</v>
      </c>
      <c r="I26" s="44" t="s">
        <v>117</v>
      </c>
      <c r="J26" s="45" t="s">
        <v>118</v>
      </c>
      <c r="K26" s="44">
        <v>-1835</v>
      </c>
      <c r="L26" s="44" t="s">
        <v>119</v>
      </c>
      <c r="M26" s="45" t="s">
        <v>72</v>
      </c>
      <c r="N26" s="45"/>
      <c r="O26" s="46" t="s">
        <v>110</v>
      </c>
      <c r="P26" s="46" t="s">
        <v>43</v>
      </c>
    </row>
    <row r="27" spans="1:16" ht="12.75" customHeight="1" thickBot="1" x14ac:dyDescent="0.25">
      <c r="A27" s="13" t="str">
        <f t="shared" si="0"/>
        <v> VB 5.4 </v>
      </c>
      <c r="B27" s="12" t="str">
        <f t="shared" si="1"/>
        <v>I</v>
      </c>
      <c r="C27" s="13">
        <f t="shared" si="2"/>
        <v>33566.6</v>
      </c>
      <c r="D27" s="17" t="str">
        <f t="shared" si="3"/>
        <v>vis</v>
      </c>
      <c r="E27" s="43">
        <f>VLOOKUP(C27,'Active 1'!C$21:E$973,3,FALSE)</f>
        <v>-1814.0409556390784</v>
      </c>
      <c r="F27" s="12" t="s">
        <v>68</v>
      </c>
      <c r="G27" s="17" t="str">
        <f t="shared" si="4"/>
        <v>33566.600</v>
      </c>
      <c r="H27" s="13">
        <f t="shared" si="5"/>
        <v>-1814</v>
      </c>
      <c r="I27" s="44" t="s">
        <v>120</v>
      </c>
      <c r="J27" s="45" t="s">
        <v>121</v>
      </c>
      <c r="K27" s="44">
        <v>-1814</v>
      </c>
      <c r="L27" s="44" t="s">
        <v>122</v>
      </c>
      <c r="M27" s="45" t="s">
        <v>72</v>
      </c>
      <c r="N27" s="45"/>
      <c r="O27" s="46" t="s">
        <v>110</v>
      </c>
      <c r="P27" s="46" t="s">
        <v>43</v>
      </c>
    </row>
    <row r="28" spans="1:16" ht="12.75" customHeight="1" thickBot="1" x14ac:dyDescent="0.25">
      <c r="A28" s="13" t="str">
        <f t="shared" si="0"/>
        <v> VB 5.4 </v>
      </c>
      <c r="B28" s="12" t="str">
        <f t="shared" si="1"/>
        <v>I</v>
      </c>
      <c r="C28" s="13">
        <f t="shared" si="2"/>
        <v>33708.521000000001</v>
      </c>
      <c r="D28" s="17" t="str">
        <f t="shared" si="3"/>
        <v>vis</v>
      </c>
      <c r="E28" s="43">
        <f>VLOOKUP(C28,'Active 1'!C$21:E$973,3,FALSE)</f>
        <v>-1791.0340366455027</v>
      </c>
      <c r="F28" s="12" t="s">
        <v>68</v>
      </c>
      <c r="G28" s="17" t="str">
        <f t="shared" si="4"/>
        <v>33708.521</v>
      </c>
      <c r="H28" s="13">
        <f t="shared" si="5"/>
        <v>-1791</v>
      </c>
      <c r="I28" s="44" t="s">
        <v>123</v>
      </c>
      <c r="J28" s="45" t="s">
        <v>124</v>
      </c>
      <c r="K28" s="44">
        <v>-1791</v>
      </c>
      <c r="L28" s="44" t="s">
        <v>125</v>
      </c>
      <c r="M28" s="45" t="s">
        <v>72</v>
      </c>
      <c r="N28" s="45"/>
      <c r="O28" s="46" t="s">
        <v>110</v>
      </c>
      <c r="P28" s="46" t="s">
        <v>43</v>
      </c>
    </row>
    <row r="29" spans="1:16" ht="12.75" customHeight="1" thickBot="1" x14ac:dyDescent="0.25">
      <c r="A29" s="13" t="str">
        <f t="shared" si="0"/>
        <v> VB 5.4 </v>
      </c>
      <c r="B29" s="12" t="str">
        <f t="shared" si="1"/>
        <v>I</v>
      </c>
      <c r="C29" s="13">
        <f t="shared" si="2"/>
        <v>33949.322999999997</v>
      </c>
      <c r="D29" s="17" t="str">
        <f t="shared" si="3"/>
        <v>vis</v>
      </c>
      <c r="E29" s="43">
        <f>VLOOKUP(C29,'Active 1'!C$21:E$973,3,FALSE)</f>
        <v>-1751.9974451087264</v>
      </c>
      <c r="F29" s="12" t="s">
        <v>68</v>
      </c>
      <c r="G29" s="17" t="str">
        <f t="shared" si="4"/>
        <v>33949.323</v>
      </c>
      <c r="H29" s="13">
        <f t="shared" si="5"/>
        <v>-1752</v>
      </c>
      <c r="I29" s="44" t="s">
        <v>126</v>
      </c>
      <c r="J29" s="45" t="s">
        <v>127</v>
      </c>
      <c r="K29" s="44">
        <v>-1752</v>
      </c>
      <c r="L29" s="44" t="s">
        <v>128</v>
      </c>
      <c r="M29" s="45" t="s">
        <v>72</v>
      </c>
      <c r="N29" s="45"/>
      <c r="O29" s="46" t="s">
        <v>110</v>
      </c>
      <c r="P29" s="46" t="s">
        <v>43</v>
      </c>
    </row>
    <row r="30" spans="1:16" ht="12.75" customHeight="1" thickBot="1" x14ac:dyDescent="0.25">
      <c r="A30" s="13" t="str">
        <f t="shared" si="0"/>
        <v> AC 171.20 </v>
      </c>
      <c r="B30" s="12" t="str">
        <f t="shared" si="1"/>
        <v>II</v>
      </c>
      <c r="C30" s="13">
        <f t="shared" si="2"/>
        <v>34210.345999999998</v>
      </c>
      <c r="D30" s="17" t="str">
        <f t="shared" si="3"/>
        <v>vis</v>
      </c>
      <c r="E30" s="43">
        <f>VLOOKUP(C30,'Active 1'!C$21:E$973,3,FALSE)</f>
        <v>-1709.6828122040818</v>
      </c>
      <c r="F30" s="12" t="s">
        <v>68</v>
      </c>
      <c r="G30" s="17" t="str">
        <f t="shared" si="4"/>
        <v>34210.346</v>
      </c>
      <c r="H30" s="13">
        <f t="shared" si="5"/>
        <v>-1709.5</v>
      </c>
      <c r="I30" s="44" t="s">
        <v>129</v>
      </c>
      <c r="J30" s="45" t="s">
        <v>130</v>
      </c>
      <c r="K30" s="44">
        <v>-1709.5</v>
      </c>
      <c r="L30" s="44" t="s">
        <v>131</v>
      </c>
      <c r="M30" s="45" t="s">
        <v>72</v>
      </c>
      <c r="N30" s="45"/>
      <c r="O30" s="46" t="s">
        <v>132</v>
      </c>
      <c r="P30" s="46" t="s">
        <v>45</v>
      </c>
    </row>
    <row r="31" spans="1:16" ht="12.75" customHeight="1" thickBot="1" x14ac:dyDescent="0.25">
      <c r="A31" s="13" t="str">
        <f t="shared" si="0"/>
        <v> AC 171.20 </v>
      </c>
      <c r="B31" s="12" t="str">
        <f t="shared" si="1"/>
        <v>I</v>
      </c>
      <c r="C31" s="13">
        <f t="shared" si="2"/>
        <v>34239.305999999997</v>
      </c>
      <c r="D31" s="17" t="str">
        <f t="shared" si="3"/>
        <v>vis</v>
      </c>
      <c r="E31" s="43">
        <f>VLOOKUP(C31,'Active 1'!C$21:E$973,3,FALSE)</f>
        <v>-1704.9880850385889</v>
      </c>
      <c r="F31" s="12" t="s">
        <v>68</v>
      </c>
      <c r="G31" s="17" t="str">
        <f t="shared" si="4"/>
        <v>34239.306</v>
      </c>
      <c r="H31" s="13">
        <f t="shared" si="5"/>
        <v>-1705</v>
      </c>
      <c r="I31" s="44" t="s">
        <v>133</v>
      </c>
      <c r="J31" s="45" t="s">
        <v>134</v>
      </c>
      <c r="K31" s="44">
        <v>-1705</v>
      </c>
      <c r="L31" s="44" t="s">
        <v>135</v>
      </c>
      <c r="M31" s="45" t="s">
        <v>72</v>
      </c>
      <c r="N31" s="45"/>
      <c r="O31" s="46" t="s">
        <v>132</v>
      </c>
      <c r="P31" s="46" t="s">
        <v>45</v>
      </c>
    </row>
    <row r="32" spans="1:16" ht="12.75" customHeight="1" thickBot="1" x14ac:dyDescent="0.25">
      <c r="A32" s="13" t="str">
        <f t="shared" si="0"/>
        <v> AC 171.20 </v>
      </c>
      <c r="B32" s="12" t="str">
        <f t="shared" si="1"/>
        <v>I</v>
      </c>
      <c r="C32" s="13">
        <f t="shared" si="2"/>
        <v>34245.281000000003</v>
      </c>
      <c r="D32" s="17" t="str">
        <f t="shared" si="3"/>
        <v>vis</v>
      </c>
      <c r="E32" s="43">
        <f>VLOOKUP(C32,'Active 1'!C$21:E$973,3,FALSE)</f>
        <v>-1704.0194733392157</v>
      </c>
      <c r="F32" s="12" t="s">
        <v>68</v>
      </c>
      <c r="G32" s="17" t="str">
        <f t="shared" si="4"/>
        <v>34245.281</v>
      </c>
      <c r="H32" s="13">
        <f t="shared" si="5"/>
        <v>-1704</v>
      </c>
      <c r="I32" s="44" t="s">
        <v>136</v>
      </c>
      <c r="J32" s="45" t="s">
        <v>137</v>
      </c>
      <c r="K32" s="44">
        <v>-1704</v>
      </c>
      <c r="L32" s="44" t="s">
        <v>106</v>
      </c>
      <c r="M32" s="45" t="s">
        <v>72</v>
      </c>
      <c r="N32" s="45"/>
      <c r="O32" s="46" t="s">
        <v>132</v>
      </c>
      <c r="P32" s="46" t="s">
        <v>45</v>
      </c>
    </row>
    <row r="33" spans="1:16" ht="12.75" customHeight="1" thickBot="1" x14ac:dyDescent="0.25">
      <c r="A33" s="13" t="str">
        <f t="shared" si="0"/>
        <v> AC 171.20 </v>
      </c>
      <c r="B33" s="12" t="str">
        <f t="shared" si="1"/>
        <v>I</v>
      </c>
      <c r="C33" s="13">
        <f t="shared" si="2"/>
        <v>34578.353999999999</v>
      </c>
      <c r="D33" s="17" t="str">
        <f t="shared" si="3"/>
        <v>vis</v>
      </c>
      <c r="E33" s="43">
        <f>VLOOKUP(C33,'Active 1'!C$21:E$973,3,FALSE)</f>
        <v>-1650.0247612814719</v>
      </c>
      <c r="F33" s="12" t="s">
        <v>68</v>
      </c>
      <c r="G33" s="17" t="str">
        <f t="shared" si="4"/>
        <v>34578.354</v>
      </c>
      <c r="H33" s="13">
        <f t="shared" si="5"/>
        <v>-1650</v>
      </c>
      <c r="I33" s="44" t="s">
        <v>138</v>
      </c>
      <c r="J33" s="45" t="s">
        <v>139</v>
      </c>
      <c r="K33" s="44">
        <v>-1650</v>
      </c>
      <c r="L33" s="44" t="s">
        <v>140</v>
      </c>
      <c r="M33" s="45" t="s">
        <v>72</v>
      </c>
      <c r="N33" s="45"/>
      <c r="O33" s="46" t="s">
        <v>132</v>
      </c>
      <c r="P33" s="46" t="s">
        <v>45</v>
      </c>
    </row>
    <row r="34" spans="1:16" ht="12.75" customHeight="1" thickBot="1" x14ac:dyDescent="0.25">
      <c r="A34" s="13" t="str">
        <f t="shared" si="0"/>
        <v> VB 5.4 </v>
      </c>
      <c r="B34" s="12" t="str">
        <f t="shared" si="1"/>
        <v>I</v>
      </c>
      <c r="C34" s="13">
        <f t="shared" si="2"/>
        <v>35164.466999999997</v>
      </c>
      <c r="D34" s="17" t="str">
        <f t="shared" si="3"/>
        <v>vis</v>
      </c>
      <c r="E34" s="43">
        <f>VLOOKUP(C34,'Active 1'!C$21:E$973,3,FALSE)</f>
        <v>-1555.0095463937428</v>
      </c>
      <c r="F34" s="12" t="s">
        <v>68</v>
      </c>
      <c r="G34" s="17" t="str">
        <f t="shared" si="4"/>
        <v>35164.467</v>
      </c>
      <c r="H34" s="13">
        <f t="shared" si="5"/>
        <v>-1555</v>
      </c>
      <c r="I34" s="44" t="s">
        <v>141</v>
      </c>
      <c r="J34" s="45" t="s">
        <v>142</v>
      </c>
      <c r="K34" s="44">
        <v>-1555</v>
      </c>
      <c r="L34" s="44" t="s">
        <v>143</v>
      </c>
      <c r="M34" s="45" t="s">
        <v>72</v>
      </c>
      <c r="N34" s="45"/>
      <c r="O34" s="46" t="s">
        <v>110</v>
      </c>
      <c r="P34" s="46" t="s">
        <v>43</v>
      </c>
    </row>
    <row r="35" spans="1:16" ht="12.75" customHeight="1" thickBot="1" x14ac:dyDescent="0.25">
      <c r="A35" s="13" t="str">
        <f t="shared" si="0"/>
        <v> VB 5.4 </v>
      </c>
      <c r="B35" s="12" t="str">
        <f t="shared" si="1"/>
        <v>I</v>
      </c>
      <c r="C35" s="13">
        <f t="shared" si="2"/>
        <v>35343.366999999998</v>
      </c>
      <c r="D35" s="17" t="str">
        <f t="shared" si="3"/>
        <v>vis</v>
      </c>
      <c r="E35" s="43">
        <f>VLOOKUP(C35,'Active 1'!C$21:E$973,3,FALSE)</f>
        <v>-1526.0079341732069</v>
      </c>
      <c r="F35" s="12" t="s">
        <v>68</v>
      </c>
      <c r="G35" s="17" t="str">
        <f t="shared" si="4"/>
        <v>35343.367</v>
      </c>
      <c r="H35" s="13">
        <f t="shared" si="5"/>
        <v>-1526</v>
      </c>
      <c r="I35" s="44" t="s">
        <v>144</v>
      </c>
      <c r="J35" s="45" t="s">
        <v>145</v>
      </c>
      <c r="K35" s="44">
        <v>-1526</v>
      </c>
      <c r="L35" s="44" t="s">
        <v>146</v>
      </c>
      <c r="M35" s="45" t="s">
        <v>72</v>
      </c>
      <c r="N35" s="45"/>
      <c r="O35" s="46" t="s">
        <v>110</v>
      </c>
      <c r="P35" s="46" t="s">
        <v>43</v>
      </c>
    </row>
    <row r="36" spans="1:16" ht="12.75" customHeight="1" thickBot="1" x14ac:dyDescent="0.25">
      <c r="A36" s="13" t="str">
        <f t="shared" si="0"/>
        <v> VB 5.4 </v>
      </c>
      <c r="B36" s="12" t="str">
        <f t="shared" si="1"/>
        <v>I</v>
      </c>
      <c r="C36" s="13">
        <f t="shared" si="2"/>
        <v>35602.500999999997</v>
      </c>
      <c r="D36" s="17" t="str">
        <f t="shared" si="3"/>
        <v>vis</v>
      </c>
      <c r="E36" s="43">
        <f>VLOOKUP(C36,'Active 1'!C$21:E$973,3,FALSE)</f>
        <v>-1483.9995284652348</v>
      </c>
      <c r="F36" s="12" t="s">
        <v>68</v>
      </c>
      <c r="G36" s="17" t="str">
        <f t="shared" si="4"/>
        <v>35602.501</v>
      </c>
      <c r="H36" s="13">
        <f t="shared" si="5"/>
        <v>-1484</v>
      </c>
      <c r="I36" s="44" t="s">
        <v>147</v>
      </c>
      <c r="J36" s="45" t="s">
        <v>148</v>
      </c>
      <c r="K36" s="44">
        <v>-1484</v>
      </c>
      <c r="L36" s="44" t="s">
        <v>149</v>
      </c>
      <c r="M36" s="45" t="s">
        <v>72</v>
      </c>
      <c r="N36" s="45"/>
      <c r="O36" s="46" t="s">
        <v>110</v>
      </c>
      <c r="P36" s="46" t="s">
        <v>43</v>
      </c>
    </row>
    <row r="37" spans="1:16" ht="12.75" customHeight="1" thickBot="1" x14ac:dyDescent="0.25">
      <c r="A37" s="13" t="str">
        <f t="shared" si="0"/>
        <v> VB 5.4 </v>
      </c>
      <c r="B37" s="12" t="str">
        <f t="shared" si="1"/>
        <v>I</v>
      </c>
      <c r="C37" s="13">
        <f t="shared" si="2"/>
        <v>36663.599999999999</v>
      </c>
      <c r="D37" s="17" t="str">
        <f t="shared" si="3"/>
        <v>vis</v>
      </c>
      <c r="E37" s="43">
        <f>VLOOKUP(C37,'Active 1'!C$21:E$973,3,FALSE)</f>
        <v>-1311.9839794121426</v>
      </c>
      <c r="F37" s="12" t="s">
        <v>68</v>
      </c>
      <c r="G37" s="17" t="str">
        <f t="shared" si="4"/>
        <v>36663.600</v>
      </c>
      <c r="H37" s="13">
        <f t="shared" si="5"/>
        <v>-1312</v>
      </c>
      <c r="I37" s="44" t="s">
        <v>150</v>
      </c>
      <c r="J37" s="45" t="s">
        <v>151</v>
      </c>
      <c r="K37" s="44">
        <v>-1312</v>
      </c>
      <c r="L37" s="44" t="s">
        <v>152</v>
      </c>
      <c r="M37" s="45" t="s">
        <v>72</v>
      </c>
      <c r="N37" s="45"/>
      <c r="O37" s="46" t="s">
        <v>73</v>
      </c>
      <c r="P37" s="46" t="s">
        <v>43</v>
      </c>
    </row>
    <row r="38" spans="1:16" ht="12.75" customHeight="1" thickBot="1" x14ac:dyDescent="0.25">
      <c r="A38" s="13" t="str">
        <f t="shared" si="0"/>
        <v>BAVM 34 </v>
      </c>
      <c r="B38" s="12" t="str">
        <f t="shared" si="1"/>
        <v>I</v>
      </c>
      <c r="C38" s="13">
        <f t="shared" si="2"/>
        <v>44756.733999999997</v>
      </c>
      <c r="D38" s="17" t="str">
        <f t="shared" si="3"/>
        <v>vis</v>
      </c>
      <c r="E38" s="43">
        <f>VLOOKUP(C38,'Active 1'!C$21:E$973,3,FALSE)</f>
        <v>0</v>
      </c>
      <c r="F38" s="12" t="s">
        <v>68</v>
      </c>
      <c r="G38" s="17" t="str">
        <f t="shared" si="4"/>
        <v>44756.734</v>
      </c>
      <c r="H38" s="13">
        <f t="shared" si="5"/>
        <v>0</v>
      </c>
      <c r="I38" s="44" t="s">
        <v>153</v>
      </c>
      <c r="J38" s="45" t="s">
        <v>154</v>
      </c>
      <c r="K38" s="44">
        <v>0</v>
      </c>
      <c r="L38" s="44" t="s">
        <v>155</v>
      </c>
      <c r="M38" s="45" t="s">
        <v>156</v>
      </c>
      <c r="N38" s="45"/>
      <c r="O38" s="46" t="s">
        <v>157</v>
      </c>
      <c r="P38" s="47" t="s">
        <v>158</v>
      </c>
    </row>
    <row r="39" spans="1:16" ht="12.75" customHeight="1" thickBot="1" x14ac:dyDescent="0.25">
      <c r="A39" s="13" t="str">
        <f t="shared" si="0"/>
        <v> VSSC 61 </v>
      </c>
      <c r="B39" s="12" t="str">
        <f t="shared" si="1"/>
        <v>I</v>
      </c>
      <c r="C39" s="13">
        <f t="shared" si="2"/>
        <v>45731.34</v>
      </c>
      <c r="D39" s="17" t="str">
        <f t="shared" si="3"/>
        <v>vis</v>
      </c>
      <c r="E39" s="43">
        <f>VLOOKUP(C39,'Active 1'!C$21:E$973,3,FALSE)</f>
        <v>157.99410441479785</v>
      </c>
      <c r="F39" s="12" t="s">
        <v>68</v>
      </c>
      <c r="G39" s="17" t="str">
        <f t="shared" si="4"/>
        <v>45731.340</v>
      </c>
      <c r="H39" s="13">
        <f t="shared" si="5"/>
        <v>158</v>
      </c>
      <c r="I39" s="44" t="s">
        <v>159</v>
      </c>
      <c r="J39" s="45" t="s">
        <v>160</v>
      </c>
      <c r="K39" s="44">
        <v>158</v>
      </c>
      <c r="L39" s="44" t="s">
        <v>161</v>
      </c>
      <c r="M39" s="45" t="s">
        <v>156</v>
      </c>
      <c r="N39" s="45"/>
      <c r="O39" s="46" t="s">
        <v>162</v>
      </c>
      <c r="P39" s="46" t="s">
        <v>163</v>
      </c>
    </row>
    <row r="40" spans="1:16" ht="12.75" customHeight="1" thickBot="1" x14ac:dyDescent="0.25">
      <c r="A40" s="13" t="str">
        <f t="shared" si="0"/>
        <v>BAVM 39 </v>
      </c>
      <c r="B40" s="12" t="str">
        <f t="shared" si="1"/>
        <v>I</v>
      </c>
      <c r="C40" s="13">
        <f t="shared" si="2"/>
        <v>45990.440999999999</v>
      </c>
      <c r="D40" s="17" t="str">
        <f t="shared" si="3"/>
        <v>vis</v>
      </c>
      <c r="E40" s="43">
        <f>VLOOKUP(C40,'Active 1'!C$21:E$973,3,FALSE)</f>
        <v>199.9971604681968</v>
      </c>
      <c r="F40" s="12" t="s">
        <v>68</v>
      </c>
      <c r="G40" s="17" t="str">
        <f t="shared" si="4"/>
        <v>45990.441</v>
      </c>
      <c r="H40" s="13">
        <f t="shared" si="5"/>
        <v>200</v>
      </c>
      <c r="I40" s="44" t="s">
        <v>164</v>
      </c>
      <c r="J40" s="45" t="s">
        <v>165</v>
      </c>
      <c r="K40" s="44">
        <v>200</v>
      </c>
      <c r="L40" s="44" t="s">
        <v>166</v>
      </c>
      <c r="M40" s="45" t="s">
        <v>156</v>
      </c>
      <c r="N40" s="45"/>
      <c r="O40" s="46" t="s">
        <v>157</v>
      </c>
      <c r="P40" s="47" t="s">
        <v>167</v>
      </c>
    </row>
    <row r="41" spans="1:16" ht="12.75" customHeight="1" thickBot="1" x14ac:dyDescent="0.25">
      <c r="A41" s="13" t="str">
        <f t="shared" si="0"/>
        <v>BAVM 39 </v>
      </c>
      <c r="B41" s="12" t="str">
        <f t="shared" si="1"/>
        <v>I</v>
      </c>
      <c r="C41" s="13">
        <f t="shared" si="2"/>
        <v>46175.434999999998</v>
      </c>
      <c r="D41" s="17" t="str">
        <f t="shared" si="3"/>
        <v>vis</v>
      </c>
      <c r="E41" s="43">
        <f>VLOOKUP(C41,'Active 1'!C$21:E$973,3,FALSE)</f>
        <v>229.98667556671961</v>
      </c>
      <c r="F41" s="12" t="s">
        <v>68</v>
      </c>
      <c r="G41" s="17" t="str">
        <f t="shared" si="4"/>
        <v>46175.435</v>
      </c>
      <c r="H41" s="13">
        <f t="shared" si="5"/>
        <v>230</v>
      </c>
      <c r="I41" s="44" t="s">
        <v>168</v>
      </c>
      <c r="J41" s="45" t="s">
        <v>169</v>
      </c>
      <c r="K41" s="44">
        <v>230</v>
      </c>
      <c r="L41" s="44" t="s">
        <v>170</v>
      </c>
      <c r="M41" s="45" t="s">
        <v>156</v>
      </c>
      <c r="N41" s="45"/>
      <c r="O41" s="46" t="s">
        <v>157</v>
      </c>
      <c r="P41" s="47" t="s">
        <v>167</v>
      </c>
    </row>
    <row r="42" spans="1:16" ht="12.75" customHeight="1" thickBot="1" x14ac:dyDescent="0.25">
      <c r="A42" s="13" t="str">
        <f t="shared" si="0"/>
        <v> BBS 77 </v>
      </c>
      <c r="B42" s="12" t="str">
        <f t="shared" si="1"/>
        <v>I</v>
      </c>
      <c r="C42" s="13">
        <f t="shared" si="2"/>
        <v>46175.434999999998</v>
      </c>
      <c r="D42" s="17" t="str">
        <f t="shared" si="3"/>
        <v>vis</v>
      </c>
      <c r="E42" s="43">
        <f>VLOOKUP(C42,'Active 1'!C$21:E$973,3,FALSE)</f>
        <v>229.98667556671961</v>
      </c>
      <c r="F42" s="12" t="s">
        <v>68</v>
      </c>
      <c r="G42" s="17" t="str">
        <f t="shared" si="4"/>
        <v>46175.435</v>
      </c>
      <c r="H42" s="13">
        <f t="shared" si="5"/>
        <v>230</v>
      </c>
      <c r="I42" s="44" t="s">
        <v>168</v>
      </c>
      <c r="J42" s="45" t="s">
        <v>169</v>
      </c>
      <c r="K42" s="44">
        <v>230</v>
      </c>
      <c r="L42" s="44" t="s">
        <v>170</v>
      </c>
      <c r="M42" s="45" t="s">
        <v>156</v>
      </c>
      <c r="N42" s="45"/>
      <c r="O42" s="46" t="s">
        <v>171</v>
      </c>
      <c r="P42" s="46" t="s">
        <v>172</v>
      </c>
    </row>
    <row r="43" spans="1:16" ht="12.75" customHeight="1" thickBot="1" x14ac:dyDescent="0.25">
      <c r="A43" s="13" t="str">
        <f t="shared" si="0"/>
        <v> BRNO 30 </v>
      </c>
      <c r="B43" s="12" t="str">
        <f t="shared" si="1"/>
        <v>I</v>
      </c>
      <c r="C43" s="13">
        <f t="shared" si="2"/>
        <v>47415.35</v>
      </c>
      <c r="D43" s="17" t="str">
        <f t="shared" si="3"/>
        <v>vis</v>
      </c>
      <c r="E43" s="43">
        <f>VLOOKUP(C43,'Active 1'!C$21:E$973,3,FALSE)</f>
        <v>430.99021953779538</v>
      </c>
      <c r="F43" s="12" t="s">
        <v>68</v>
      </c>
      <c r="G43" s="17" t="str">
        <f t="shared" si="4"/>
        <v>47415.350</v>
      </c>
      <c r="H43" s="13">
        <f t="shared" si="5"/>
        <v>431</v>
      </c>
      <c r="I43" s="44" t="s">
        <v>173</v>
      </c>
      <c r="J43" s="45" t="s">
        <v>174</v>
      </c>
      <c r="K43" s="44">
        <v>431</v>
      </c>
      <c r="L43" s="44" t="s">
        <v>175</v>
      </c>
      <c r="M43" s="45" t="s">
        <v>156</v>
      </c>
      <c r="N43" s="45"/>
      <c r="O43" s="46" t="s">
        <v>176</v>
      </c>
      <c r="P43" s="46" t="s">
        <v>177</v>
      </c>
    </row>
    <row r="44" spans="1:16" ht="12.75" customHeight="1" thickBot="1" x14ac:dyDescent="0.25">
      <c r="A44" s="13" t="str">
        <f t="shared" si="0"/>
        <v> BRNO 30 </v>
      </c>
      <c r="B44" s="12" t="str">
        <f t="shared" si="1"/>
        <v>I</v>
      </c>
      <c r="C44" s="13">
        <f t="shared" si="2"/>
        <v>47415.425000000003</v>
      </c>
      <c r="D44" s="17" t="str">
        <f t="shared" si="3"/>
        <v>vis</v>
      </c>
      <c r="E44" s="43">
        <f>VLOOKUP(C44,'Active 1'!C$21:E$973,3,FALSE)</f>
        <v>431.00237784364595</v>
      </c>
      <c r="F44" s="12" t="s">
        <v>68</v>
      </c>
      <c r="G44" s="17" t="str">
        <f t="shared" si="4"/>
        <v>47415.425</v>
      </c>
      <c r="H44" s="13">
        <f t="shared" si="5"/>
        <v>431</v>
      </c>
      <c r="I44" s="44" t="s">
        <v>178</v>
      </c>
      <c r="J44" s="45" t="s">
        <v>179</v>
      </c>
      <c r="K44" s="44">
        <v>431</v>
      </c>
      <c r="L44" s="44" t="s">
        <v>180</v>
      </c>
      <c r="M44" s="45" t="s">
        <v>156</v>
      </c>
      <c r="N44" s="45"/>
      <c r="O44" s="46" t="s">
        <v>181</v>
      </c>
      <c r="P44" s="46" t="s">
        <v>177</v>
      </c>
    </row>
    <row r="45" spans="1:16" ht="12.75" customHeight="1" thickBot="1" x14ac:dyDescent="0.25">
      <c r="A45" s="13" t="str">
        <f t="shared" si="0"/>
        <v> VSSC 73 </v>
      </c>
      <c r="B45" s="12" t="str">
        <f t="shared" si="1"/>
        <v>I</v>
      </c>
      <c r="C45" s="13">
        <f t="shared" si="2"/>
        <v>47847.275999999998</v>
      </c>
      <c r="D45" s="17" t="str">
        <f t="shared" si="3"/>
        <v>vis</v>
      </c>
      <c r="E45" s="43">
        <f>VLOOKUP(C45,'Active 1'!C$21:E$973,3,FALSE)</f>
        <v>501.01006503789074</v>
      </c>
      <c r="F45" s="12" t="s">
        <v>68</v>
      </c>
      <c r="G45" s="17" t="str">
        <f t="shared" si="4"/>
        <v>47847.276</v>
      </c>
      <c r="H45" s="13">
        <f t="shared" si="5"/>
        <v>501</v>
      </c>
      <c r="I45" s="44" t="s">
        <v>182</v>
      </c>
      <c r="J45" s="45" t="s">
        <v>183</v>
      </c>
      <c r="K45" s="44">
        <v>501</v>
      </c>
      <c r="L45" s="44" t="s">
        <v>184</v>
      </c>
      <c r="M45" s="45" t="s">
        <v>156</v>
      </c>
      <c r="N45" s="45"/>
      <c r="O45" s="46" t="s">
        <v>162</v>
      </c>
      <c r="P45" s="46" t="s">
        <v>51</v>
      </c>
    </row>
    <row r="46" spans="1:16" ht="12.75" customHeight="1" thickBot="1" x14ac:dyDescent="0.25">
      <c r="A46" s="13" t="str">
        <f t="shared" si="0"/>
        <v>OEJV 0060 </v>
      </c>
      <c r="B46" s="12" t="str">
        <f t="shared" si="1"/>
        <v>I</v>
      </c>
      <c r="C46" s="13">
        <f t="shared" si="2"/>
        <v>49543.641000000003</v>
      </c>
      <c r="D46" s="17" t="str">
        <f t="shared" si="3"/>
        <v>vis</v>
      </c>
      <c r="E46" s="43">
        <f>VLOOKUP(C46,'Active 1'!C$21:E$973,3,FALSE)</f>
        <v>776.00905841122255</v>
      </c>
      <c r="F46" s="12" t="s">
        <v>68</v>
      </c>
      <c r="G46" s="17" t="str">
        <f t="shared" si="4"/>
        <v>49543.641</v>
      </c>
      <c r="H46" s="13">
        <f t="shared" si="5"/>
        <v>776</v>
      </c>
      <c r="I46" s="44" t="s">
        <v>185</v>
      </c>
      <c r="J46" s="45" t="s">
        <v>186</v>
      </c>
      <c r="K46" s="44">
        <v>776</v>
      </c>
      <c r="L46" s="44" t="s">
        <v>187</v>
      </c>
      <c r="M46" s="45" t="s">
        <v>156</v>
      </c>
      <c r="N46" s="45"/>
      <c r="O46" s="46" t="s">
        <v>188</v>
      </c>
      <c r="P46" s="47" t="s">
        <v>189</v>
      </c>
    </row>
    <row r="47" spans="1:16" ht="12.75" customHeight="1" thickBot="1" x14ac:dyDescent="0.25">
      <c r="A47" s="13" t="str">
        <f t="shared" si="0"/>
        <v>OEJV 0060 </v>
      </c>
      <c r="B47" s="12" t="str">
        <f t="shared" si="1"/>
        <v>I</v>
      </c>
      <c r="C47" s="13">
        <f t="shared" si="2"/>
        <v>49574.474000000002</v>
      </c>
      <c r="D47" s="17" t="str">
        <f t="shared" si="3"/>
        <v>vis</v>
      </c>
      <c r="E47" s="43">
        <f>VLOOKUP(C47,'Active 1'!C$21:E$973,3,FALSE)</f>
        <v>781.00741900147261</v>
      </c>
      <c r="F47" s="12" t="s">
        <v>68</v>
      </c>
      <c r="G47" s="17" t="str">
        <f t="shared" si="4"/>
        <v>49574.474</v>
      </c>
      <c r="H47" s="13">
        <f t="shared" si="5"/>
        <v>781</v>
      </c>
      <c r="I47" s="44" t="s">
        <v>190</v>
      </c>
      <c r="J47" s="45" t="s">
        <v>191</v>
      </c>
      <c r="K47" s="44">
        <v>781</v>
      </c>
      <c r="L47" s="44" t="s">
        <v>192</v>
      </c>
      <c r="M47" s="45" t="s">
        <v>156</v>
      </c>
      <c r="N47" s="45"/>
      <c r="O47" s="46" t="s">
        <v>188</v>
      </c>
      <c r="P47" s="47" t="s">
        <v>189</v>
      </c>
    </row>
    <row r="48" spans="1:16" ht="12.75" customHeight="1" thickBot="1" x14ac:dyDescent="0.25">
      <c r="A48" s="13" t="str">
        <f t="shared" si="0"/>
        <v>BAVM 79 </v>
      </c>
      <c r="B48" s="12" t="str">
        <f t="shared" si="1"/>
        <v>I</v>
      </c>
      <c r="C48" s="13">
        <f t="shared" si="2"/>
        <v>49574.48</v>
      </c>
      <c r="D48" s="17" t="str">
        <f t="shared" si="3"/>
        <v>vis</v>
      </c>
      <c r="E48" s="43">
        <f>VLOOKUP(C48,'Active 1'!C$21:E$973,3,FALSE)</f>
        <v>781.00839166594085</v>
      </c>
      <c r="F48" s="12" t="s">
        <v>68</v>
      </c>
      <c r="G48" s="17" t="str">
        <f t="shared" si="4"/>
        <v>49574.48</v>
      </c>
      <c r="H48" s="13">
        <f t="shared" si="5"/>
        <v>781</v>
      </c>
      <c r="I48" s="44" t="s">
        <v>193</v>
      </c>
      <c r="J48" s="45" t="s">
        <v>194</v>
      </c>
      <c r="K48" s="44">
        <v>781</v>
      </c>
      <c r="L48" s="44" t="s">
        <v>195</v>
      </c>
      <c r="M48" s="45" t="s">
        <v>156</v>
      </c>
      <c r="N48" s="45"/>
      <c r="O48" s="46" t="s">
        <v>196</v>
      </c>
      <c r="P48" s="47" t="s">
        <v>197</v>
      </c>
    </row>
    <row r="49" spans="1:16" ht="12.75" customHeight="1" thickBot="1" x14ac:dyDescent="0.25">
      <c r="A49" s="13" t="str">
        <f t="shared" si="0"/>
        <v>OEJV 0060 </v>
      </c>
      <c r="B49" s="12" t="str">
        <f t="shared" si="1"/>
        <v>I</v>
      </c>
      <c r="C49" s="13">
        <f t="shared" si="2"/>
        <v>49580.656999999999</v>
      </c>
      <c r="D49" s="17" t="str">
        <f t="shared" si="3"/>
        <v>vis</v>
      </c>
      <c r="E49" s="43">
        <f>VLOOKUP(C49,'Active 1'!C$21:E$973,3,FALSE)</f>
        <v>782.00974973573477</v>
      </c>
      <c r="F49" s="12" t="s">
        <v>68</v>
      </c>
      <c r="G49" s="17" t="str">
        <f t="shared" si="4"/>
        <v>49580.657</v>
      </c>
      <c r="H49" s="13">
        <f t="shared" si="5"/>
        <v>782</v>
      </c>
      <c r="I49" s="44" t="s">
        <v>198</v>
      </c>
      <c r="J49" s="45" t="s">
        <v>199</v>
      </c>
      <c r="K49" s="44">
        <v>782</v>
      </c>
      <c r="L49" s="44" t="s">
        <v>200</v>
      </c>
      <c r="M49" s="45" t="s">
        <v>156</v>
      </c>
      <c r="N49" s="45"/>
      <c r="O49" s="46" t="s">
        <v>188</v>
      </c>
      <c r="P49" s="47" t="s">
        <v>189</v>
      </c>
    </row>
    <row r="50" spans="1:16" ht="12.75" customHeight="1" thickBot="1" x14ac:dyDescent="0.25">
      <c r="A50" s="13" t="str">
        <f t="shared" si="0"/>
        <v>OEJV 0060 </v>
      </c>
      <c r="B50" s="12" t="str">
        <f t="shared" si="1"/>
        <v>I</v>
      </c>
      <c r="C50" s="13">
        <f t="shared" si="2"/>
        <v>49679.284</v>
      </c>
      <c r="D50" s="17" t="str">
        <f t="shared" si="3"/>
        <v>vis</v>
      </c>
      <c r="E50" s="43">
        <f>VLOOKUP(C50,'Active 1'!C$21:E$973,3,FALSE)</f>
        <v>797.99824614979161</v>
      </c>
      <c r="F50" s="12" t="s">
        <v>68</v>
      </c>
      <c r="G50" s="17" t="str">
        <f t="shared" si="4"/>
        <v>49679.284</v>
      </c>
      <c r="H50" s="13">
        <f t="shared" si="5"/>
        <v>798</v>
      </c>
      <c r="I50" s="44" t="s">
        <v>201</v>
      </c>
      <c r="J50" s="45" t="s">
        <v>202</v>
      </c>
      <c r="K50" s="44">
        <v>798</v>
      </c>
      <c r="L50" s="44" t="s">
        <v>203</v>
      </c>
      <c r="M50" s="45" t="s">
        <v>156</v>
      </c>
      <c r="N50" s="45"/>
      <c r="O50" s="46" t="s">
        <v>188</v>
      </c>
      <c r="P50" s="47" t="s">
        <v>189</v>
      </c>
    </row>
    <row r="51" spans="1:16" ht="12.75" customHeight="1" thickBot="1" x14ac:dyDescent="0.25">
      <c r="A51" s="13" t="str">
        <f t="shared" si="0"/>
        <v> BRNO 32 </v>
      </c>
      <c r="B51" s="12" t="str">
        <f t="shared" si="1"/>
        <v>I</v>
      </c>
      <c r="C51" s="13">
        <f t="shared" si="2"/>
        <v>50376.3488</v>
      </c>
      <c r="D51" s="17" t="str">
        <f t="shared" si="3"/>
        <v>vis</v>
      </c>
      <c r="E51" s="43">
        <f>VLOOKUP(C51,'Active 1'!C$21:E$973,3,FALSE)</f>
        <v>910.99993995742284</v>
      </c>
      <c r="F51" s="12" t="s">
        <v>68</v>
      </c>
      <c r="G51" s="17" t="str">
        <f t="shared" si="4"/>
        <v>50376.3488</v>
      </c>
      <c r="H51" s="13">
        <f t="shared" si="5"/>
        <v>911</v>
      </c>
      <c r="I51" s="44" t="s">
        <v>204</v>
      </c>
      <c r="J51" s="45" t="s">
        <v>205</v>
      </c>
      <c r="K51" s="44">
        <v>911</v>
      </c>
      <c r="L51" s="44" t="s">
        <v>206</v>
      </c>
      <c r="M51" s="45" t="s">
        <v>156</v>
      </c>
      <c r="N51" s="45"/>
      <c r="O51" s="46" t="s">
        <v>207</v>
      </c>
      <c r="P51" s="46" t="s">
        <v>55</v>
      </c>
    </row>
    <row r="52" spans="1:16" ht="12.75" customHeight="1" thickBot="1" x14ac:dyDescent="0.25">
      <c r="A52" s="13" t="str">
        <f t="shared" si="0"/>
        <v> BBS 118 </v>
      </c>
      <c r="B52" s="12" t="str">
        <f t="shared" si="1"/>
        <v>I</v>
      </c>
      <c r="C52" s="13">
        <f t="shared" si="2"/>
        <v>50740.43</v>
      </c>
      <c r="D52" s="17" t="str">
        <f t="shared" si="3"/>
        <v>vis</v>
      </c>
      <c r="E52" s="43">
        <f>VLOOKUP(C52,'Active 1'!C$21:E$973,3,FALSE)</f>
        <v>970.02141440788284</v>
      </c>
      <c r="F52" s="12" t="s">
        <v>68</v>
      </c>
      <c r="G52" s="17" t="str">
        <f t="shared" si="4"/>
        <v>50740.43</v>
      </c>
      <c r="H52" s="13">
        <f t="shared" si="5"/>
        <v>970</v>
      </c>
      <c r="I52" s="44" t="s">
        <v>208</v>
      </c>
      <c r="J52" s="45" t="s">
        <v>209</v>
      </c>
      <c r="K52" s="44">
        <v>970</v>
      </c>
      <c r="L52" s="44" t="s">
        <v>210</v>
      </c>
      <c r="M52" s="45" t="s">
        <v>211</v>
      </c>
      <c r="N52" s="45" t="s">
        <v>212</v>
      </c>
      <c r="O52" s="46" t="s">
        <v>171</v>
      </c>
      <c r="P52" s="46" t="s">
        <v>213</v>
      </c>
    </row>
    <row r="53" spans="1:16" ht="12.75" customHeight="1" thickBot="1" x14ac:dyDescent="0.25">
      <c r="A53" s="13" t="str">
        <f t="shared" si="0"/>
        <v>BAVM 212 </v>
      </c>
      <c r="B53" s="12" t="str">
        <f t="shared" si="1"/>
        <v>I</v>
      </c>
      <c r="C53" s="13">
        <f t="shared" si="2"/>
        <v>55095.497000000003</v>
      </c>
      <c r="D53" s="17" t="str">
        <f t="shared" si="3"/>
        <v>vis</v>
      </c>
      <c r="E53" s="43">
        <f>VLOOKUP(C53,'Active 1'!C$21:E$973,3,FALSE)</f>
        <v>1676.0245688430505</v>
      </c>
      <c r="F53" s="12" t="s">
        <v>68</v>
      </c>
      <c r="G53" s="17" t="str">
        <f t="shared" si="4"/>
        <v>55095.4970</v>
      </c>
      <c r="H53" s="13">
        <f t="shared" si="5"/>
        <v>1676</v>
      </c>
      <c r="I53" s="44" t="s">
        <v>214</v>
      </c>
      <c r="J53" s="45" t="s">
        <v>215</v>
      </c>
      <c r="K53" s="44">
        <v>1676</v>
      </c>
      <c r="L53" s="44" t="s">
        <v>216</v>
      </c>
      <c r="M53" s="45" t="s">
        <v>217</v>
      </c>
      <c r="N53" s="45" t="s">
        <v>218</v>
      </c>
      <c r="O53" s="46" t="s">
        <v>219</v>
      </c>
      <c r="P53" s="47" t="s">
        <v>57</v>
      </c>
    </row>
    <row r="54" spans="1:16" ht="12.75" customHeight="1" thickBot="1" x14ac:dyDescent="0.25">
      <c r="A54" s="13" t="str">
        <f t="shared" si="0"/>
        <v>OEJV 0172 </v>
      </c>
      <c r="B54" s="12" t="str">
        <f t="shared" si="1"/>
        <v>I</v>
      </c>
      <c r="C54" s="13">
        <f t="shared" si="2"/>
        <v>57001.576000000001</v>
      </c>
      <c r="D54" s="17" t="str">
        <f t="shared" si="3"/>
        <v>vis</v>
      </c>
      <c r="E54" s="43">
        <f>VLOOKUP(C54,'Active 1'!C$21:E$973,3,FALSE)</f>
        <v>1985.0204549230184</v>
      </c>
      <c r="F54" s="12" t="s">
        <v>68</v>
      </c>
      <c r="G54" s="17" t="str">
        <f t="shared" si="4"/>
        <v>57001.576</v>
      </c>
      <c r="H54" s="13">
        <f t="shared" si="5"/>
        <v>1985</v>
      </c>
      <c r="I54" s="44" t="s">
        <v>220</v>
      </c>
      <c r="J54" s="45" t="s">
        <v>221</v>
      </c>
      <c r="K54" s="44" t="s">
        <v>222</v>
      </c>
      <c r="L54" s="44" t="s">
        <v>223</v>
      </c>
      <c r="M54" s="45" t="s">
        <v>217</v>
      </c>
      <c r="N54" s="45" t="s">
        <v>44</v>
      </c>
      <c r="O54" s="46" t="s">
        <v>171</v>
      </c>
      <c r="P54" s="47" t="s">
        <v>224</v>
      </c>
    </row>
    <row r="55" spans="1:16" ht="12.75" customHeight="1" thickBot="1" x14ac:dyDescent="0.25">
      <c r="A55" s="13" t="str">
        <f t="shared" si="0"/>
        <v>OEJV 0172 </v>
      </c>
      <c r="B55" s="12" t="str">
        <f t="shared" si="1"/>
        <v>I</v>
      </c>
      <c r="C55" s="13">
        <f t="shared" si="2"/>
        <v>57001.578000000001</v>
      </c>
      <c r="D55" s="17" t="str">
        <f t="shared" si="3"/>
        <v>vis</v>
      </c>
      <c r="E55" s="43">
        <f>VLOOKUP(C55,'Active 1'!C$21:E$973,3,FALSE)</f>
        <v>1985.020779144508</v>
      </c>
      <c r="F55" s="12" t="s">
        <v>68</v>
      </c>
      <c r="G55" s="17" t="str">
        <f t="shared" si="4"/>
        <v>57001.578</v>
      </c>
      <c r="H55" s="13">
        <f t="shared" si="5"/>
        <v>1985</v>
      </c>
      <c r="I55" s="44" t="s">
        <v>225</v>
      </c>
      <c r="J55" s="45" t="s">
        <v>226</v>
      </c>
      <c r="K55" s="44" t="s">
        <v>222</v>
      </c>
      <c r="L55" s="44" t="s">
        <v>227</v>
      </c>
      <c r="M55" s="45" t="s">
        <v>217</v>
      </c>
      <c r="N55" s="45" t="s">
        <v>68</v>
      </c>
      <c r="O55" s="46" t="s">
        <v>171</v>
      </c>
      <c r="P55" s="47" t="s">
        <v>224</v>
      </c>
    </row>
    <row r="56" spans="1:16" x14ac:dyDescent="0.2">
      <c r="B56" s="12"/>
      <c r="E56" s="43"/>
      <c r="F56" s="12"/>
    </row>
    <row r="57" spans="1:16" x14ac:dyDescent="0.2">
      <c r="B57" s="12"/>
      <c r="E57" s="43"/>
      <c r="F57" s="12"/>
    </row>
    <row r="58" spans="1:16" x14ac:dyDescent="0.2">
      <c r="B58" s="12"/>
      <c r="E58" s="43"/>
      <c r="F58" s="12"/>
    </row>
    <row r="59" spans="1:16" x14ac:dyDescent="0.2">
      <c r="B59" s="12"/>
      <c r="E59" s="43"/>
      <c r="F59" s="12"/>
    </row>
    <row r="60" spans="1:16" x14ac:dyDescent="0.2">
      <c r="B60" s="12"/>
      <c r="E60" s="43"/>
      <c r="F60" s="12"/>
    </row>
    <row r="61" spans="1:16" x14ac:dyDescent="0.2">
      <c r="B61" s="12"/>
      <c r="E61" s="43"/>
      <c r="F61" s="12"/>
    </row>
    <row r="62" spans="1:16" x14ac:dyDescent="0.2">
      <c r="B62" s="12"/>
      <c r="E62" s="43"/>
      <c r="F62" s="12"/>
    </row>
    <row r="63" spans="1:16" x14ac:dyDescent="0.2">
      <c r="B63" s="12"/>
      <c r="E63" s="43"/>
      <c r="F63" s="12"/>
    </row>
    <row r="64" spans="1:16" x14ac:dyDescent="0.2">
      <c r="B64" s="12"/>
      <c r="E64" s="43"/>
      <c r="F64" s="12"/>
    </row>
    <row r="65" spans="2:6" x14ac:dyDescent="0.2">
      <c r="B65" s="12"/>
      <c r="E65" s="43"/>
      <c r="F65" s="12"/>
    </row>
    <row r="66" spans="2:6" x14ac:dyDescent="0.2">
      <c r="B66" s="12"/>
      <c r="E66" s="43"/>
      <c r="F66" s="12"/>
    </row>
    <row r="67" spans="2:6" x14ac:dyDescent="0.2">
      <c r="B67" s="12"/>
      <c r="F67" s="12"/>
    </row>
    <row r="68" spans="2:6" x14ac:dyDescent="0.2">
      <c r="B68" s="12"/>
      <c r="F68" s="12"/>
    </row>
    <row r="69" spans="2:6" x14ac:dyDescent="0.2">
      <c r="B69" s="12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</sheetData>
  <phoneticPr fontId="7" type="noConversion"/>
  <hyperlinks>
    <hyperlink ref="P38" r:id="rId1" display="http://www.bav-astro.de/sfs/BAVM_link.php?BAVMnr=34"/>
    <hyperlink ref="P40" r:id="rId2" display="http://www.bav-astro.de/sfs/BAVM_link.php?BAVMnr=39"/>
    <hyperlink ref="P41" r:id="rId3" display="http://www.bav-astro.de/sfs/BAVM_link.php?BAVMnr=39"/>
    <hyperlink ref="P46" r:id="rId4" display="http://var.astro.cz/oejv/issues/oejv0060.pdf"/>
    <hyperlink ref="P47" r:id="rId5" display="http://var.astro.cz/oejv/issues/oejv0060.pdf"/>
    <hyperlink ref="P48" r:id="rId6" display="http://www.bav-astro.de/sfs/BAVM_link.php?BAVMnr=79"/>
    <hyperlink ref="P49" r:id="rId7" display="http://var.astro.cz/oejv/issues/oejv0060.pdf"/>
    <hyperlink ref="P50" r:id="rId8" display="http://var.astro.cz/oejv/issues/oejv0060.pdf"/>
    <hyperlink ref="P53" r:id="rId9" display="http://www.bav-astro.de/sfs/BAVM_link.php?BAVMnr=212"/>
    <hyperlink ref="P54" r:id="rId10" display="http://var.astro.cz/oejv/issues/oejv0172.pdf"/>
    <hyperlink ref="P55" r:id="rId11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2024-01-17T04:28:58Z</dcterms:modified>
</cp:coreProperties>
</file>