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C8C58E9-8E2B-43BC-A9FB-1C80C8F571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E21" i="1"/>
  <c r="F21" i="1" s="1"/>
  <c r="G21" i="1" s="1"/>
  <c r="H21" i="1" s="1"/>
  <c r="F14" i="1"/>
  <c r="H20" i="1"/>
  <c r="Q21" i="1"/>
  <c r="C17" i="1"/>
  <c r="C11" i="1"/>
  <c r="F15" i="1" l="1"/>
  <c r="C12" i="1"/>
  <c r="C16" i="1" l="1"/>
  <c r="D18" i="1" s="1"/>
  <c r="O22" i="1"/>
  <c r="C15" i="1"/>
  <c r="O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<sst xmlns="http://schemas.openxmlformats.org/spreadsheetml/2006/main" count="55" uniqueCount="52">
  <si>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</si>
  <si>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</si>
  <si>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</si>
  <si>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</si>
  <si>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</si>
  <si>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</si>
  <si>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</si>
  <si>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</si>
  <si>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</si>
  <si>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</si>
  <si>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</si>
  <si>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</si>
  <si>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</si>
  <si>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</si>
  <si>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</si>
  <si>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</si>
  <si>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</si>
  <si>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</si>
  <si>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</si>
  <si>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</si>
  <si>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</si>
  <si>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</si>
  <si>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</si>
  <si>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</si>
  <si>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</si>
  <si>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</si>
  <si>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</si>
  <si>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</si>
  <si>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</si>
  <si>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</si>
  <si>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</si>
  <si>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</si>
  <si>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</si>
  <si>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</si>
  <si>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</si>
  <si>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</si>
  <si>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</si>
  <si>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</si>
  <si>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DF Vel</t>
  </si>
  <si>
    <t>DF Vel / GSC 8174-1158</t>
  </si>
  <si>
    <t>G8174-1158</t>
  </si>
  <si>
    <t>Malkov</t>
  </si>
  <si>
    <t>OEJV 0160</t>
  </si>
  <si>
    <t>I</t>
  </si>
  <si>
    <t>OEJV</t>
  </si>
  <si>
    <t>CCD</t>
  </si>
  <si>
    <t>EA/SD</t>
  </si>
  <si>
    <t xml:space="preserve">Mag p </t>
  </si>
  <si>
    <t>13.30-14.40</t>
  </si>
  <si>
    <t>Next ToM-P</t>
  </si>
  <si>
    <t>Next ToM-S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</si>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</sst>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15" fillId="0" borderId="0" xfId="0" applyFont="1" applyAlignment="1"/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/>
    </xf>
    <xf numFmtId="0" fontId="16" fillId="0" borderId="7" xfId="0" applyFont="1" applyBorder="1" applyAlignment="1">
      <alignment horizontal="right" vertical="center"/>
    </xf>
    <xf numFmtId="0" fontId="11" fillId="0" borderId="8" xfId="0" applyFont="1" applyBorder="1" applyAlignment="1"/>
    <xf numFmtId="0" fontId="8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22" fontId="7" fillId="0" borderId="8" xfId="0" applyNumberFormat="1" applyFont="1" applyBorder="1" applyAlignment="1">
      <alignment vertical="center"/>
    </xf>
    <xf numFmtId="22" fontId="17" fillId="0" borderId="9" xfId="0" applyNumberFormat="1" applyFont="1" applyBorder="1" applyAlignment="1">
      <alignment vertical="center"/>
    </xf>
    <xf numFmtId="0" fontId="16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DF Vel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D7-42E8-9239-91C6A1E894C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-4.0846500000043306E-2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D7-42E8-9239-91C6A1E894C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D7-42E8-9239-91C6A1E894C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D7-42E8-9239-91C6A1E894C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D7-42E8-9239-91C6A1E894C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D7-42E8-9239-91C6A1E894C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D7-42E8-9239-91C6A1E894C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-4.0846500000043306E-2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D7-42E8-9239-91C6A1E894C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35689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9D7-42E8-9239-91C6A1E89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7280"/>
        <c:axId val="1"/>
      </c:scatterChart>
      <c:valAx>
        <c:axId val="304897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7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FA43823-79DE-7D5D-B9A8-16880B0E3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3.710937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s="32" t="s">
        <v>46</v>
      </c>
      <c r="C2" s="3"/>
      <c r="D2" s="3"/>
      <c r="E2" s="10" t="s">
        <v>38</v>
      </c>
      <c r="F2" t="s">
        <v>40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1">
        <v>29045.235000000001</v>
      </c>
      <c r="D7" s="27" t="s">
        <v>51</v>
      </c>
    </row>
    <row r="8" spans="1:7" x14ac:dyDescent="0.2">
      <c r="A8" t="s">
        <v>3</v>
      </c>
      <c r="C8" s="31">
        <v>0.76447849999999995</v>
      </c>
      <c r="D8" s="27" t="s">
        <v>51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0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-1.1445123147200343E-6</v>
      </c>
      <c r="D12" s="3"/>
      <c r="E12" s="33" t="s">
        <v>47</v>
      </c>
      <c r="F12" s="34" t="s">
        <v>48</v>
      </c>
    </row>
    <row r="13" spans="1:7" x14ac:dyDescent="0.2">
      <c r="A13" s="10" t="s">
        <v>18</v>
      </c>
      <c r="B13" s="10"/>
      <c r="C13" s="3" t="s">
        <v>13</v>
      </c>
      <c r="E13" s="35" t="s">
        <v>34</v>
      </c>
      <c r="F13" s="36">
        <v>1</v>
      </c>
    </row>
    <row r="14" spans="1:7" x14ac:dyDescent="0.2">
      <c r="A14" s="10"/>
      <c r="B14" s="10"/>
      <c r="C14" s="10"/>
      <c r="E14" s="35" t="s">
        <v>31</v>
      </c>
      <c r="F14" s="37">
        <f ca="1">NOW()+15018.5+$C$9/24</f>
        <v>60520.794466319443</v>
      </c>
    </row>
    <row r="15" spans="1:7" x14ac:dyDescent="0.2">
      <c r="A15" s="12" t="s">
        <v>17</v>
      </c>
      <c r="B15" s="10"/>
      <c r="C15" s="13">
        <f ca="1">(C7+C11)+(C8+C12)*INT(MAX(F21:F3533))</f>
        <v>56328.66734</v>
      </c>
      <c r="E15" s="35" t="s">
        <v>35</v>
      </c>
      <c r="F15" s="37">
        <f ca="1">ROUND(2*(F14-$C$7)/$C$8,0)/2+F13</f>
        <v>41173.5</v>
      </c>
    </row>
    <row r="16" spans="1:7" x14ac:dyDescent="0.2">
      <c r="A16" s="15" t="s">
        <v>4</v>
      </c>
      <c r="B16" s="10"/>
      <c r="C16" s="16">
        <f ca="1">+C8+C12</f>
        <v>0.76447735548768525</v>
      </c>
      <c r="E16" s="35" t="s">
        <v>36</v>
      </c>
      <c r="F16" s="38">
        <f ca="1">ROUND(2*(F14-$C$15)/$C$16,0)/2+F13</f>
        <v>5484.5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E17" s="35" t="s">
        <v>49</v>
      </c>
      <c r="F17" s="39">
        <f ca="1">+$C$15+$C$16*$F$16-15018.5-$C$9/24</f>
        <v>45503.339229505546</v>
      </c>
    </row>
    <row r="18" spans="1:18" ht="14.25" thickTop="1" thickBot="1" x14ac:dyDescent="0.25">
      <c r="A18" s="15" t="s">
        <v>5</v>
      </c>
      <c r="B18" s="10"/>
      <c r="C18" s="17">
        <f ca="1">+C15</f>
        <v>56328.66734</v>
      </c>
      <c r="D18" s="18">
        <f ca="1">+C16</f>
        <v>0.76447735548768525</v>
      </c>
      <c r="E18" s="41" t="s">
        <v>50</v>
      </c>
      <c r="F18" s="40">
        <f ca="1">+($C$15+$C$16*$F$16)-($C$16/2)-15018.5-$C$9/24</f>
        <v>45502.956990827799</v>
      </c>
    </row>
    <row r="19" spans="1:18" ht="13.5" thickTop="1" x14ac:dyDescent="0.2">
      <c r="A19" s="22" t="s">
        <v>32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44</v>
      </c>
      <c r="J20" s="7" t="s">
        <v>45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8" x14ac:dyDescent="0.2">
      <c r="A21" s="32" t="s">
        <v>41</v>
      </c>
      <c r="C21" s="8">
        <v>29045.235000000001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14026.735000000001</v>
      </c>
    </row>
    <row r="22" spans="1:18" x14ac:dyDescent="0.2">
      <c r="A22" s="28" t="s">
        <v>42</v>
      </c>
      <c r="B22" s="29" t="s">
        <v>43</v>
      </c>
      <c r="C22" s="30">
        <v>56328.66734</v>
      </c>
      <c r="D22" s="30">
        <v>1E-4</v>
      </c>
      <c r="E22">
        <f>+(C22-C$7)/C$8</f>
        <v>35688.946569458793</v>
      </c>
      <c r="F22">
        <f>ROUND(2*E22,0)/2</f>
        <v>35689</v>
      </c>
      <c r="G22">
        <f>+C22-(C$7+F22*C$8)</f>
        <v>-4.0846500000043306E-2</v>
      </c>
      <c r="I22">
        <f>+G22</f>
        <v>-4.0846500000043306E-2</v>
      </c>
      <c r="O22">
        <f ca="1">+C$11+C$12*$F22</f>
        <v>-4.0846500000043306E-2</v>
      </c>
      <c r="Q22" s="2">
        <f>+C22-15018.5</f>
        <v>41310.16734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2024-07-29T07:04:01Z</dcterms:modified>
</cp:coreProperties>
</file>