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EAC6E1B-5461-4326-8A3B-309BD5B360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6" r:id="rId2"/>
    <sheet name="Active 2" sheetId="3" r:id="rId3"/>
    <sheet name="B" sheetId="2" r:id="rId4"/>
    <sheet name="C" sheetId="4" r:id="rId5"/>
    <sheet name="BAV" sheetId="5" r:id="rId6"/>
  </sheets>
  <calcPr calcId="181029"/>
</workbook>
</file>

<file path=xl/calcChain.xml><?xml version="1.0" encoding="utf-8"?>
<calcChain xmlns="http://schemas.openxmlformats.org/spreadsheetml/2006/main">
  <c r="E314" i="1" l="1"/>
  <c r="F314" i="1" s="1"/>
  <c r="G314" i="1" s="1"/>
  <c r="K314" i="1" s="1"/>
  <c r="Q314" i="1"/>
  <c r="E315" i="1"/>
  <c r="F315" i="1" s="1"/>
  <c r="G315" i="1" s="1"/>
  <c r="K315" i="1" s="1"/>
  <c r="Q315" i="1"/>
  <c r="E314" i="3"/>
  <c r="F314" i="3"/>
  <c r="G314" i="3"/>
  <c r="K314" i="3" s="1"/>
  <c r="Q314" i="3"/>
  <c r="E315" i="3"/>
  <c r="F315" i="3"/>
  <c r="G315" i="3" s="1"/>
  <c r="K315" i="3" s="1"/>
  <c r="Q315" i="3"/>
  <c r="E305" i="1"/>
  <c r="F305" i="1" s="1"/>
  <c r="G305" i="1" s="1"/>
  <c r="K305" i="1" s="1"/>
  <c r="Q305" i="1"/>
  <c r="E306" i="1"/>
  <c r="F306" i="1"/>
  <c r="G306" i="1" s="1"/>
  <c r="K306" i="1" s="1"/>
  <c r="Q306" i="1"/>
  <c r="E307" i="1"/>
  <c r="F307" i="1"/>
  <c r="G307" i="1" s="1"/>
  <c r="K307" i="1" s="1"/>
  <c r="Q307" i="1"/>
  <c r="E308" i="1"/>
  <c r="F308" i="1" s="1"/>
  <c r="G308" i="1" s="1"/>
  <c r="K308" i="1" s="1"/>
  <c r="Q308" i="1"/>
  <c r="E309" i="1"/>
  <c r="F309" i="1" s="1"/>
  <c r="G309" i="1" s="1"/>
  <c r="K309" i="1" s="1"/>
  <c r="Q309" i="1"/>
  <c r="E310" i="1"/>
  <c r="F310" i="1"/>
  <c r="G310" i="1" s="1"/>
  <c r="K310" i="1" s="1"/>
  <c r="Q310" i="1"/>
  <c r="E305" i="3"/>
  <c r="F305" i="3" s="1"/>
  <c r="G305" i="3" s="1"/>
  <c r="K305" i="3" s="1"/>
  <c r="Q305" i="3"/>
  <c r="E306" i="3"/>
  <c r="F306" i="3" s="1"/>
  <c r="G306" i="3" s="1"/>
  <c r="K306" i="3" s="1"/>
  <c r="Q306" i="3"/>
  <c r="E307" i="3"/>
  <c r="F307" i="3" s="1"/>
  <c r="G307" i="3" s="1"/>
  <c r="K307" i="3" s="1"/>
  <c r="Q307" i="3"/>
  <c r="E308" i="3"/>
  <c r="F308" i="3"/>
  <c r="G308" i="3" s="1"/>
  <c r="K308" i="3" s="1"/>
  <c r="Q308" i="3"/>
  <c r="E309" i="3"/>
  <c r="F309" i="3" s="1"/>
  <c r="G309" i="3" s="1"/>
  <c r="K309" i="3" s="1"/>
  <c r="Q309" i="3"/>
  <c r="E310" i="3"/>
  <c r="F310" i="3" s="1"/>
  <c r="G310" i="3" s="1"/>
  <c r="K310" i="3" s="1"/>
  <c r="Q310" i="3"/>
  <c r="E311" i="3"/>
  <c r="F311" i="3" s="1"/>
  <c r="G311" i="3" s="1"/>
  <c r="K311" i="3" s="1"/>
  <c r="Q311" i="3"/>
  <c r="E312" i="3"/>
  <c r="F312" i="3" s="1"/>
  <c r="G312" i="3" s="1"/>
  <c r="K312" i="3" s="1"/>
  <c r="Q312" i="3"/>
  <c r="E313" i="3"/>
  <c r="F313" i="3" s="1"/>
  <c r="G313" i="3" s="1"/>
  <c r="K313" i="3" s="1"/>
  <c r="Q313" i="3"/>
  <c r="Q311" i="1"/>
  <c r="Q312" i="1"/>
  <c r="Q313" i="1"/>
  <c r="E293" i="3"/>
  <c r="F293" i="3" s="1"/>
  <c r="G293" i="3" s="1"/>
  <c r="K293" i="3" s="1"/>
  <c r="Q293" i="3"/>
  <c r="E296" i="3"/>
  <c r="F296" i="3" s="1"/>
  <c r="G296" i="3" s="1"/>
  <c r="K296" i="3" s="1"/>
  <c r="Q296" i="3"/>
  <c r="E297" i="3"/>
  <c r="F297" i="3" s="1"/>
  <c r="G297" i="3" s="1"/>
  <c r="K297" i="3" s="1"/>
  <c r="Q297" i="3"/>
  <c r="E298" i="3"/>
  <c r="F298" i="3" s="1"/>
  <c r="G298" i="3" s="1"/>
  <c r="K298" i="3" s="1"/>
  <c r="Q298" i="3"/>
  <c r="E299" i="3"/>
  <c r="F299" i="3" s="1"/>
  <c r="G299" i="3" s="1"/>
  <c r="K299" i="3" s="1"/>
  <c r="Q299" i="3"/>
  <c r="E300" i="3"/>
  <c r="F300" i="3" s="1"/>
  <c r="G300" i="3" s="1"/>
  <c r="K300" i="3" s="1"/>
  <c r="Q300" i="3"/>
  <c r="E301" i="3"/>
  <c r="F301" i="3" s="1"/>
  <c r="G301" i="3" s="1"/>
  <c r="K301" i="3" s="1"/>
  <c r="Q301" i="3"/>
  <c r="E302" i="3"/>
  <c r="F302" i="3"/>
  <c r="G302" i="3" s="1"/>
  <c r="K302" i="3" s="1"/>
  <c r="Q302" i="3"/>
  <c r="E303" i="3"/>
  <c r="F303" i="3" s="1"/>
  <c r="G303" i="3" s="1"/>
  <c r="K303" i="3" s="1"/>
  <c r="Q303" i="3"/>
  <c r="E304" i="3"/>
  <c r="F304" i="3" s="1"/>
  <c r="G304" i="3" s="1"/>
  <c r="K304" i="3" s="1"/>
  <c r="Q304" i="3"/>
  <c r="Q304" i="1"/>
  <c r="C7" i="1"/>
  <c r="E311" i="1" s="1"/>
  <c r="F311" i="1" s="1"/>
  <c r="G311" i="1" s="1"/>
  <c r="K311" i="1" s="1"/>
  <c r="C8" i="1"/>
  <c r="C9" i="1"/>
  <c r="D9" i="1"/>
  <c r="F16" i="1"/>
  <c r="Q21" i="1"/>
  <c r="E22" i="1"/>
  <c r="F22" i="1" s="1"/>
  <c r="G22" i="1" s="1"/>
  <c r="H22" i="1" s="1"/>
  <c r="Q22" i="1"/>
  <c r="Q23" i="1"/>
  <c r="Q24" i="1"/>
  <c r="Q25" i="1"/>
  <c r="E26" i="1"/>
  <c r="F26" i="1"/>
  <c r="G26" i="1" s="1"/>
  <c r="H26" i="1" s="1"/>
  <c r="Q26" i="1"/>
  <c r="Q27" i="1"/>
  <c r="Q28" i="1"/>
  <c r="E29" i="1"/>
  <c r="F29" i="1" s="1"/>
  <c r="Q29" i="1"/>
  <c r="Q30" i="1"/>
  <c r="Q31" i="1"/>
  <c r="E32" i="1"/>
  <c r="F32" i="1" s="1"/>
  <c r="G32" i="1" s="1"/>
  <c r="H32" i="1" s="1"/>
  <c r="Q32" i="1"/>
  <c r="Q33" i="1"/>
  <c r="Q34" i="1"/>
  <c r="E35" i="1"/>
  <c r="F35" i="1" s="1"/>
  <c r="G35" i="1" s="1"/>
  <c r="H35" i="1" s="1"/>
  <c r="Q35" i="1"/>
  <c r="Q36" i="1"/>
  <c r="Q37" i="1"/>
  <c r="Q38" i="1"/>
  <c r="Q39" i="1"/>
  <c r="Q40" i="1"/>
  <c r="E41" i="1"/>
  <c r="F41" i="1" s="1"/>
  <c r="G41" i="1" s="1"/>
  <c r="H41" i="1" s="1"/>
  <c r="Q41" i="1"/>
  <c r="Q42" i="1"/>
  <c r="Q43" i="1"/>
  <c r="Q44" i="1"/>
  <c r="Q45" i="1"/>
  <c r="Q46" i="1"/>
  <c r="E47" i="1"/>
  <c r="F47" i="1" s="1"/>
  <c r="G47" i="1" s="1"/>
  <c r="H47" i="1" s="1"/>
  <c r="Q47" i="1"/>
  <c r="Q48" i="1"/>
  <c r="Q49" i="1"/>
  <c r="Q50" i="1"/>
  <c r="E51" i="1"/>
  <c r="F51" i="1" s="1"/>
  <c r="G51" i="1" s="1"/>
  <c r="H51" i="1" s="1"/>
  <c r="Q51" i="1"/>
  <c r="Q52" i="1"/>
  <c r="Q53" i="1"/>
  <c r="Q54" i="1"/>
  <c r="Q55" i="1"/>
  <c r="Q56" i="1"/>
  <c r="E57" i="1"/>
  <c r="F57" i="1" s="1"/>
  <c r="G57" i="1" s="1"/>
  <c r="I57" i="1" s="1"/>
  <c r="Q57" i="1"/>
  <c r="Q58" i="1"/>
  <c r="Q59" i="1"/>
  <c r="Q60" i="1"/>
  <c r="Q61" i="1"/>
  <c r="Q62" i="1"/>
  <c r="E63" i="1"/>
  <c r="Q63" i="1"/>
  <c r="Q64" i="1"/>
  <c r="Q65" i="1"/>
  <c r="Q66" i="1"/>
  <c r="Q67" i="1"/>
  <c r="Q68" i="1"/>
  <c r="E69" i="1"/>
  <c r="F69" i="1" s="1"/>
  <c r="Q69" i="1"/>
  <c r="Q70" i="1"/>
  <c r="Q71" i="1"/>
  <c r="E72" i="1"/>
  <c r="Q72" i="1"/>
  <c r="Q73" i="1"/>
  <c r="Q74" i="1"/>
  <c r="Q75" i="1"/>
  <c r="E76" i="1"/>
  <c r="F76" i="1" s="1"/>
  <c r="G76" i="1" s="1"/>
  <c r="I76" i="1" s="1"/>
  <c r="Q76" i="1"/>
  <c r="Q77" i="1"/>
  <c r="E78" i="1"/>
  <c r="Q78" i="1"/>
  <c r="Q79" i="1"/>
  <c r="Q80" i="1"/>
  <c r="Q81" i="1"/>
  <c r="E82" i="1"/>
  <c r="F82" i="1" s="1"/>
  <c r="G82" i="1" s="1"/>
  <c r="I82" i="1" s="1"/>
  <c r="Q82" i="1"/>
  <c r="Q83" i="1"/>
  <c r="Q84" i="1"/>
  <c r="E85" i="1"/>
  <c r="F85" i="1" s="1"/>
  <c r="Q85" i="1"/>
  <c r="Q86" i="1"/>
  <c r="Q87" i="1"/>
  <c r="E88" i="1"/>
  <c r="Q88" i="1"/>
  <c r="Q89" i="1"/>
  <c r="Q90" i="1"/>
  <c r="Q91" i="1"/>
  <c r="E92" i="1"/>
  <c r="Q92" i="1"/>
  <c r="Q93" i="1"/>
  <c r="E94" i="1"/>
  <c r="Q94" i="1"/>
  <c r="Q95" i="1"/>
  <c r="Q96" i="1"/>
  <c r="Q97" i="1"/>
  <c r="E98" i="1"/>
  <c r="F98" i="1" s="1"/>
  <c r="G98" i="1" s="1"/>
  <c r="I98" i="1" s="1"/>
  <c r="Q98" i="1"/>
  <c r="Q99" i="1"/>
  <c r="Q100" i="1"/>
  <c r="Q101" i="1"/>
  <c r="Q102" i="1"/>
  <c r="E103" i="1"/>
  <c r="F103" i="1" s="1"/>
  <c r="U103" i="1" s="1"/>
  <c r="Q103" i="1"/>
  <c r="Q104" i="1"/>
  <c r="Q105" i="1"/>
  <c r="Q106" i="1"/>
  <c r="Q107" i="1"/>
  <c r="Q108" i="1"/>
  <c r="Q109" i="1"/>
  <c r="E110" i="1"/>
  <c r="Q110" i="1"/>
  <c r="Q111" i="1"/>
  <c r="Q112" i="1"/>
  <c r="E113" i="1"/>
  <c r="E67" i="5" s="1"/>
  <c r="Q113" i="1"/>
  <c r="Q114" i="1"/>
  <c r="Q115" i="1"/>
  <c r="E116" i="1"/>
  <c r="F116" i="1" s="1"/>
  <c r="G116" i="1" s="1"/>
  <c r="I116" i="1" s="1"/>
  <c r="Q116" i="1"/>
  <c r="Q117" i="1"/>
  <c r="Q118" i="1"/>
  <c r="C119" i="1"/>
  <c r="Q119" i="1" s="1"/>
  <c r="C17" i="1"/>
  <c r="E119" i="1"/>
  <c r="Q120" i="1"/>
  <c r="E121" i="1"/>
  <c r="F121" i="1" s="1"/>
  <c r="G121" i="1" s="1"/>
  <c r="I121" i="1" s="1"/>
  <c r="Q121" i="1"/>
  <c r="Q122" i="1"/>
  <c r="Q123" i="1"/>
  <c r="Q124" i="1"/>
  <c r="E125" i="1"/>
  <c r="F125" i="1" s="1"/>
  <c r="Q125" i="1"/>
  <c r="Q126" i="1"/>
  <c r="Q127" i="1"/>
  <c r="E128" i="1"/>
  <c r="Q128" i="1"/>
  <c r="Q129" i="1"/>
  <c r="Q130" i="1"/>
  <c r="E131" i="1"/>
  <c r="Q131" i="1"/>
  <c r="Q132" i="1"/>
  <c r="Q133" i="1"/>
  <c r="E134" i="1"/>
  <c r="Q134" i="1"/>
  <c r="Q135" i="1"/>
  <c r="Q136" i="1"/>
  <c r="E137" i="1"/>
  <c r="E88" i="5" s="1"/>
  <c r="Q137" i="1"/>
  <c r="Q138" i="1"/>
  <c r="Q139" i="1"/>
  <c r="E140" i="1"/>
  <c r="F140" i="1" s="1"/>
  <c r="G140" i="1" s="1"/>
  <c r="K140" i="1" s="1"/>
  <c r="Q140" i="1"/>
  <c r="Q141" i="1"/>
  <c r="E142" i="1"/>
  <c r="F142" i="1" s="1"/>
  <c r="G142" i="1" s="1"/>
  <c r="K142" i="1" s="1"/>
  <c r="Q142" i="1"/>
  <c r="Q143" i="1"/>
  <c r="Q144" i="1"/>
  <c r="Q145" i="1"/>
  <c r="Q146" i="1"/>
  <c r="Q147" i="1"/>
  <c r="E148" i="1"/>
  <c r="F148" i="1" s="1"/>
  <c r="G148" i="1" s="1"/>
  <c r="I148" i="1" s="1"/>
  <c r="Q148" i="1"/>
  <c r="Q149" i="1"/>
  <c r="E150" i="1"/>
  <c r="Q150" i="1"/>
  <c r="Q151" i="1"/>
  <c r="Q152" i="1"/>
  <c r="E153" i="1"/>
  <c r="F153" i="1" s="1"/>
  <c r="G153" i="1" s="1"/>
  <c r="I153" i="1" s="1"/>
  <c r="Q153" i="1"/>
  <c r="Q154" i="1"/>
  <c r="E155" i="1"/>
  <c r="Q155" i="1"/>
  <c r="Q156" i="1"/>
  <c r="Q157" i="1"/>
  <c r="Q158" i="1"/>
  <c r="Q159" i="1"/>
  <c r="E160" i="1"/>
  <c r="Q160" i="1"/>
  <c r="Q161" i="1"/>
  <c r="Q162" i="1"/>
  <c r="E163" i="1"/>
  <c r="F163" i="1" s="1"/>
  <c r="G163" i="1" s="1"/>
  <c r="I163" i="1" s="1"/>
  <c r="Q163" i="1"/>
  <c r="Q164" i="1"/>
  <c r="Q165" i="1"/>
  <c r="Q166" i="1"/>
  <c r="Q167" i="1"/>
  <c r="Q168" i="1"/>
  <c r="Q169" i="1"/>
  <c r="Q170" i="1"/>
  <c r="Q171" i="1"/>
  <c r="Q172" i="1"/>
  <c r="E173" i="1"/>
  <c r="E111" i="5" s="1"/>
  <c r="F173" i="1"/>
  <c r="Q173" i="1"/>
  <c r="Q174" i="1"/>
  <c r="Q175" i="1"/>
  <c r="Q176" i="1"/>
  <c r="Q177" i="1"/>
  <c r="E178" i="1"/>
  <c r="F178" i="1"/>
  <c r="Q178" i="1"/>
  <c r="Q179" i="1"/>
  <c r="Q180" i="1"/>
  <c r="Q181" i="1"/>
  <c r="Q182" i="1"/>
  <c r="Q183" i="1"/>
  <c r="Q184" i="1"/>
  <c r="E185" i="1"/>
  <c r="E118" i="5" s="1"/>
  <c r="F185" i="1"/>
  <c r="Q185" i="1"/>
  <c r="Q186" i="1"/>
  <c r="E187" i="1"/>
  <c r="Q187" i="1"/>
  <c r="Q188" i="1"/>
  <c r="Q189" i="1"/>
  <c r="E190" i="1"/>
  <c r="F190" i="1" s="1"/>
  <c r="G190" i="1" s="1"/>
  <c r="I190" i="1" s="1"/>
  <c r="Q190" i="1"/>
  <c r="Q191" i="1"/>
  <c r="Q192" i="1"/>
  <c r="E193" i="1"/>
  <c r="E126" i="5" s="1"/>
  <c r="F193" i="1"/>
  <c r="Q193" i="1"/>
  <c r="Q194" i="1"/>
  <c r="Q195" i="1"/>
  <c r="E196" i="1"/>
  <c r="F196" i="1" s="1"/>
  <c r="G196" i="1" s="1"/>
  <c r="K196" i="1" s="1"/>
  <c r="Q196" i="1"/>
  <c r="Q197" i="1"/>
  <c r="E198" i="1"/>
  <c r="F198" i="1" s="1"/>
  <c r="G198" i="1" s="1"/>
  <c r="K198" i="1" s="1"/>
  <c r="Q198" i="1"/>
  <c r="Q199" i="1"/>
  <c r="Q200" i="1"/>
  <c r="Q201" i="1"/>
  <c r="Q202" i="1"/>
  <c r="Q203" i="1"/>
  <c r="E204" i="1"/>
  <c r="F204" i="1" s="1"/>
  <c r="G204" i="1" s="1"/>
  <c r="K204" i="1" s="1"/>
  <c r="Q204" i="1"/>
  <c r="Q205" i="1"/>
  <c r="Q206" i="1"/>
  <c r="Q207" i="1"/>
  <c r="Q208" i="1"/>
  <c r="E209" i="1"/>
  <c r="E134" i="5" s="1"/>
  <c r="Q209" i="1"/>
  <c r="Q210" i="1"/>
  <c r="E211" i="1"/>
  <c r="F211" i="1" s="1"/>
  <c r="G211" i="1" s="1"/>
  <c r="K211" i="1" s="1"/>
  <c r="Q211" i="1"/>
  <c r="Q212" i="1"/>
  <c r="Q213" i="1"/>
  <c r="E214" i="1"/>
  <c r="F214" i="1" s="1"/>
  <c r="G214" i="1" s="1"/>
  <c r="K214" i="1" s="1"/>
  <c r="Q214" i="1"/>
  <c r="Q215" i="1"/>
  <c r="E216" i="1"/>
  <c r="F216" i="1" s="1"/>
  <c r="G216" i="1" s="1"/>
  <c r="I216" i="1" s="1"/>
  <c r="Q216" i="1"/>
  <c r="Q217" i="1"/>
  <c r="Q218" i="1"/>
  <c r="Q219" i="1"/>
  <c r="Q220" i="1"/>
  <c r="Q221" i="1"/>
  <c r="Q222" i="1"/>
  <c r="Q223" i="1"/>
  <c r="E224" i="1"/>
  <c r="F224" i="1" s="1"/>
  <c r="G224" i="1" s="1"/>
  <c r="K224" i="1" s="1"/>
  <c r="Q224" i="1"/>
  <c r="Q225" i="1"/>
  <c r="Q226" i="1"/>
  <c r="Q227" i="1"/>
  <c r="E228" i="1"/>
  <c r="F228" i="1" s="1"/>
  <c r="G228" i="1" s="1"/>
  <c r="K228" i="1" s="1"/>
  <c r="Q228" i="1"/>
  <c r="Q229" i="1"/>
  <c r="E230" i="1"/>
  <c r="F230" i="1" s="1"/>
  <c r="G230" i="1" s="1"/>
  <c r="K230" i="1" s="1"/>
  <c r="Q230" i="1"/>
  <c r="Q231" i="1"/>
  <c r="Q232" i="1"/>
  <c r="Q233" i="1"/>
  <c r="Q234" i="1"/>
  <c r="E235" i="1"/>
  <c r="F235" i="1" s="1"/>
  <c r="G235" i="1" s="1"/>
  <c r="K235" i="1" s="1"/>
  <c r="Q235" i="1"/>
  <c r="Q236" i="1"/>
  <c r="Q237" i="1"/>
  <c r="E238" i="1"/>
  <c r="F238" i="1" s="1"/>
  <c r="G238" i="1" s="1"/>
  <c r="K238" i="1" s="1"/>
  <c r="Q238" i="1"/>
  <c r="Q239" i="1"/>
  <c r="Q240" i="1"/>
  <c r="E241" i="1"/>
  <c r="E142" i="5" s="1"/>
  <c r="Q241" i="1"/>
  <c r="Q242" i="1"/>
  <c r="Q243" i="1"/>
  <c r="Q244" i="1"/>
  <c r="E245" i="1"/>
  <c r="F245" i="1" s="1"/>
  <c r="G245" i="1" s="1"/>
  <c r="K245" i="1" s="1"/>
  <c r="Q245" i="1"/>
  <c r="Q246" i="1"/>
  <c r="Q247" i="1"/>
  <c r="E248" i="1"/>
  <c r="F248" i="1"/>
  <c r="G248" i="1" s="1"/>
  <c r="K248" i="1" s="1"/>
  <c r="Q248" i="1"/>
  <c r="Q249" i="1"/>
  <c r="Q250" i="1"/>
  <c r="E251" i="1"/>
  <c r="F251" i="1"/>
  <c r="G251" i="1" s="1"/>
  <c r="K251" i="1" s="1"/>
  <c r="Q251" i="1"/>
  <c r="Q252" i="1"/>
  <c r="Q253" i="1"/>
  <c r="E254" i="1"/>
  <c r="F254" i="1" s="1"/>
  <c r="G254" i="1" s="1"/>
  <c r="K254" i="1" s="1"/>
  <c r="Q254" i="1"/>
  <c r="Q255" i="1"/>
  <c r="Q256" i="1"/>
  <c r="E257" i="1"/>
  <c r="F257" i="1" s="1"/>
  <c r="G257" i="1" s="1"/>
  <c r="K257" i="1" s="1"/>
  <c r="Q257" i="1"/>
  <c r="Q258" i="1"/>
  <c r="Q259" i="1"/>
  <c r="E260" i="1"/>
  <c r="F260" i="1" s="1"/>
  <c r="G260" i="1" s="1"/>
  <c r="K260" i="1" s="1"/>
  <c r="Q260" i="1"/>
  <c r="Q261" i="1"/>
  <c r="Q262" i="1"/>
  <c r="Q263" i="1"/>
  <c r="Q264" i="1"/>
  <c r="Q265" i="1"/>
  <c r="E266" i="1"/>
  <c r="F266" i="1" s="1"/>
  <c r="G266" i="1" s="1"/>
  <c r="K266" i="1" s="1"/>
  <c r="Q266" i="1"/>
  <c r="Q267" i="1"/>
  <c r="Q268" i="1"/>
  <c r="E269" i="1"/>
  <c r="F269" i="1" s="1"/>
  <c r="G269" i="1" s="1"/>
  <c r="K269" i="1" s="1"/>
  <c r="Q269" i="1"/>
  <c r="Q270" i="1"/>
  <c r="Q271" i="1"/>
  <c r="Q272" i="1"/>
  <c r="Q273" i="1"/>
  <c r="Q274" i="1"/>
  <c r="Q275" i="1"/>
  <c r="Q276" i="1"/>
  <c r="Q277" i="1"/>
  <c r="Q278" i="1"/>
  <c r="E279" i="1"/>
  <c r="F279" i="1" s="1"/>
  <c r="G279" i="1" s="1"/>
  <c r="K279" i="1" s="1"/>
  <c r="Q279" i="1"/>
  <c r="Q280" i="1"/>
  <c r="Q281" i="1"/>
  <c r="Q282" i="1"/>
  <c r="Q283" i="1"/>
  <c r="E284" i="1"/>
  <c r="F284" i="1" s="1"/>
  <c r="G284" i="1" s="1"/>
  <c r="K284" i="1" s="1"/>
  <c r="Q284" i="1"/>
  <c r="Q285" i="1"/>
  <c r="Q286" i="1"/>
  <c r="Q287" i="1"/>
  <c r="E288" i="1"/>
  <c r="F288" i="1" s="1"/>
  <c r="G288" i="1" s="1"/>
  <c r="K288" i="1" s="1"/>
  <c r="Q288" i="1"/>
  <c r="Q289" i="1"/>
  <c r="Q290" i="1"/>
  <c r="E291" i="1"/>
  <c r="F291" i="1" s="1"/>
  <c r="G291" i="1" s="1"/>
  <c r="K291" i="1" s="1"/>
  <c r="Q291" i="1"/>
  <c r="Q292" i="1"/>
  <c r="Q294" i="1"/>
  <c r="E295" i="1"/>
  <c r="F295" i="1" s="1"/>
  <c r="G295" i="1" s="1"/>
  <c r="K295" i="1" s="1"/>
  <c r="Q295" i="1"/>
  <c r="Q293" i="1"/>
  <c r="Q296" i="1"/>
  <c r="E297" i="1"/>
  <c r="F297" i="1" s="1"/>
  <c r="G297" i="1" s="1"/>
  <c r="K297" i="1" s="1"/>
  <c r="Q297" i="1"/>
  <c r="Q298" i="1"/>
  <c r="Q299" i="1"/>
  <c r="Q300" i="1"/>
  <c r="Q301" i="1"/>
  <c r="Q302" i="1"/>
  <c r="E303" i="1"/>
  <c r="F303" i="1" s="1"/>
  <c r="G303" i="1" s="1"/>
  <c r="K303" i="1" s="1"/>
  <c r="Q303" i="1"/>
  <c r="W2" i="2"/>
  <c r="Z2" i="2"/>
  <c r="X2" i="2"/>
  <c r="Y2" i="2"/>
  <c r="W3" i="2"/>
  <c r="Z3" i="2"/>
  <c r="X3" i="2"/>
  <c r="Y3" i="2"/>
  <c r="W4" i="2"/>
  <c r="X4" i="2"/>
  <c r="Y4" i="2"/>
  <c r="W5" i="2"/>
  <c r="X5" i="2"/>
  <c r="Y5" i="2"/>
  <c r="W6" i="2"/>
  <c r="Z6" i="2"/>
  <c r="X6" i="2"/>
  <c r="Y6" i="2"/>
  <c r="W7" i="2"/>
  <c r="X7" i="2"/>
  <c r="Y7" i="2"/>
  <c r="Z7" i="2"/>
  <c r="W8" i="2"/>
  <c r="Z8" i="2"/>
  <c r="X8" i="2"/>
  <c r="Y8" i="2"/>
  <c r="C9" i="2"/>
  <c r="D9" i="2"/>
  <c r="W9" i="2"/>
  <c r="X9" i="2"/>
  <c r="Z9" i="2"/>
  <c r="Y9" i="2"/>
  <c r="W10" i="2"/>
  <c r="Z10" i="2"/>
  <c r="X10" i="2"/>
  <c r="Y10" i="2"/>
  <c r="W11" i="2"/>
  <c r="Z11" i="2"/>
  <c r="X11" i="2"/>
  <c r="Y11" i="2"/>
  <c r="W12" i="2"/>
  <c r="X12" i="2"/>
  <c r="Y12" i="2"/>
  <c r="Z12" i="2"/>
  <c r="W13" i="2"/>
  <c r="Z13" i="2"/>
  <c r="X13" i="2"/>
  <c r="Y13" i="2"/>
  <c r="W14" i="2"/>
  <c r="X14" i="2"/>
  <c r="Y14" i="2"/>
  <c r="Z14" i="2"/>
  <c r="W15" i="2"/>
  <c r="X15" i="2"/>
  <c r="Y15" i="2"/>
  <c r="Z15" i="2"/>
  <c r="F16" i="2"/>
  <c r="F17" i="2" s="1"/>
  <c r="W16" i="2"/>
  <c r="Z16" i="2"/>
  <c r="X16" i="2"/>
  <c r="Y16" i="2"/>
  <c r="W17" i="2"/>
  <c r="X17" i="2"/>
  <c r="Y17" i="2"/>
  <c r="Z17" i="2"/>
  <c r="W18" i="2"/>
  <c r="X18" i="2"/>
  <c r="Y18" i="2"/>
  <c r="Z18" i="2"/>
  <c r="W19" i="2"/>
  <c r="X19" i="2"/>
  <c r="Y19" i="2"/>
  <c r="Z19" i="2"/>
  <c r="W20" i="2"/>
  <c r="X20" i="2"/>
  <c r="Y20" i="2"/>
  <c r="Z20" i="2"/>
  <c r="E21" i="2"/>
  <c r="F21" i="2"/>
  <c r="G21" i="2"/>
  <c r="L21" i="2"/>
  <c r="Q21" i="2"/>
  <c r="W21" i="2"/>
  <c r="Z21" i="2"/>
  <c r="X21" i="2"/>
  <c r="Y21" i="2"/>
  <c r="E22" i="2"/>
  <c r="F22" i="2"/>
  <c r="G22" i="2"/>
  <c r="L22" i="2"/>
  <c r="Q22" i="2"/>
  <c r="W22" i="2"/>
  <c r="X22" i="2"/>
  <c r="Y22" i="2"/>
  <c r="Z22" i="2"/>
  <c r="E23" i="2"/>
  <c r="F23" i="2"/>
  <c r="G23" i="2"/>
  <c r="L23" i="2"/>
  <c r="Q23" i="2"/>
  <c r="W23" i="2"/>
  <c r="X23" i="2"/>
  <c r="Z23" i="2"/>
  <c r="Y23" i="2"/>
  <c r="E24" i="2"/>
  <c r="F24" i="2"/>
  <c r="G24" i="2"/>
  <c r="L24" i="2"/>
  <c r="Q24" i="2"/>
  <c r="W24" i="2"/>
  <c r="X24" i="2"/>
  <c r="Y24" i="2"/>
  <c r="Z24" i="2"/>
  <c r="E25" i="2"/>
  <c r="F25" i="2"/>
  <c r="G25" i="2"/>
  <c r="L25" i="2"/>
  <c r="Q25" i="2"/>
  <c r="W25" i="2"/>
  <c r="Z25" i="2"/>
  <c r="X25" i="2"/>
  <c r="Y25" i="2"/>
  <c r="E26" i="2"/>
  <c r="F26" i="2"/>
  <c r="G26" i="2"/>
  <c r="L26" i="2"/>
  <c r="Q26" i="2"/>
  <c r="W26" i="2"/>
  <c r="X26" i="2"/>
  <c r="Y26" i="2"/>
  <c r="Z26" i="2"/>
  <c r="E27" i="2"/>
  <c r="F27" i="2"/>
  <c r="G27" i="2"/>
  <c r="L27" i="2"/>
  <c r="Q27" i="2"/>
  <c r="W27" i="2"/>
  <c r="X27" i="2"/>
  <c r="Z27" i="2"/>
  <c r="Y27" i="2"/>
  <c r="E28" i="2"/>
  <c r="F28" i="2"/>
  <c r="G28" i="2"/>
  <c r="L28" i="2"/>
  <c r="Q28" i="2"/>
  <c r="W28" i="2"/>
  <c r="X28" i="2"/>
  <c r="Y28" i="2"/>
  <c r="Z28" i="2"/>
  <c r="E29" i="2"/>
  <c r="F29" i="2"/>
  <c r="G29" i="2"/>
  <c r="L29" i="2"/>
  <c r="Q29" i="2"/>
  <c r="W29" i="2"/>
  <c r="Z29" i="2"/>
  <c r="X29" i="2"/>
  <c r="Y29" i="2"/>
  <c r="E30" i="2"/>
  <c r="F30" i="2"/>
  <c r="G30" i="2"/>
  <c r="L30" i="2"/>
  <c r="Q30" i="2"/>
  <c r="W30" i="2"/>
  <c r="X30" i="2"/>
  <c r="Y30" i="2"/>
  <c r="Z30" i="2"/>
  <c r="E31" i="2"/>
  <c r="F31" i="2"/>
  <c r="G31" i="2"/>
  <c r="L31" i="2"/>
  <c r="Q31" i="2"/>
  <c r="W31" i="2"/>
  <c r="X31" i="2"/>
  <c r="Z31" i="2"/>
  <c r="Y31" i="2"/>
  <c r="E32" i="2"/>
  <c r="F32" i="2"/>
  <c r="G32" i="2"/>
  <c r="L32" i="2"/>
  <c r="Q32" i="2"/>
  <c r="W32" i="2"/>
  <c r="X32" i="2"/>
  <c r="Y32" i="2"/>
  <c r="Z32" i="2"/>
  <c r="E33" i="2"/>
  <c r="F33" i="2"/>
  <c r="G33" i="2"/>
  <c r="L33" i="2"/>
  <c r="Q33" i="2"/>
  <c r="W33" i="2"/>
  <c r="Z33" i="2"/>
  <c r="X33" i="2"/>
  <c r="Y33" i="2"/>
  <c r="C34" i="2"/>
  <c r="C17" i="2"/>
  <c r="E34" i="2"/>
  <c r="F34" i="2"/>
  <c r="G34" i="2"/>
  <c r="L34" i="2"/>
  <c r="Q34" i="2"/>
  <c r="W34" i="2"/>
  <c r="X34" i="2"/>
  <c r="Y34" i="2"/>
  <c r="Z34" i="2"/>
  <c r="E35" i="2"/>
  <c r="F35" i="2"/>
  <c r="G35" i="2"/>
  <c r="L35" i="2"/>
  <c r="Q35" i="2"/>
  <c r="W35" i="2"/>
  <c r="X35" i="2"/>
  <c r="Y35" i="2"/>
  <c r="Z35" i="2"/>
  <c r="E36" i="2"/>
  <c r="F36" i="2"/>
  <c r="G36" i="2"/>
  <c r="L36" i="2"/>
  <c r="Q36" i="2"/>
  <c r="W36" i="2"/>
  <c r="X36" i="2"/>
  <c r="Z36" i="2"/>
  <c r="Y36" i="2"/>
  <c r="E37" i="2"/>
  <c r="F37" i="2"/>
  <c r="G37" i="2"/>
  <c r="L37" i="2"/>
  <c r="Q37" i="2"/>
  <c r="W37" i="2"/>
  <c r="Z37" i="2"/>
  <c r="X37" i="2"/>
  <c r="Y37" i="2"/>
  <c r="E38" i="2"/>
  <c r="F38" i="2"/>
  <c r="G38" i="2"/>
  <c r="L38" i="2"/>
  <c r="Q38" i="2"/>
  <c r="W38" i="2"/>
  <c r="Z38" i="2"/>
  <c r="X38" i="2"/>
  <c r="Y38" i="2"/>
  <c r="E39" i="2"/>
  <c r="F39" i="2"/>
  <c r="G39" i="2"/>
  <c r="L39" i="2"/>
  <c r="Q39" i="2"/>
  <c r="W39" i="2"/>
  <c r="X39" i="2"/>
  <c r="Y39" i="2"/>
  <c r="Z39" i="2"/>
  <c r="E40" i="2"/>
  <c r="F40" i="2"/>
  <c r="G40" i="2"/>
  <c r="L40" i="2"/>
  <c r="Q40" i="2"/>
  <c r="W40" i="2"/>
  <c r="X40" i="2"/>
  <c r="Z40" i="2"/>
  <c r="Y40" i="2"/>
  <c r="E41" i="2"/>
  <c r="F41" i="2"/>
  <c r="G41" i="2"/>
  <c r="L41" i="2"/>
  <c r="Q41" i="2"/>
  <c r="W41" i="2"/>
  <c r="Z41" i="2"/>
  <c r="X41" i="2"/>
  <c r="Y41" i="2"/>
  <c r="E42" i="2"/>
  <c r="F42" i="2"/>
  <c r="G42" i="2"/>
  <c r="L42" i="2"/>
  <c r="Q42" i="2"/>
  <c r="W42" i="2"/>
  <c r="Z42" i="2"/>
  <c r="X42" i="2"/>
  <c r="Y42" i="2"/>
  <c r="E43" i="2"/>
  <c r="F43" i="2"/>
  <c r="G43" i="2"/>
  <c r="L43" i="2"/>
  <c r="Q43" i="2"/>
  <c r="W43" i="2"/>
  <c r="X43" i="2"/>
  <c r="Y43" i="2"/>
  <c r="Z43" i="2"/>
  <c r="E44" i="2"/>
  <c r="F44" i="2"/>
  <c r="G44" i="2"/>
  <c r="L44" i="2"/>
  <c r="Q44" i="2"/>
  <c r="W44" i="2"/>
  <c r="X44" i="2"/>
  <c r="Z44" i="2"/>
  <c r="Y44" i="2"/>
  <c r="E45" i="2"/>
  <c r="F45" i="2"/>
  <c r="G45" i="2"/>
  <c r="L45" i="2"/>
  <c r="Q45" i="2"/>
  <c r="W45" i="2"/>
  <c r="Z45" i="2"/>
  <c r="X45" i="2"/>
  <c r="Y45" i="2"/>
  <c r="E46" i="2"/>
  <c r="F46" i="2"/>
  <c r="G46" i="2"/>
  <c r="L46" i="2"/>
  <c r="Q46" i="2"/>
  <c r="W46" i="2"/>
  <c r="Z46" i="2"/>
  <c r="X46" i="2"/>
  <c r="Y46" i="2"/>
  <c r="E47" i="2"/>
  <c r="F47" i="2"/>
  <c r="G47" i="2"/>
  <c r="L47" i="2"/>
  <c r="Q47" i="2"/>
  <c r="W47" i="2"/>
  <c r="X47" i="2"/>
  <c r="Y47" i="2"/>
  <c r="Z47" i="2"/>
  <c r="E48" i="2"/>
  <c r="F48" i="2"/>
  <c r="G48" i="2"/>
  <c r="L48" i="2"/>
  <c r="Q48" i="2"/>
  <c r="W48" i="2"/>
  <c r="X48" i="2"/>
  <c r="Z48" i="2"/>
  <c r="Y48" i="2"/>
  <c r="E49" i="2"/>
  <c r="F49" i="2"/>
  <c r="G49" i="2"/>
  <c r="L49" i="2"/>
  <c r="Q49" i="2"/>
  <c r="W49" i="2"/>
  <c r="Z49" i="2"/>
  <c r="X49" i="2"/>
  <c r="Y49" i="2"/>
  <c r="E50" i="2"/>
  <c r="F50" i="2"/>
  <c r="G50" i="2"/>
  <c r="L50" i="2"/>
  <c r="Q50" i="2"/>
  <c r="W50" i="2"/>
  <c r="Z50" i="2"/>
  <c r="X50" i="2"/>
  <c r="Y50" i="2"/>
  <c r="E51" i="2"/>
  <c r="F51" i="2"/>
  <c r="G51" i="2"/>
  <c r="L51" i="2"/>
  <c r="Q51" i="2"/>
  <c r="W51" i="2"/>
  <c r="X51" i="2"/>
  <c r="Y51" i="2"/>
  <c r="Z51" i="2"/>
  <c r="E52" i="2"/>
  <c r="F52" i="2"/>
  <c r="G52" i="2"/>
  <c r="L52" i="2"/>
  <c r="Q52" i="2"/>
  <c r="W52" i="2"/>
  <c r="X52" i="2"/>
  <c r="Z52" i="2"/>
  <c r="Y52" i="2"/>
  <c r="E53" i="2"/>
  <c r="F53" i="2"/>
  <c r="G53" i="2"/>
  <c r="L53" i="2"/>
  <c r="Q53" i="2"/>
  <c r="W53" i="2"/>
  <c r="Z53" i="2"/>
  <c r="X53" i="2"/>
  <c r="Y53" i="2"/>
  <c r="E54" i="2"/>
  <c r="F54" i="2"/>
  <c r="G54" i="2"/>
  <c r="L54" i="2"/>
  <c r="Q54" i="2"/>
  <c r="W54" i="2"/>
  <c r="Z54" i="2"/>
  <c r="X54" i="2"/>
  <c r="Y54" i="2"/>
  <c r="E55" i="2"/>
  <c r="F55" i="2"/>
  <c r="G55" i="2"/>
  <c r="L55" i="2"/>
  <c r="Q55" i="2"/>
  <c r="W55" i="2"/>
  <c r="X55" i="2"/>
  <c r="Y55" i="2"/>
  <c r="Z55" i="2"/>
  <c r="E56" i="2"/>
  <c r="F56" i="2"/>
  <c r="G56" i="2"/>
  <c r="L56" i="2"/>
  <c r="Q56" i="2"/>
  <c r="W56" i="2"/>
  <c r="X56" i="2"/>
  <c r="Z56" i="2"/>
  <c r="Y56" i="2"/>
  <c r="E57" i="2"/>
  <c r="F57" i="2"/>
  <c r="G57" i="2"/>
  <c r="L57" i="2"/>
  <c r="Q57" i="2"/>
  <c r="W57" i="2"/>
  <c r="Z57" i="2"/>
  <c r="X57" i="2"/>
  <c r="Y57" i="2"/>
  <c r="E58" i="2"/>
  <c r="F58" i="2"/>
  <c r="G58" i="2"/>
  <c r="L58" i="2"/>
  <c r="Q58" i="2"/>
  <c r="W58" i="2"/>
  <c r="Z58" i="2"/>
  <c r="X58" i="2"/>
  <c r="Y58" i="2"/>
  <c r="E59" i="2"/>
  <c r="F59" i="2"/>
  <c r="G59" i="2"/>
  <c r="L59" i="2"/>
  <c r="Q59" i="2"/>
  <c r="W59" i="2"/>
  <c r="X59" i="2"/>
  <c r="Y59" i="2"/>
  <c r="Z59" i="2"/>
  <c r="E60" i="2"/>
  <c r="F60" i="2"/>
  <c r="G60" i="2"/>
  <c r="L60" i="2"/>
  <c r="Q60" i="2"/>
  <c r="W60" i="2"/>
  <c r="X60" i="2"/>
  <c r="Z60" i="2"/>
  <c r="Y60" i="2"/>
  <c r="E61" i="2"/>
  <c r="F61" i="2"/>
  <c r="G61" i="2"/>
  <c r="L61" i="2"/>
  <c r="Q61" i="2"/>
  <c r="W61" i="2"/>
  <c r="Z61" i="2"/>
  <c r="X61" i="2"/>
  <c r="Y61" i="2"/>
  <c r="E62" i="2"/>
  <c r="F62" i="2"/>
  <c r="G62" i="2"/>
  <c r="L62" i="2"/>
  <c r="Q62" i="2"/>
  <c r="W62" i="2"/>
  <c r="Z62" i="2"/>
  <c r="X62" i="2"/>
  <c r="Y62" i="2"/>
  <c r="E63" i="2"/>
  <c r="F63" i="2"/>
  <c r="G63" i="2"/>
  <c r="L63" i="2"/>
  <c r="Q63" i="2"/>
  <c r="W63" i="2"/>
  <c r="X63" i="2"/>
  <c r="Y63" i="2"/>
  <c r="Z63" i="2"/>
  <c r="E64" i="2"/>
  <c r="F64" i="2"/>
  <c r="G64" i="2"/>
  <c r="L64" i="2"/>
  <c r="Q64" i="2"/>
  <c r="W64" i="2"/>
  <c r="X64" i="2"/>
  <c r="Z64" i="2"/>
  <c r="Y64" i="2"/>
  <c r="E65" i="2"/>
  <c r="F65" i="2"/>
  <c r="G65" i="2"/>
  <c r="L65" i="2"/>
  <c r="Q65" i="2"/>
  <c r="W65" i="2"/>
  <c r="Z65" i="2"/>
  <c r="X65" i="2"/>
  <c r="Y65" i="2"/>
  <c r="E66" i="2"/>
  <c r="F66" i="2"/>
  <c r="G66" i="2"/>
  <c r="L66" i="2"/>
  <c r="Q66" i="2"/>
  <c r="W66" i="2"/>
  <c r="Z66" i="2"/>
  <c r="X66" i="2"/>
  <c r="Y66" i="2"/>
  <c r="E67" i="2"/>
  <c r="F67" i="2"/>
  <c r="G67" i="2"/>
  <c r="L67" i="2"/>
  <c r="Q67" i="2"/>
  <c r="W67" i="2"/>
  <c r="X67" i="2"/>
  <c r="Y67" i="2"/>
  <c r="Z67" i="2"/>
  <c r="E68" i="2"/>
  <c r="F68" i="2"/>
  <c r="G68" i="2"/>
  <c r="L68" i="2"/>
  <c r="Q68" i="2"/>
  <c r="W68" i="2"/>
  <c r="X68" i="2"/>
  <c r="Z68" i="2"/>
  <c r="Y68" i="2"/>
  <c r="E69" i="2"/>
  <c r="F69" i="2"/>
  <c r="G69" i="2"/>
  <c r="L69" i="2"/>
  <c r="Q69" i="2"/>
  <c r="W69" i="2"/>
  <c r="Z69" i="2"/>
  <c r="X69" i="2"/>
  <c r="Y69" i="2"/>
  <c r="E70" i="2"/>
  <c r="F70" i="2"/>
  <c r="G70" i="2"/>
  <c r="L70" i="2"/>
  <c r="Q70" i="2"/>
  <c r="W70" i="2"/>
  <c r="Z70" i="2"/>
  <c r="X70" i="2"/>
  <c r="Y70" i="2"/>
  <c r="E71" i="2"/>
  <c r="F71" i="2"/>
  <c r="G71" i="2"/>
  <c r="L71" i="2"/>
  <c r="Q71" i="2"/>
  <c r="W71" i="2"/>
  <c r="X71" i="2"/>
  <c r="Y71" i="2"/>
  <c r="Z71" i="2"/>
  <c r="E72" i="2"/>
  <c r="F72" i="2"/>
  <c r="G72" i="2"/>
  <c r="L72" i="2"/>
  <c r="Q72" i="2"/>
  <c r="E73" i="2"/>
  <c r="F73" i="2"/>
  <c r="G73" i="2"/>
  <c r="L73" i="2"/>
  <c r="Q73" i="2"/>
  <c r="E74" i="2"/>
  <c r="F74" i="2"/>
  <c r="G74" i="2"/>
  <c r="L74" i="2"/>
  <c r="Q74" i="2"/>
  <c r="W2" i="3"/>
  <c r="Z2" i="3" s="1"/>
  <c r="X2" i="3"/>
  <c r="Y2" i="3"/>
  <c r="W3" i="3"/>
  <c r="Z3" i="3" s="1"/>
  <c r="X3" i="3"/>
  <c r="Y3" i="3"/>
  <c r="W4" i="3"/>
  <c r="Z4" i="3" s="1"/>
  <c r="X4" i="3"/>
  <c r="Y4" i="3"/>
  <c r="W5" i="3"/>
  <c r="Z5" i="3" s="1"/>
  <c r="X5" i="3"/>
  <c r="Y5" i="3"/>
  <c r="W6" i="3"/>
  <c r="Z6" i="3" s="1"/>
  <c r="X6" i="3"/>
  <c r="Y6" i="3"/>
  <c r="W7" i="3"/>
  <c r="Z7" i="3" s="1"/>
  <c r="X7" i="3"/>
  <c r="Y7" i="3"/>
  <c r="W8" i="3"/>
  <c r="Z8" i="3" s="1"/>
  <c r="X8" i="3"/>
  <c r="Y8" i="3"/>
  <c r="C9" i="3"/>
  <c r="D9" i="3"/>
  <c r="W9" i="3"/>
  <c r="Z9" i="3"/>
  <c r="X9" i="3"/>
  <c r="Y9" i="3"/>
  <c r="W10" i="3"/>
  <c r="X10" i="3"/>
  <c r="Y10" i="3"/>
  <c r="Z10" i="3" s="1"/>
  <c r="W11" i="3"/>
  <c r="X11" i="3"/>
  <c r="Z11" i="3" s="1"/>
  <c r="Y11" i="3"/>
  <c r="W12" i="3"/>
  <c r="X12" i="3"/>
  <c r="Z12" i="3"/>
  <c r="Y12" i="3"/>
  <c r="W13" i="3"/>
  <c r="Z13" i="3"/>
  <c r="X13" i="3"/>
  <c r="Y13" i="3"/>
  <c r="W14" i="3"/>
  <c r="X14" i="3"/>
  <c r="Z14" i="3"/>
  <c r="Y14" i="3"/>
  <c r="W15" i="3"/>
  <c r="X15" i="3"/>
  <c r="Z15" i="3" s="1"/>
  <c r="Y15" i="3"/>
  <c r="F16" i="3"/>
  <c r="F17" i="3" s="1"/>
  <c r="W16" i="3"/>
  <c r="Z16" i="3" s="1"/>
  <c r="X16" i="3"/>
  <c r="Y16" i="3"/>
  <c r="W17" i="3"/>
  <c r="Z17" i="3" s="1"/>
  <c r="X17" i="3"/>
  <c r="Y17" i="3"/>
  <c r="W18" i="3"/>
  <c r="X18" i="3"/>
  <c r="Z18" i="3" s="1"/>
  <c r="Y18" i="3"/>
  <c r="W19" i="3"/>
  <c r="Z19" i="3" s="1"/>
  <c r="X19" i="3"/>
  <c r="Y19" i="3"/>
  <c r="W20" i="3"/>
  <c r="Z20" i="3"/>
  <c r="X20" i="3"/>
  <c r="Y20" i="3"/>
  <c r="E21" i="3"/>
  <c r="F21" i="3" s="1"/>
  <c r="G21" i="3" s="1"/>
  <c r="H21" i="3" s="1"/>
  <c r="Q21" i="3"/>
  <c r="W21" i="3"/>
  <c r="Z21" i="3" s="1"/>
  <c r="X21" i="3"/>
  <c r="Y21" i="3"/>
  <c r="E22" i="3"/>
  <c r="F22" i="3" s="1"/>
  <c r="G22" i="3" s="1"/>
  <c r="H22" i="3" s="1"/>
  <c r="Q22" i="3"/>
  <c r="W22" i="3"/>
  <c r="X22" i="3"/>
  <c r="Z22" i="3" s="1"/>
  <c r="Y22" i="3"/>
  <c r="E23" i="3"/>
  <c r="F23" i="3" s="1"/>
  <c r="G23" i="3" s="1"/>
  <c r="H23" i="3" s="1"/>
  <c r="Q23" i="3"/>
  <c r="W23" i="3"/>
  <c r="X23" i="3"/>
  <c r="Y23" i="3"/>
  <c r="Z23" i="3" s="1"/>
  <c r="E24" i="3"/>
  <c r="F24" i="3" s="1"/>
  <c r="G24" i="3" s="1"/>
  <c r="H24" i="3" s="1"/>
  <c r="Q24" i="3"/>
  <c r="W24" i="3"/>
  <c r="Z24" i="3" s="1"/>
  <c r="X24" i="3"/>
  <c r="Y24" i="3"/>
  <c r="E25" i="3"/>
  <c r="F25" i="3" s="1"/>
  <c r="G25" i="3" s="1"/>
  <c r="H25" i="3" s="1"/>
  <c r="Q25" i="3"/>
  <c r="W25" i="3"/>
  <c r="Z25" i="3" s="1"/>
  <c r="X25" i="3"/>
  <c r="Y25" i="3"/>
  <c r="E26" i="3"/>
  <c r="F26" i="3" s="1"/>
  <c r="G26" i="3" s="1"/>
  <c r="H26" i="3" s="1"/>
  <c r="Q26" i="3"/>
  <c r="W26" i="3"/>
  <c r="Z26" i="3" s="1"/>
  <c r="X26" i="3"/>
  <c r="Y26" i="3"/>
  <c r="E27" i="3"/>
  <c r="F27" i="3" s="1"/>
  <c r="G27" i="3" s="1"/>
  <c r="L27" i="3" s="1"/>
  <c r="Q27" i="3"/>
  <c r="W27" i="3"/>
  <c r="Z27" i="3" s="1"/>
  <c r="X27" i="3"/>
  <c r="Y27" i="3"/>
  <c r="E28" i="3"/>
  <c r="F28" i="3"/>
  <c r="G28" i="3" s="1"/>
  <c r="H28" i="3" s="1"/>
  <c r="Q28" i="3"/>
  <c r="W28" i="3"/>
  <c r="Z28" i="3" s="1"/>
  <c r="X28" i="3"/>
  <c r="Y28" i="3"/>
  <c r="E29" i="3"/>
  <c r="F29" i="3" s="1"/>
  <c r="G29" i="3" s="1"/>
  <c r="L29" i="3" s="1"/>
  <c r="Q29" i="3"/>
  <c r="W29" i="3"/>
  <c r="Z29" i="3" s="1"/>
  <c r="X29" i="3"/>
  <c r="Y29" i="3"/>
  <c r="E30" i="3"/>
  <c r="F30" i="3" s="1"/>
  <c r="G30" i="3" s="1"/>
  <c r="H30" i="3" s="1"/>
  <c r="Q30" i="3"/>
  <c r="W30" i="3"/>
  <c r="X30" i="3"/>
  <c r="Z30" i="3"/>
  <c r="Y30" i="3"/>
  <c r="E31" i="3"/>
  <c r="F31" i="3"/>
  <c r="G31" i="3" s="1"/>
  <c r="H31" i="3" s="1"/>
  <c r="Q31" i="3"/>
  <c r="W31" i="3"/>
  <c r="X31" i="3"/>
  <c r="Y31" i="3"/>
  <c r="Z31" i="3"/>
  <c r="E32" i="3"/>
  <c r="F32" i="3" s="1"/>
  <c r="G32" i="3" s="1"/>
  <c r="H32" i="3" s="1"/>
  <c r="Q32" i="3"/>
  <c r="W32" i="3"/>
  <c r="Z32" i="3" s="1"/>
  <c r="X32" i="3"/>
  <c r="Y32" i="3"/>
  <c r="E33" i="3"/>
  <c r="F33" i="3" s="1"/>
  <c r="G33" i="3" s="1"/>
  <c r="H33" i="3" s="1"/>
  <c r="Q33" i="3"/>
  <c r="W33" i="3"/>
  <c r="Z33" i="3" s="1"/>
  <c r="X33" i="3"/>
  <c r="Y33" i="3"/>
  <c r="E34" i="3"/>
  <c r="F34" i="3" s="1"/>
  <c r="G34" i="3" s="1"/>
  <c r="L34" i="3" s="1"/>
  <c r="Q34" i="3"/>
  <c r="W34" i="3"/>
  <c r="X34" i="3"/>
  <c r="Z34" i="3" s="1"/>
  <c r="Y34" i="3"/>
  <c r="E35" i="3"/>
  <c r="F35" i="3" s="1"/>
  <c r="G35" i="3" s="1"/>
  <c r="H35" i="3" s="1"/>
  <c r="Q35" i="3"/>
  <c r="W35" i="3"/>
  <c r="X35" i="3"/>
  <c r="Y35" i="3"/>
  <c r="Z35" i="3"/>
  <c r="E36" i="3"/>
  <c r="F36" i="3" s="1"/>
  <c r="G36" i="3" s="1"/>
  <c r="H36" i="3" s="1"/>
  <c r="Q36" i="3"/>
  <c r="W36" i="3"/>
  <c r="X36" i="3"/>
  <c r="Y36" i="3"/>
  <c r="Z36" i="3" s="1"/>
  <c r="E37" i="3"/>
  <c r="F37" i="3" s="1"/>
  <c r="G37" i="3" s="1"/>
  <c r="L37" i="3" s="1"/>
  <c r="Q37" i="3"/>
  <c r="W37" i="3"/>
  <c r="X37" i="3"/>
  <c r="Y37" i="3"/>
  <c r="Z37" i="3" s="1"/>
  <c r="E38" i="3"/>
  <c r="F38" i="3" s="1"/>
  <c r="G38" i="3" s="1"/>
  <c r="L38" i="3" s="1"/>
  <c r="Q38" i="3"/>
  <c r="W38" i="3"/>
  <c r="X38" i="3"/>
  <c r="Z38" i="3" s="1"/>
  <c r="Y38" i="3"/>
  <c r="E39" i="3"/>
  <c r="F39" i="3" s="1"/>
  <c r="G39" i="3" s="1"/>
  <c r="L39" i="3" s="1"/>
  <c r="Q39" i="3"/>
  <c r="W39" i="3"/>
  <c r="X39" i="3"/>
  <c r="Y39" i="3"/>
  <c r="Z39" i="3" s="1"/>
  <c r="E40" i="3"/>
  <c r="F40" i="3" s="1"/>
  <c r="G40" i="3" s="1"/>
  <c r="H40" i="3" s="1"/>
  <c r="Q40" i="3"/>
  <c r="W40" i="3"/>
  <c r="Z40" i="3"/>
  <c r="X40" i="3"/>
  <c r="Y40" i="3"/>
  <c r="E41" i="3"/>
  <c r="F41" i="3" s="1"/>
  <c r="G41" i="3" s="1"/>
  <c r="H41" i="3" s="1"/>
  <c r="Q41" i="3"/>
  <c r="W41" i="3"/>
  <c r="Z41" i="3" s="1"/>
  <c r="X41" i="3"/>
  <c r="Y41" i="3"/>
  <c r="E42" i="3"/>
  <c r="F42" i="3" s="1"/>
  <c r="G42" i="3" s="1"/>
  <c r="H42" i="3" s="1"/>
  <c r="Q42" i="3"/>
  <c r="W42" i="3"/>
  <c r="Z42" i="3" s="1"/>
  <c r="X42" i="3"/>
  <c r="Y42" i="3"/>
  <c r="E43" i="3"/>
  <c r="F43" i="3" s="1"/>
  <c r="G43" i="3" s="1"/>
  <c r="H43" i="3" s="1"/>
  <c r="Q43" i="3"/>
  <c r="W43" i="3"/>
  <c r="X43" i="3"/>
  <c r="Y43" i="3"/>
  <c r="Z43" i="3"/>
  <c r="E44" i="3"/>
  <c r="F44" i="3" s="1"/>
  <c r="G44" i="3" s="1"/>
  <c r="L44" i="3" s="1"/>
  <c r="Q44" i="3"/>
  <c r="W44" i="3"/>
  <c r="Z44" i="3" s="1"/>
  <c r="X44" i="3"/>
  <c r="Y44" i="3"/>
  <c r="E45" i="3"/>
  <c r="F45" i="3" s="1"/>
  <c r="G45" i="3" s="1"/>
  <c r="L45" i="3" s="1"/>
  <c r="Q45" i="3"/>
  <c r="W45" i="3"/>
  <c r="X45" i="3"/>
  <c r="Z45" i="3" s="1"/>
  <c r="Y45" i="3"/>
  <c r="E46" i="3"/>
  <c r="F46" i="3" s="1"/>
  <c r="G46" i="3" s="1"/>
  <c r="L46" i="3" s="1"/>
  <c r="Q46" i="3"/>
  <c r="W46" i="3"/>
  <c r="Z46" i="3" s="1"/>
  <c r="X46" i="3"/>
  <c r="Y46" i="3"/>
  <c r="E47" i="3"/>
  <c r="F47" i="3" s="1"/>
  <c r="G47" i="3" s="1"/>
  <c r="L47" i="3" s="1"/>
  <c r="Q47" i="3"/>
  <c r="W47" i="3"/>
  <c r="Z47" i="3" s="1"/>
  <c r="X47" i="3"/>
  <c r="Y47" i="3"/>
  <c r="E48" i="3"/>
  <c r="F48" i="3" s="1"/>
  <c r="G48" i="3" s="1"/>
  <c r="L48" i="3" s="1"/>
  <c r="Q48" i="3"/>
  <c r="W48" i="3"/>
  <c r="Z48" i="3" s="1"/>
  <c r="X48" i="3"/>
  <c r="Y48" i="3"/>
  <c r="E49" i="3"/>
  <c r="F49" i="3" s="1"/>
  <c r="G49" i="3" s="1"/>
  <c r="L49" i="3" s="1"/>
  <c r="Q49" i="3"/>
  <c r="W49" i="3"/>
  <c r="X49" i="3"/>
  <c r="Y49" i="3"/>
  <c r="Z49" i="3" s="1"/>
  <c r="E50" i="3"/>
  <c r="F50" i="3" s="1"/>
  <c r="G50" i="3" s="1"/>
  <c r="L50" i="3" s="1"/>
  <c r="Q50" i="3"/>
  <c r="W50" i="3"/>
  <c r="Z50" i="3" s="1"/>
  <c r="X50" i="3"/>
  <c r="Y50" i="3"/>
  <c r="E51" i="3"/>
  <c r="F51" i="3" s="1"/>
  <c r="G51" i="3" s="1"/>
  <c r="H51" i="3" s="1"/>
  <c r="Q51" i="3"/>
  <c r="W51" i="3"/>
  <c r="Z51" i="3" s="1"/>
  <c r="X51" i="3"/>
  <c r="Y51" i="3"/>
  <c r="E52" i="3"/>
  <c r="F52" i="3" s="1"/>
  <c r="G52" i="3" s="1"/>
  <c r="H52" i="3" s="1"/>
  <c r="Q52" i="3"/>
  <c r="W52" i="3"/>
  <c r="Z52" i="3"/>
  <c r="X52" i="3"/>
  <c r="Y52" i="3"/>
  <c r="E53" i="3"/>
  <c r="F53" i="3" s="1"/>
  <c r="G53" i="3" s="1"/>
  <c r="I53" i="3" s="1"/>
  <c r="Q53" i="3"/>
  <c r="W53" i="3"/>
  <c r="Z53" i="3" s="1"/>
  <c r="X53" i="3"/>
  <c r="Y53" i="3"/>
  <c r="E54" i="3"/>
  <c r="F54" i="3" s="1"/>
  <c r="G54" i="3" s="1"/>
  <c r="I54" i="3" s="1"/>
  <c r="Q54" i="3"/>
  <c r="W54" i="3"/>
  <c r="Z54" i="3" s="1"/>
  <c r="X54" i="3"/>
  <c r="Y54" i="3"/>
  <c r="E55" i="3"/>
  <c r="F55" i="3" s="1"/>
  <c r="G55" i="3" s="1"/>
  <c r="I55" i="3" s="1"/>
  <c r="Q55" i="3"/>
  <c r="W55" i="3"/>
  <c r="Z55" i="3" s="1"/>
  <c r="X55" i="3"/>
  <c r="Y55" i="3"/>
  <c r="E56" i="3"/>
  <c r="F56" i="3" s="1"/>
  <c r="G56" i="3" s="1"/>
  <c r="I56" i="3" s="1"/>
  <c r="Q56" i="3"/>
  <c r="W56" i="3"/>
  <c r="Z56" i="3" s="1"/>
  <c r="X56" i="3"/>
  <c r="Y56" i="3"/>
  <c r="E57" i="3"/>
  <c r="F57" i="3" s="1"/>
  <c r="G57" i="3" s="1"/>
  <c r="I57" i="3" s="1"/>
  <c r="Q57" i="3"/>
  <c r="W57" i="3"/>
  <c r="X57" i="3"/>
  <c r="Y57" i="3"/>
  <c r="Z57" i="3"/>
  <c r="E58" i="3"/>
  <c r="F58" i="3" s="1"/>
  <c r="G58" i="3" s="1"/>
  <c r="I58" i="3" s="1"/>
  <c r="Q58" i="3"/>
  <c r="W58" i="3"/>
  <c r="Z58" i="3" s="1"/>
  <c r="X58" i="3"/>
  <c r="Y58" i="3"/>
  <c r="E59" i="3"/>
  <c r="F59" i="3"/>
  <c r="G59" i="3" s="1"/>
  <c r="I59" i="3" s="1"/>
  <c r="Q59" i="3"/>
  <c r="W59" i="3"/>
  <c r="X59" i="3"/>
  <c r="Z59" i="3" s="1"/>
  <c r="Y59" i="3"/>
  <c r="E60" i="3"/>
  <c r="F60" i="3" s="1"/>
  <c r="G60" i="3" s="1"/>
  <c r="I60" i="3" s="1"/>
  <c r="Q60" i="3"/>
  <c r="W60" i="3"/>
  <c r="Z60" i="3" s="1"/>
  <c r="X60" i="3"/>
  <c r="Y60" i="3"/>
  <c r="E61" i="3"/>
  <c r="F61" i="3" s="1"/>
  <c r="G61" i="3" s="1"/>
  <c r="I61" i="3" s="1"/>
  <c r="Q61" i="3"/>
  <c r="W61" i="3"/>
  <c r="Z61" i="3" s="1"/>
  <c r="X61" i="3"/>
  <c r="Y61" i="3"/>
  <c r="E62" i="3"/>
  <c r="F62" i="3"/>
  <c r="G62" i="3" s="1"/>
  <c r="I62" i="3" s="1"/>
  <c r="Q62" i="3"/>
  <c r="W62" i="3"/>
  <c r="Z62" i="3"/>
  <c r="X62" i="3"/>
  <c r="Y62" i="3"/>
  <c r="E63" i="3"/>
  <c r="F63" i="3" s="1"/>
  <c r="G63" i="3" s="1"/>
  <c r="I63" i="3" s="1"/>
  <c r="Q63" i="3"/>
  <c r="W63" i="3"/>
  <c r="Z63" i="3" s="1"/>
  <c r="X63" i="3"/>
  <c r="Y63" i="3"/>
  <c r="E64" i="3"/>
  <c r="F64" i="3" s="1"/>
  <c r="G64" i="3" s="1"/>
  <c r="I64" i="3" s="1"/>
  <c r="Q64" i="3"/>
  <c r="W64" i="3"/>
  <c r="Z64" i="3" s="1"/>
  <c r="X64" i="3"/>
  <c r="Y64" i="3"/>
  <c r="E65" i="3"/>
  <c r="F65" i="3" s="1"/>
  <c r="G65" i="3" s="1"/>
  <c r="I65" i="3" s="1"/>
  <c r="Q65" i="3"/>
  <c r="W65" i="3"/>
  <c r="Z65" i="3" s="1"/>
  <c r="X65" i="3"/>
  <c r="Y65" i="3"/>
  <c r="E66" i="3"/>
  <c r="F66" i="3" s="1"/>
  <c r="G66" i="3" s="1"/>
  <c r="I66" i="3" s="1"/>
  <c r="Q66" i="3"/>
  <c r="W66" i="3"/>
  <c r="X66" i="3"/>
  <c r="Y66" i="3"/>
  <c r="E67" i="3"/>
  <c r="F67" i="3" s="1"/>
  <c r="G67" i="3" s="1"/>
  <c r="I67" i="3" s="1"/>
  <c r="Q67" i="3"/>
  <c r="W67" i="3"/>
  <c r="Z67" i="3" s="1"/>
  <c r="X67" i="3"/>
  <c r="Y67" i="3"/>
  <c r="E68" i="3"/>
  <c r="F68" i="3"/>
  <c r="G68" i="3" s="1"/>
  <c r="I68" i="3" s="1"/>
  <c r="Q68" i="3"/>
  <c r="W68" i="3"/>
  <c r="Z68" i="3" s="1"/>
  <c r="X68" i="3"/>
  <c r="Y68" i="3"/>
  <c r="E69" i="3"/>
  <c r="F69" i="3" s="1"/>
  <c r="G69" i="3" s="1"/>
  <c r="I69" i="3" s="1"/>
  <c r="Q69" i="3"/>
  <c r="W69" i="3"/>
  <c r="Z69" i="3" s="1"/>
  <c r="X69" i="3"/>
  <c r="Y69" i="3"/>
  <c r="E70" i="3"/>
  <c r="F70" i="3" s="1"/>
  <c r="G70" i="3" s="1"/>
  <c r="I70" i="3" s="1"/>
  <c r="Q70" i="3"/>
  <c r="W70" i="3"/>
  <c r="X70" i="3"/>
  <c r="Y70" i="3"/>
  <c r="E71" i="3"/>
  <c r="F71" i="3" s="1"/>
  <c r="G71" i="3" s="1"/>
  <c r="I71" i="3" s="1"/>
  <c r="Q71" i="3"/>
  <c r="W71" i="3"/>
  <c r="Z71" i="3" s="1"/>
  <c r="X71" i="3"/>
  <c r="Y71" i="3"/>
  <c r="E72" i="3"/>
  <c r="F72" i="3" s="1"/>
  <c r="G72" i="3" s="1"/>
  <c r="I72" i="3" s="1"/>
  <c r="Q72" i="3"/>
  <c r="E73" i="3"/>
  <c r="F73" i="3"/>
  <c r="G73" i="3" s="1"/>
  <c r="I73" i="3" s="1"/>
  <c r="Q73" i="3"/>
  <c r="E74" i="3"/>
  <c r="F74" i="3"/>
  <c r="G74" i="3" s="1"/>
  <c r="I74" i="3" s="1"/>
  <c r="Q74" i="3"/>
  <c r="E75" i="3"/>
  <c r="F75" i="3" s="1"/>
  <c r="G75" i="3" s="1"/>
  <c r="I75" i="3" s="1"/>
  <c r="Q75" i="3"/>
  <c r="E76" i="3"/>
  <c r="F76" i="3" s="1"/>
  <c r="G76" i="3" s="1"/>
  <c r="I76" i="3" s="1"/>
  <c r="Q76" i="3"/>
  <c r="E77" i="3"/>
  <c r="F77" i="3" s="1"/>
  <c r="G77" i="3" s="1"/>
  <c r="I77" i="3" s="1"/>
  <c r="Q77" i="3"/>
  <c r="E78" i="3"/>
  <c r="F78" i="3" s="1"/>
  <c r="G78" i="3" s="1"/>
  <c r="I78" i="3" s="1"/>
  <c r="Q78" i="3"/>
  <c r="E79" i="3"/>
  <c r="F79" i="3" s="1"/>
  <c r="G79" i="3" s="1"/>
  <c r="I79" i="3" s="1"/>
  <c r="Q79" i="3"/>
  <c r="E80" i="3"/>
  <c r="F80" i="3" s="1"/>
  <c r="G80" i="3" s="1"/>
  <c r="I80" i="3" s="1"/>
  <c r="Q80" i="3"/>
  <c r="E81" i="3"/>
  <c r="F81" i="3" s="1"/>
  <c r="G81" i="3" s="1"/>
  <c r="I81" i="3" s="1"/>
  <c r="Q81" i="3"/>
  <c r="E82" i="3"/>
  <c r="F82" i="3" s="1"/>
  <c r="G82" i="3" s="1"/>
  <c r="I82" i="3" s="1"/>
  <c r="Q82" i="3"/>
  <c r="E83" i="3"/>
  <c r="F83" i="3" s="1"/>
  <c r="G83" i="3" s="1"/>
  <c r="I83" i="3" s="1"/>
  <c r="Q83" i="3"/>
  <c r="E84" i="3"/>
  <c r="F84" i="3" s="1"/>
  <c r="G84" i="3" s="1"/>
  <c r="I84" i="3" s="1"/>
  <c r="Q84" i="3"/>
  <c r="E85" i="3"/>
  <c r="F85" i="3" s="1"/>
  <c r="G85" i="3" s="1"/>
  <c r="I85" i="3" s="1"/>
  <c r="Q85" i="3"/>
  <c r="E86" i="3"/>
  <c r="F86" i="3" s="1"/>
  <c r="G86" i="3" s="1"/>
  <c r="I86" i="3" s="1"/>
  <c r="Q86" i="3"/>
  <c r="E87" i="3"/>
  <c r="F87" i="3" s="1"/>
  <c r="G87" i="3" s="1"/>
  <c r="I87" i="3" s="1"/>
  <c r="Q87" i="3"/>
  <c r="E88" i="3"/>
  <c r="F88" i="3" s="1"/>
  <c r="G88" i="3" s="1"/>
  <c r="I88" i="3" s="1"/>
  <c r="Q88" i="3"/>
  <c r="E89" i="3"/>
  <c r="F89" i="3"/>
  <c r="G89" i="3" s="1"/>
  <c r="I89" i="3" s="1"/>
  <c r="Q89" i="3"/>
  <c r="E90" i="3"/>
  <c r="F90" i="3" s="1"/>
  <c r="G90" i="3" s="1"/>
  <c r="I90" i="3" s="1"/>
  <c r="Q90" i="3"/>
  <c r="E91" i="3"/>
  <c r="F91" i="3" s="1"/>
  <c r="G91" i="3" s="1"/>
  <c r="I91" i="3" s="1"/>
  <c r="Q91" i="3"/>
  <c r="E92" i="3"/>
  <c r="F92" i="3" s="1"/>
  <c r="G92" i="3" s="1"/>
  <c r="I92" i="3" s="1"/>
  <c r="Q92" i="3"/>
  <c r="E93" i="3"/>
  <c r="F93" i="3" s="1"/>
  <c r="G93" i="3" s="1"/>
  <c r="I93" i="3" s="1"/>
  <c r="Q93" i="3"/>
  <c r="E94" i="3"/>
  <c r="F94" i="3" s="1"/>
  <c r="G94" i="3" s="1"/>
  <c r="I94" i="3" s="1"/>
  <c r="Q94" i="3"/>
  <c r="E95" i="3"/>
  <c r="F95" i="3"/>
  <c r="G95" i="3" s="1"/>
  <c r="I95" i="3" s="1"/>
  <c r="Q95" i="3"/>
  <c r="E96" i="3"/>
  <c r="F96" i="3" s="1"/>
  <c r="G96" i="3" s="1"/>
  <c r="I96" i="3" s="1"/>
  <c r="Q96" i="3"/>
  <c r="E97" i="3"/>
  <c r="F97" i="3" s="1"/>
  <c r="G97" i="3" s="1"/>
  <c r="I97" i="3" s="1"/>
  <c r="Q97" i="3"/>
  <c r="E98" i="3"/>
  <c r="F98" i="3" s="1"/>
  <c r="G98" i="3" s="1"/>
  <c r="I98" i="3" s="1"/>
  <c r="Q98" i="3"/>
  <c r="E99" i="3"/>
  <c r="F99" i="3" s="1"/>
  <c r="G99" i="3" s="1"/>
  <c r="I99" i="3" s="1"/>
  <c r="Q99" i="3"/>
  <c r="E100" i="3"/>
  <c r="F100" i="3" s="1"/>
  <c r="G100" i="3" s="1"/>
  <c r="I100" i="3" s="1"/>
  <c r="Q100" i="3"/>
  <c r="E101" i="3"/>
  <c r="F101" i="3" s="1"/>
  <c r="G101" i="3" s="1"/>
  <c r="I101" i="3" s="1"/>
  <c r="Q101" i="3"/>
  <c r="E102" i="3"/>
  <c r="F102" i="3" s="1"/>
  <c r="G102" i="3" s="1"/>
  <c r="I102" i="3" s="1"/>
  <c r="Q102" i="3"/>
  <c r="E103" i="3"/>
  <c r="F103" i="3" s="1"/>
  <c r="U103" i="3" s="1"/>
  <c r="Q103" i="3"/>
  <c r="E104" i="3"/>
  <c r="F104" i="3" s="1"/>
  <c r="G104" i="3" s="1"/>
  <c r="I104" i="3" s="1"/>
  <c r="Q104" i="3"/>
  <c r="E105" i="3"/>
  <c r="F105" i="3" s="1"/>
  <c r="G105" i="3" s="1"/>
  <c r="I105" i="3" s="1"/>
  <c r="Q105" i="3"/>
  <c r="E106" i="3"/>
  <c r="F106" i="3" s="1"/>
  <c r="G106" i="3" s="1"/>
  <c r="I106" i="3" s="1"/>
  <c r="Q106" i="3"/>
  <c r="E107" i="3"/>
  <c r="F107" i="3" s="1"/>
  <c r="G107" i="3" s="1"/>
  <c r="I107" i="3" s="1"/>
  <c r="Q107" i="3"/>
  <c r="E108" i="3"/>
  <c r="F108" i="3"/>
  <c r="G108" i="3" s="1"/>
  <c r="I108" i="3" s="1"/>
  <c r="Q108" i="3"/>
  <c r="E109" i="3"/>
  <c r="F109" i="3" s="1"/>
  <c r="G109" i="3" s="1"/>
  <c r="I109" i="3" s="1"/>
  <c r="Q109" i="3"/>
  <c r="E110" i="3"/>
  <c r="F110" i="3"/>
  <c r="G110" i="3" s="1"/>
  <c r="I110" i="3" s="1"/>
  <c r="Q110" i="3"/>
  <c r="E111" i="3"/>
  <c r="F111" i="3" s="1"/>
  <c r="G111" i="3" s="1"/>
  <c r="I111" i="3" s="1"/>
  <c r="Q111" i="3"/>
  <c r="E112" i="3"/>
  <c r="F112" i="3" s="1"/>
  <c r="G112" i="3" s="1"/>
  <c r="I112" i="3" s="1"/>
  <c r="Q112" i="3"/>
  <c r="E113" i="3"/>
  <c r="F113" i="3" s="1"/>
  <c r="G113" i="3" s="1"/>
  <c r="I113" i="3" s="1"/>
  <c r="Q113" i="3"/>
  <c r="E114" i="3"/>
  <c r="F114" i="3"/>
  <c r="G114" i="3" s="1"/>
  <c r="I114" i="3" s="1"/>
  <c r="Q114" i="3"/>
  <c r="E115" i="3"/>
  <c r="F115" i="3" s="1"/>
  <c r="G115" i="3" s="1"/>
  <c r="I115" i="3" s="1"/>
  <c r="Q115" i="3"/>
  <c r="E116" i="3"/>
  <c r="F116" i="3" s="1"/>
  <c r="G116" i="3" s="1"/>
  <c r="I116" i="3" s="1"/>
  <c r="Q116" i="3"/>
  <c r="E117" i="3"/>
  <c r="F117" i="3" s="1"/>
  <c r="G117" i="3" s="1"/>
  <c r="I117" i="3" s="1"/>
  <c r="Q117" i="3"/>
  <c r="E118" i="3"/>
  <c r="F118" i="3"/>
  <c r="G118" i="3" s="1"/>
  <c r="I118" i="3" s="1"/>
  <c r="Q118" i="3"/>
  <c r="C119" i="3"/>
  <c r="C17" i="3"/>
  <c r="E119" i="3"/>
  <c r="F119" i="3" s="1"/>
  <c r="G119" i="3" s="1"/>
  <c r="L119" i="3" s="1"/>
  <c r="Q119" i="3"/>
  <c r="E120" i="3"/>
  <c r="F120" i="3" s="1"/>
  <c r="G120" i="3" s="1"/>
  <c r="L120" i="3" s="1"/>
  <c r="Q120" i="3"/>
  <c r="E121" i="3"/>
  <c r="F121" i="3" s="1"/>
  <c r="G121" i="3" s="1"/>
  <c r="L121" i="3" s="1"/>
  <c r="Q121" i="3"/>
  <c r="E122" i="3"/>
  <c r="F122" i="3"/>
  <c r="G122" i="3" s="1"/>
  <c r="I122" i="3" s="1"/>
  <c r="Q122" i="3"/>
  <c r="E123" i="3"/>
  <c r="F123" i="3"/>
  <c r="G123" i="3" s="1"/>
  <c r="I123" i="3" s="1"/>
  <c r="Q123" i="3"/>
  <c r="E124" i="3"/>
  <c r="F124" i="3" s="1"/>
  <c r="G124" i="3" s="1"/>
  <c r="I124" i="3" s="1"/>
  <c r="Q124" i="3"/>
  <c r="E125" i="3"/>
  <c r="F125" i="3"/>
  <c r="Q125" i="3"/>
  <c r="E126" i="3"/>
  <c r="F126" i="3" s="1"/>
  <c r="G126" i="3" s="1"/>
  <c r="I126" i="3" s="1"/>
  <c r="Q126" i="3"/>
  <c r="E127" i="3"/>
  <c r="F127" i="3" s="1"/>
  <c r="G127" i="3" s="1"/>
  <c r="I127" i="3" s="1"/>
  <c r="Q127" i="3"/>
  <c r="E128" i="3"/>
  <c r="F128" i="3" s="1"/>
  <c r="G128" i="3" s="1"/>
  <c r="I128" i="3" s="1"/>
  <c r="Q128" i="3"/>
  <c r="E129" i="3"/>
  <c r="F129" i="3" s="1"/>
  <c r="G129" i="3" s="1"/>
  <c r="I129" i="3" s="1"/>
  <c r="Q129" i="3"/>
  <c r="E130" i="3"/>
  <c r="F130" i="3"/>
  <c r="G130" i="3" s="1"/>
  <c r="I130" i="3" s="1"/>
  <c r="Q130" i="3"/>
  <c r="E131" i="3"/>
  <c r="F131" i="3" s="1"/>
  <c r="G131" i="3" s="1"/>
  <c r="I131" i="3" s="1"/>
  <c r="Q131" i="3"/>
  <c r="E132" i="3"/>
  <c r="F132" i="3" s="1"/>
  <c r="G132" i="3" s="1"/>
  <c r="I132" i="3" s="1"/>
  <c r="Q132" i="3"/>
  <c r="E133" i="3"/>
  <c r="F133" i="3" s="1"/>
  <c r="G133" i="3" s="1"/>
  <c r="I133" i="3" s="1"/>
  <c r="Q133" i="3"/>
  <c r="E134" i="3"/>
  <c r="F134" i="3" s="1"/>
  <c r="G134" i="3" s="1"/>
  <c r="I134" i="3" s="1"/>
  <c r="Q134" i="3"/>
  <c r="E135" i="3"/>
  <c r="F135" i="3" s="1"/>
  <c r="G135" i="3" s="1"/>
  <c r="I135" i="3" s="1"/>
  <c r="Q135" i="3"/>
  <c r="E136" i="3"/>
  <c r="F136" i="3" s="1"/>
  <c r="G136" i="3" s="1"/>
  <c r="I136" i="3" s="1"/>
  <c r="Q136" i="3"/>
  <c r="E137" i="3"/>
  <c r="F137" i="3" s="1"/>
  <c r="G137" i="3" s="1"/>
  <c r="I137" i="3" s="1"/>
  <c r="Q137" i="3"/>
  <c r="E138" i="3"/>
  <c r="F138" i="3" s="1"/>
  <c r="G138" i="3" s="1"/>
  <c r="I138" i="3" s="1"/>
  <c r="Q138" i="3"/>
  <c r="E139" i="3"/>
  <c r="F139" i="3" s="1"/>
  <c r="G139" i="3" s="1"/>
  <c r="L139" i="3" s="1"/>
  <c r="Q139" i="3"/>
  <c r="E140" i="3"/>
  <c r="F140" i="3" s="1"/>
  <c r="G140" i="3" s="1"/>
  <c r="L140" i="3" s="1"/>
  <c r="Q140" i="3"/>
  <c r="E141" i="3"/>
  <c r="F141" i="3" s="1"/>
  <c r="G141" i="3" s="1"/>
  <c r="L141" i="3" s="1"/>
  <c r="Q141" i="3"/>
  <c r="E142" i="3"/>
  <c r="F142" i="3" s="1"/>
  <c r="G142" i="3" s="1"/>
  <c r="L142" i="3" s="1"/>
  <c r="Q142" i="3"/>
  <c r="E143" i="3"/>
  <c r="F143" i="3" s="1"/>
  <c r="G143" i="3" s="1"/>
  <c r="I143" i="3" s="1"/>
  <c r="Q143" i="3"/>
  <c r="E144" i="3"/>
  <c r="F144" i="3" s="1"/>
  <c r="G144" i="3" s="1"/>
  <c r="I144" i="3" s="1"/>
  <c r="Q144" i="3"/>
  <c r="E145" i="3"/>
  <c r="F145" i="3" s="1"/>
  <c r="G145" i="3" s="1"/>
  <c r="I145" i="3" s="1"/>
  <c r="Q145" i="3"/>
  <c r="E146" i="3"/>
  <c r="F146" i="3" s="1"/>
  <c r="G146" i="3" s="1"/>
  <c r="I146" i="3" s="1"/>
  <c r="Q146" i="3"/>
  <c r="E147" i="3"/>
  <c r="F147" i="3" s="1"/>
  <c r="G147" i="3" s="1"/>
  <c r="I147" i="3" s="1"/>
  <c r="Q147" i="3"/>
  <c r="E148" i="3"/>
  <c r="F148" i="3" s="1"/>
  <c r="G148" i="3" s="1"/>
  <c r="I148" i="3" s="1"/>
  <c r="Q148" i="3"/>
  <c r="E149" i="3"/>
  <c r="F149" i="3"/>
  <c r="G149" i="3" s="1"/>
  <c r="I149" i="3" s="1"/>
  <c r="Q149" i="3"/>
  <c r="E150" i="3"/>
  <c r="F150" i="3" s="1"/>
  <c r="G150" i="3" s="1"/>
  <c r="I150" i="3" s="1"/>
  <c r="Q150" i="3"/>
  <c r="E151" i="3"/>
  <c r="F151" i="3"/>
  <c r="G151" i="3" s="1"/>
  <c r="I151" i="3" s="1"/>
  <c r="Q151" i="3"/>
  <c r="E152" i="3"/>
  <c r="F152" i="3" s="1"/>
  <c r="G152" i="3" s="1"/>
  <c r="I152" i="3" s="1"/>
  <c r="Q152" i="3"/>
  <c r="E153" i="3"/>
  <c r="F153" i="3" s="1"/>
  <c r="G153" i="3" s="1"/>
  <c r="I153" i="3" s="1"/>
  <c r="Q153" i="3"/>
  <c r="E154" i="3"/>
  <c r="F154" i="3" s="1"/>
  <c r="G154" i="3" s="1"/>
  <c r="I154" i="3" s="1"/>
  <c r="Q154" i="3"/>
  <c r="E155" i="3"/>
  <c r="F155" i="3" s="1"/>
  <c r="G155" i="3" s="1"/>
  <c r="I155" i="3" s="1"/>
  <c r="Q155" i="3"/>
  <c r="E156" i="3"/>
  <c r="F156" i="3" s="1"/>
  <c r="G156" i="3" s="1"/>
  <c r="I156" i="3" s="1"/>
  <c r="Q156" i="3"/>
  <c r="E157" i="3"/>
  <c r="F157" i="3"/>
  <c r="G157" i="3" s="1"/>
  <c r="I157" i="3" s="1"/>
  <c r="Q157" i="3"/>
  <c r="E158" i="3"/>
  <c r="F158" i="3" s="1"/>
  <c r="G158" i="3" s="1"/>
  <c r="I158" i="3" s="1"/>
  <c r="Q158" i="3"/>
  <c r="E159" i="3"/>
  <c r="F159" i="3"/>
  <c r="G159" i="3" s="1"/>
  <c r="I159" i="3" s="1"/>
  <c r="Q159" i="3"/>
  <c r="E160" i="3"/>
  <c r="F160" i="3" s="1"/>
  <c r="G160" i="3" s="1"/>
  <c r="I160" i="3" s="1"/>
  <c r="Q160" i="3"/>
  <c r="E161" i="3"/>
  <c r="F161" i="3" s="1"/>
  <c r="G161" i="3" s="1"/>
  <c r="I161" i="3" s="1"/>
  <c r="Q161" i="3"/>
  <c r="E162" i="3"/>
  <c r="F162" i="3" s="1"/>
  <c r="G162" i="3" s="1"/>
  <c r="I162" i="3" s="1"/>
  <c r="Q162" i="3"/>
  <c r="E163" i="3"/>
  <c r="F163" i="3" s="1"/>
  <c r="G163" i="3" s="1"/>
  <c r="I163" i="3" s="1"/>
  <c r="Q163" i="3"/>
  <c r="E164" i="3"/>
  <c r="F164" i="3" s="1"/>
  <c r="G164" i="3" s="1"/>
  <c r="J164" i="3" s="1"/>
  <c r="Q164" i="3"/>
  <c r="E165" i="3"/>
  <c r="F165" i="3" s="1"/>
  <c r="G165" i="3" s="1"/>
  <c r="J165" i="3" s="1"/>
  <c r="Q165" i="3"/>
  <c r="E166" i="3"/>
  <c r="F166" i="3" s="1"/>
  <c r="G166" i="3" s="1"/>
  <c r="J166" i="3" s="1"/>
  <c r="Q166" i="3"/>
  <c r="E167" i="3"/>
  <c r="F167" i="3" s="1"/>
  <c r="G167" i="3" s="1"/>
  <c r="J167" i="3" s="1"/>
  <c r="Q167" i="3"/>
  <c r="E168" i="3"/>
  <c r="F168" i="3" s="1"/>
  <c r="G168" i="3" s="1"/>
  <c r="J168" i="3" s="1"/>
  <c r="Q168" i="3"/>
  <c r="E169" i="3"/>
  <c r="F169" i="3" s="1"/>
  <c r="G169" i="3" s="1"/>
  <c r="J169" i="3" s="1"/>
  <c r="Q169" i="3"/>
  <c r="E170" i="3"/>
  <c r="F170" i="3" s="1"/>
  <c r="G170" i="3" s="1"/>
  <c r="J170" i="3" s="1"/>
  <c r="Q170" i="3"/>
  <c r="E171" i="3"/>
  <c r="F171" i="3" s="1"/>
  <c r="G171" i="3" s="1"/>
  <c r="I171" i="3" s="1"/>
  <c r="Q171" i="3"/>
  <c r="E172" i="3"/>
  <c r="F172" i="3" s="1"/>
  <c r="G172" i="3" s="1"/>
  <c r="J172" i="3" s="1"/>
  <c r="Q172" i="3"/>
  <c r="E173" i="3"/>
  <c r="F173" i="3" s="1"/>
  <c r="G173" i="3" s="1"/>
  <c r="J173" i="3" s="1"/>
  <c r="Q173" i="3"/>
  <c r="E174" i="3"/>
  <c r="F174" i="3"/>
  <c r="G174" i="3" s="1"/>
  <c r="J174" i="3" s="1"/>
  <c r="Q174" i="3"/>
  <c r="E175" i="3"/>
  <c r="F175" i="3" s="1"/>
  <c r="G175" i="3" s="1"/>
  <c r="I175" i="3" s="1"/>
  <c r="Q175" i="3"/>
  <c r="E176" i="3"/>
  <c r="F176" i="3" s="1"/>
  <c r="G176" i="3" s="1"/>
  <c r="I176" i="3" s="1"/>
  <c r="Q176" i="3"/>
  <c r="E177" i="3"/>
  <c r="F177" i="3" s="1"/>
  <c r="G177" i="3" s="1"/>
  <c r="I177" i="3" s="1"/>
  <c r="Q177" i="3"/>
  <c r="E178" i="3"/>
  <c r="F178" i="3"/>
  <c r="G178" i="3" s="1"/>
  <c r="I178" i="3" s="1"/>
  <c r="Q178" i="3"/>
  <c r="E179" i="3"/>
  <c r="F179" i="3" s="1"/>
  <c r="G179" i="3" s="1"/>
  <c r="L179" i="3" s="1"/>
  <c r="Q179" i="3"/>
  <c r="E180" i="3"/>
  <c r="F180" i="3" s="1"/>
  <c r="G180" i="3" s="1"/>
  <c r="L180" i="3" s="1"/>
  <c r="Q180" i="3"/>
  <c r="E181" i="3"/>
  <c r="F181" i="3" s="1"/>
  <c r="G181" i="3" s="1"/>
  <c r="L181" i="3" s="1"/>
  <c r="Q181" i="3"/>
  <c r="E182" i="3"/>
  <c r="F182" i="3"/>
  <c r="G182" i="3" s="1"/>
  <c r="L182" i="3" s="1"/>
  <c r="Q182" i="3"/>
  <c r="E183" i="3"/>
  <c r="F183" i="3" s="1"/>
  <c r="G183" i="3" s="1"/>
  <c r="I183" i="3" s="1"/>
  <c r="Q183" i="3"/>
  <c r="E184" i="3"/>
  <c r="F184" i="3" s="1"/>
  <c r="G184" i="3" s="1"/>
  <c r="I184" i="3" s="1"/>
  <c r="Q184" i="3"/>
  <c r="E185" i="3"/>
  <c r="F185" i="3" s="1"/>
  <c r="G185" i="3" s="1"/>
  <c r="I185" i="3" s="1"/>
  <c r="Q185" i="3"/>
  <c r="E186" i="3"/>
  <c r="F186" i="3"/>
  <c r="G186" i="3" s="1"/>
  <c r="I186" i="3" s="1"/>
  <c r="Q186" i="3"/>
  <c r="E187" i="3"/>
  <c r="F187" i="3" s="1"/>
  <c r="G187" i="3" s="1"/>
  <c r="I187" i="3" s="1"/>
  <c r="Q187" i="3"/>
  <c r="E188" i="3"/>
  <c r="F188" i="3" s="1"/>
  <c r="G188" i="3" s="1"/>
  <c r="I188" i="3" s="1"/>
  <c r="Q188" i="3"/>
  <c r="E189" i="3"/>
  <c r="F189" i="3"/>
  <c r="G189" i="3" s="1"/>
  <c r="I189" i="3" s="1"/>
  <c r="Q189" i="3"/>
  <c r="E190" i="3"/>
  <c r="F190" i="3"/>
  <c r="G190" i="3" s="1"/>
  <c r="I190" i="3" s="1"/>
  <c r="Q190" i="3"/>
  <c r="E191" i="3"/>
  <c r="F191" i="3" s="1"/>
  <c r="G191" i="3" s="1"/>
  <c r="I191" i="3" s="1"/>
  <c r="Q191" i="3"/>
  <c r="E192" i="3"/>
  <c r="F192" i="3" s="1"/>
  <c r="G192" i="3" s="1"/>
  <c r="I192" i="3"/>
  <c r="Q192" i="3"/>
  <c r="E193" i="3"/>
  <c r="F193" i="3" s="1"/>
  <c r="G193" i="3" s="1"/>
  <c r="I193" i="3" s="1"/>
  <c r="Q193" i="3"/>
  <c r="E194" i="3"/>
  <c r="F194" i="3" s="1"/>
  <c r="G194" i="3" s="1"/>
  <c r="I194" i="3" s="1"/>
  <c r="Q194" i="3"/>
  <c r="E195" i="3"/>
  <c r="F195" i="3" s="1"/>
  <c r="G195" i="3" s="1"/>
  <c r="L195" i="3" s="1"/>
  <c r="Q195" i="3"/>
  <c r="E196" i="3"/>
  <c r="F196" i="3" s="1"/>
  <c r="G196" i="3" s="1"/>
  <c r="L196" i="3" s="1"/>
  <c r="Q196" i="3"/>
  <c r="E197" i="3"/>
  <c r="F197" i="3"/>
  <c r="G197" i="3" s="1"/>
  <c r="L197" i="3" s="1"/>
  <c r="Q197" i="3"/>
  <c r="E198" i="3"/>
  <c r="F198" i="3"/>
  <c r="G198" i="3" s="1"/>
  <c r="L198" i="3" s="1"/>
  <c r="Q198" i="3"/>
  <c r="E199" i="3"/>
  <c r="F199" i="3" s="1"/>
  <c r="G199" i="3" s="1"/>
  <c r="K199" i="3" s="1"/>
  <c r="Q199" i="3"/>
  <c r="E200" i="3"/>
  <c r="F200" i="3" s="1"/>
  <c r="G200" i="3" s="1"/>
  <c r="I200" i="3" s="1"/>
  <c r="Q200" i="3"/>
  <c r="E201" i="3"/>
  <c r="F201" i="3" s="1"/>
  <c r="G201" i="3" s="1"/>
  <c r="K201" i="3" s="1"/>
  <c r="Q201" i="3"/>
  <c r="E202" i="3"/>
  <c r="F202" i="3" s="1"/>
  <c r="G202" i="3" s="1"/>
  <c r="K202" i="3" s="1"/>
  <c r="Q202" i="3"/>
  <c r="E203" i="3"/>
  <c r="F203" i="3" s="1"/>
  <c r="G203" i="3" s="1"/>
  <c r="I203" i="3" s="1"/>
  <c r="Q203" i="3"/>
  <c r="E204" i="3"/>
  <c r="F204" i="3" s="1"/>
  <c r="G204" i="3" s="1"/>
  <c r="L204" i="3" s="1"/>
  <c r="Q204" i="3"/>
  <c r="E205" i="3"/>
  <c r="F205" i="3" s="1"/>
  <c r="G205" i="3" s="1"/>
  <c r="I205" i="3" s="1"/>
  <c r="Q205" i="3"/>
  <c r="E206" i="3"/>
  <c r="F206" i="3" s="1"/>
  <c r="G206" i="3" s="1"/>
  <c r="I206" i="3" s="1"/>
  <c r="Q206" i="3"/>
  <c r="E207" i="3"/>
  <c r="F207" i="3" s="1"/>
  <c r="G207" i="3" s="1"/>
  <c r="I207" i="3" s="1"/>
  <c r="Q207" i="3"/>
  <c r="E208" i="3"/>
  <c r="F208" i="3" s="1"/>
  <c r="G208" i="3" s="1"/>
  <c r="L208" i="3"/>
  <c r="Q208" i="3"/>
  <c r="E209" i="3"/>
  <c r="F209" i="3" s="1"/>
  <c r="G209" i="3" s="1"/>
  <c r="I209" i="3" s="1"/>
  <c r="Q209" i="3"/>
  <c r="E210" i="3"/>
  <c r="F210" i="3" s="1"/>
  <c r="G210" i="3" s="1"/>
  <c r="L210" i="3" s="1"/>
  <c r="Q210" i="3"/>
  <c r="E211" i="3"/>
  <c r="F211" i="3" s="1"/>
  <c r="G211" i="3" s="1"/>
  <c r="L211" i="3" s="1"/>
  <c r="Q211" i="3"/>
  <c r="E212" i="3"/>
  <c r="F212" i="3" s="1"/>
  <c r="G212" i="3" s="1"/>
  <c r="L212" i="3" s="1"/>
  <c r="Q212" i="3"/>
  <c r="E213" i="3"/>
  <c r="F213" i="3"/>
  <c r="G213" i="3" s="1"/>
  <c r="K213" i="3" s="1"/>
  <c r="Q213" i="3"/>
  <c r="E214" i="3"/>
  <c r="F214" i="3" s="1"/>
  <c r="G214" i="3" s="1"/>
  <c r="K214" i="3" s="1"/>
  <c r="Q214" i="3"/>
  <c r="E215" i="3"/>
  <c r="F215" i="3" s="1"/>
  <c r="G215" i="3" s="1"/>
  <c r="K215" i="3" s="1"/>
  <c r="Q215" i="3"/>
  <c r="E216" i="3"/>
  <c r="F216" i="3" s="1"/>
  <c r="G216" i="3" s="1"/>
  <c r="I216" i="3" s="1"/>
  <c r="Q216" i="3"/>
  <c r="E217" i="3"/>
  <c r="F217" i="3" s="1"/>
  <c r="G217" i="3" s="1"/>
  <c r="I217" i="3" s="1"/>
  <c r="Q217" i="3"/>
  <c r="E218" i="3"/>
  <c r="F218" i="3" s="1"/>
  <c r="G218" i="3" s="1"/>
  <c r="L218" i="3" s="1"/>
  <c r="Q218" i="3"/>
  <c r="E219" i="3"/>
  <c r="F219" i="3" s="1"/>
  <c r="G219" i="3" s="1"/>
  <c r="L219" i="3" s="1"/>
  <c r="Q219" i="3"/>
  <c r="E220" i="3"/>
  <c r="F220" i="3" s="1"/>
  <c r="G220" i="3" s="1"/>
  <c r="L220" i="3" s="1"/>
  <c r="Q220" i="3"/>
  <c r="E221" i="3"/>
  <c r="F221" i="3" s="1"/>
  <c r="G221" i="3" s="1"/>
  <c r="K221" i="3" s="1"/>
  <c r="Q221" i="3"/>
  <c r="E222" i="3"/>
  <c r="F222" i="3" s="1"/>
  <c r="G222" i="3" s="1"/>
  <c r="K222" i="3" s="1"/>
  <c r="Q222" i="3"/>
  <c r="E223" i="3"/>
  <c r="F223" i="3" s="1"/>
  <c r="G223" i="3" s="1"/>
  <c r="L223" i="3" s="1"/>
  <c r="Q223" i="3"/>
  <c r="E224" i="3"/>
  <c r="F224" i="3" s="1"/>
  <c r="G224" i="3" s="1"/>
  <c r="L224" i="3" s="1"/>
  <c r="Q224" i="3"/>
  <c r="E225" i="3"/>
  <c r="F225" i="3" s="1"/>
  <c r="G225" i="3" s="1"/>
  <c r="K225" i="3" s="1"/>
  <c r="Q225" i="3"/>
  <c r="E226" i="3"/>
  <c r="F226" i="3" s="1"/>
  <c r="G226" i="3" s="1"/>
  <c r="L226" i="3" s="1"/>
  <c r="Q226" i="3"/>
  <c r="E227" i="3"/>
  <c r="F227" i="3" s="1"/>
  <c r="G227" i="3" s="1"/>
  <c r="K227" i="3" s="1"/>
  <c r="Q227" i="3"/>
  <c r="E228" i="3"/>
  <c r="F228" i="3" s="1"/>
  <c r="G228" i="3" s="1"/>
  <c r="L228" i="3" s="1"/>
  <c r="Q228" i="3"/>
  <c r="E229" i="3"/>
  <c r="F229" i="3"/>
  <c r="G229" i="3" s="1"/>
  <c r="L229" i="3" s="1"/>
  <c r="Q229" i="3"/>
  <c r="E230" i="3"/>
  <c r="F230" i="3"/>
  <c r="G230" i="3" s="1"/>
  <c r="K230" i="3" s="1"/>
  <c r="Q230" i="3"/>
  <c r="E231" i="3"/>
  <c r="F231" i="3" s="1"/>
  <c r="G231" i="3" s="1"/>
  <c r="K231" i="3" s="1"/>
  <c r="Q231" i="3"/>
  <c r="E232" i="3"/>
  <c r="F232" i="3" s="1"/>
  <c r="G232" i="3" s="1"/>
  <c r="K232" i="3" s="1"/>
  <c r="Q232" i="3"/>
  <c r="E233" i="3"/>
  <c r="F233" i="3" s="1"/>
  <c r="G233" i="3" s="1"/>
  <c r="K233" i="3" s="1"/>
  <c r="Q233" i="3"/>
  <c r="E234" i="3"/>
  <c r="F234" i="3" s="1"/>
  <c r="G234" i="3" s="1"/>
  <c r="L234" i="3" s="1"/>
  <c r="Q234" i="3"/>
  <c r="E235" i="3"/>
  <c r="F235" i="3" s="1"/>
  <c r="G235" i="3" s="1"/>
  <c r="L235" i="3" s="1"/>
  <c r="Q235" i="3"/>
  <c r="E236" i="3"/>
  <c r="F236" i="3" s="1"/>
  <c r="G236" i="3" s="1"/>
  <c r="K236" i="3" s="1"/>
  <c r="Q236" i="3"/>
  <c r="E237" i="3"/>
  <c r="F237" i="3" s="1"/>
  <c r="G237" i="3" s="1"/>
  <c r="J237" i="3" s="1"/>
  <c r="Q237" i="3"/>
  <c r="E238" i="3"/>
  <c r="F238" i="3" s="1"/>
  <c r="G238" i="3" s="1"/>
  <c r="L238" i="3" s="1"/>
  <c r="Q238" i="3"/>
  <c r="E239" i="3"/>
  <c r="F239" i="3" s="1"/>
  <c r="G239" i="3" s="1"/>
  <c r="L239" i="3" s="1"/>
  <c r="Q239" i="3"/>
  <c r="E240" i="3"/>
  <c r="F240" i="3" s="1"/>
  <c r="G240" i="3" s="1"/>
  <c r="K240" i="3" s="1"/>
  <c r="Q240" i="3"/>
  <c r="E241" i="3"/>
  <c r="F241" i="3" s="1"/>
  <c r="G241" i="3" s="1"/>
  <c r="J241" i="3" s="1"/>
  <c r="Q241" i="3"/>
  <c r="E242" i="3"/>
  <c r="F242" i="3" s="1"/>
  <c r="G242" i="3" s="1"/>
  <c r="L242" i="3" s="1"/>
  <c r="Q242" i="3"/>
  <c r="E243" i="3"/>
  <c r="F243" i="3"/>
  <c r="G243" i="3" s="1"/>
  <c r="L243" i="3" s="1"/>
  <c r="Q243" i="3"/>
  <c r="E244" i="3"/>
  <c r="F244" i="3" s="1"/>
  <c r="U244" i="3" s="1"/>
  <c r="Q244" i="3"/>
  <c r="E245" i="3"/>
  <c r="F245" i="3" s="1"/>
  <c r="G245" i="3" s="1"/>
  <c r="L245" i="3" s="1"/>
  <c r="Q245" i="3"/>
  <c r="E246" i="3"/>
  <c r="F246" i="3" s="1"/>
  <c r="G246" i="3" s="1"/>
  <c r="L246" i="3" s="1"/>
  <c r="Q246" i="3"/>
  <c r="E247" i="3"/>
  <c r="F247" i="3" s="1"/>
  <c r="G247" i="3" s="1"/>
  <c r="K247" i="3" s="1"/>
  <c r="Q247" i="3"/>
  <c r="E248" i="3"/>
  <c r="F248" i="3" s="1"/>
  <c r="G248" i="3" s="1"/>
  <c r="L248" i="3" s="1"/>
  <c r="Q248" i="3"/>
  <c r="E249" i="3"/>
  <c r="F249" i="3"/>
  <c r="G249" i="3" s="1"/>
  <c r="L249" i="3" s="1"/>
  <c r="Q249" i="3"/>
  <c r="E250" i="3"/>
  <c r="F250" i="3" s="1"/>
  <c r="G250" i="3" s="1"/>
  <c r="K250" i="3" s="1"/>
  <c r="Q250" i="3"/>
  <c r="E251" i="3"/>
  <c r="F251" i="3" s="1"/>
  <c r="G251" i="3" s="1"/>
  <c r="K251" i="3" s="1"/>
  <c r="Q251" i="3"/>
  <c r="E252" i="3"/>
  <c r="F252" i="3"/>
  <c r="G252" i="3" s="1"/>
  <c r="L252" i="3" s="1"/>
  <c r="Q252" i="3"/>
  <c r="E253" i="3"/>
  <c r="F253" i="3" s="1"/>
  <c r="G253" i="3" s="1"/>
  <c r="L253" i="3" s="1"/>
  <c r="Q253" i="3"/>
  <c r="E254" i="3"/>
  <c r="F254" i="3" s="1"/>
  <c r="G254" i="3" s="1"/>
  <c r="K254" i="3" s="1"/>
  <c r="Q254" i="3"/>
  <c r="E255" i="3"/>
  <c r="F255" i="3" s="1"/>
  <c r="G255" i="3" s="1"/>
  <c r="K255" i="3" s="1"/>
  <c r="Q255" i="3"/>
  <c r="E256" i="3"/>
  <c r="F256" i="3" s="1"/>
  <c r="G256" i="3" s="1"/>
  <c r="L256" i="3" s="1"/>
  <c r="Q256" i="3"/>
  <c r="E257" i="3"/>
  <c r="F257" i="3"/>
  <c r="G257" i="3" s="1"/>
  <c r="K257" i="3" s="1"/>
  <c r="Q257" i="3"/>
  <c r="E258" i="3"/>
  <c r="F258" i="3"/>
  <c r="G258" i="3" s="1"/>
  <c r="K258" i="3" s="1"/>
  <c r="Q258" i="3"/>
  <c r="E259" i="3"/>
  <c r="F259" i="3" s="1"/>
  <c r="G259" i="3" s="1"/>
  <c r="K259" i="3" s="1"/>
  <c r="Q259" i="3"/>
  <c r="E260" i="3"/>
  <c r="F260" i="3"/>
  <c r="G260" i="3" s="1"/>
  <c r="K260" i="3" s="1"/>
  <c r="Q260" i="3"/>
  <c r="E261" i="3"/>
  <c r="F261" i="3" s="1"/>
  <c r="G261" i="3" s="1"/>
  <c r="K261" i="3" s="1"/>
  <c r="Q261" i="3"/>
  <c r="E262" i="3"/>
  <c r="F262" i="3" s="1"/>
  <c r="G262" i="3" s="1"/>
  <c r="K262" i="3" s="1"/>
  <c r="Q262" i="3"/>
  <c r="E263" i="3"/>
  <c r="F263" i="3" s="1"/>
  <c r="G263" i="3" s="1"/>
  <c r="K263" i="3" s="1"/>
  <c r="Q263" i="3"/>
  <c r="E264" i="3"/>
  <c r="F264" i="3" s="1"/>
  <c r="G264" i="3" s="1"/>
  <c r="K264" i="3" s="1"/>
  <c r="Q264" i="3"/>
  <c r="E265" i="3"/>
  <c r="F265" i="3" s="1"/>
  <c r="G265" i="3" s="1"/>
  <c r="K265" i="3" s="1"/>
  <c r="Q265" i="3"/>
  <c r="E266" i="3"/>
  <c r="F266" i="3"/>
  <c r="G266" i="3" s="1"/>
  <c r="K266" i="3" s="1"/>
  <c r="Q266" i="3"/>
  <c r="E267" i="3"/>
  <c r="F267" i="3" s="1"/>
  <c r="G267" i="3" s="1"/>
  <c r="K267" i="3" s="1"/>
  <c r="Q267" i="3"/>
  <c r="E268" i="3"/>
  <c r="F268" i="3" s="1"/>
  <c r="G268" i="3" s="1"/>
  <c r="K268" i="3" s="1"/>
  <c r="Q268" i="3"/>
  <c r="E269" i="3"/>
  <c r="F269" i="3" s="1"/>
  <c r="G269" i="3" s="1"/>
  <c r="K269" i="3" s="1"/>
  <c r="Q269" i="3"/>
  <c r="E270" i="3"/>
  <c r="F270" i="3" s="1"/>
  <c r="U270" i="3" s="1"/>
  <c r="Q270" i="3"/>
  <c r="E271" i="3"/>
  <c r="F271" i="3" s="1"/>
  <c r="G271" i="3" s="1"/>
  <c r="K271" i="3" s="1"/>
  <c r="Q271" i="3"/>
  <c r="E272" i="3"/>
  <c r="F272" i="3" s="1"/>
  <c r="G272" i="3" s="1"/>
  <c r="K272" i="3" s="1"/>
  <c r="Q272" i="3"/>
  <c r="E273" i="3"/>
  <c r="F273" i="3" s="1"/>
  <c r="G273" i="3" s="1"/>
  <c r="K273" i="3" s="1"/>
  <c r="Q273" i="3"/>
  <c r="E274" i="3"/>
  <c r="F274" i="3" s="1"/>
  <c r="G274" i="3" s="1"/>
  <c r="K274" i="3" s="1"/>
  <c r="Q274" i="3"/>
  <c r="E275" i="3"/>
  <c r="F275" i="3" s="1"/>
  <c r="G275" i="3" s="1"/>
  <c r="K275" i="3" s="1"/>
  <c r="Q275" i="3"/>
  <c r="E276" i="3"/>
  <c r="F276" i="3" s="1"/>
  <c r="G276" i="3" s="1"/>
  <c r="K276" i="3" s="1"/>
  <c r="Q276" i="3"/>
  <c r="E277" i="3"/>
  <c r="F277" i="3" s="1"/>
  <c r="G277" i="3" s="1"/>
  <c r="K277" i="3" s="1"/>
  <c r="Q277" i="3"/>
  <c r="E278" i="3"/>
  <c r="F278" i="3" s="1"/>
  <c r="G278" i="3" s="1"/>
  <c r="J278" i="3" s="1"/>
  <c r="Q278" i="3"/>
  <c r="E279" i="3"/>
  <c r="F279" i="3" s="1"/>
  <c r="G279" i="3" s="1"/>
  <c r="K279" i="3" s="1"/>
  <c r="Q279" i="3"/>
  <c r="E280" i="3"/>
  <c r="F280" i="3" s="1"/>
  <c r="G280" i="3" s="1"/>
  <c r="K280" i="3" s="1"/>
  <c r="Q280" i="3"/>
  <c r="E281" i="3"/>
  <c r="F281" i="3" s="1"/>
  <c r="G281" i="3" s="1"/>
  <c r="K281" i="3" s="1"/>
  <c r="Q281" i="3"/>
  <c r="E282" i="3"/>
  <c r="F282" i="3" s="1"/>
  <c r="G282" i="3" s="1"/>
  <c r="K282" i="3" s="1"/>
  <c r="Q282" i="3"/>
  <c r="E283" i="3"/>
  <c r="F283" i="3" s="1"/>
  <c r="G283" i="3" s="1"/>
  <c r="K283" i="3" s="1"/>
  <c r="Q283" i="3"/>
  <c r="E284" i="3"/>
  <c r="F284" i="3" s="1"/>
  <c r="G284" i="3" s="1"/>
  <c r="K284" i="3" s="1"/>
  <c r="Q284" i="3"/>
  <c r="E285" i="3"/>
  <c r="F285" i="3"/>
  <c r="G285" i="3" s="1"/>
  <c r="K285" i="3" s="1"/>
  <c r="Q285" i="3"/>
  <c r="E286" i="3"/>
  <c r="F286" i="3" s="1"/>
  <c r="G286" i="3" s="1"/>
  <c r="K286" i="3" s="1"/>
  <c r="Q286" i="3"/>
  <c r="E287" i="3"/>
  <c r="F287" i="3" s="1"/>
  <c r="G287" i="3" s="1"/>
  <c r="K287" i="3" s="1"/>
  <c r="Q287" i="3"/>
  <c r="E288" i="3"/>
  <c r="F288" i="3" s="1"/>
  <c r="G288" i="3" s="1"/>
  <c r="K288" i="3" s="1"/>
  <c r="Q288" i="3"/>
  <c r="E289" i="3"/>
  <c r="F289" i="3"/>
  <c r="G289" i="3" s="1"/>
  <c r="K289" i="3" s="1"/>
  <c r="Q289" i="3"/>
  <c r="E290" i="3"/>
  <c r="F290" i="3" s="1"/>
  <c r="G290" i="3" s="1"/>
  <c r="K290" i="3" s="1"/>
  <c r="Q290" i="3"/>
  <c r="E291" i="3"/>
  <c r="F291" i="3" s="1"/>
  <c r="G291" i="3" s="1"/>
  <c r="K291" i="3" s="1"/>
  <c r="Q291" i="3"/>
  <c r="E292" i="3"/>
  <c r="F292" i="3" s="1"/>
  <c r="G292" i="3" s="1"/>
  <c r="K292" i="3" s="1"/>
  <c r="Q292" i="3"/>
  <c r="E294" i="3"/>
  <c r="F294" i="3" s="1"/>
  <c r="G294" i="3" s="1"/>
  <c r="K294" i="3" s="1"/>
  <c r="Q294" i="3"/>
  <c r="E295" i="3"/>
  <c r="F295" i="3"/>
  <c r="G295" i="3" s="1"/>
  <c r="K295" i="3" s="1"/>
  <c r="Q295" i="3"/>
  <c r="A11" i="5"/>
  <c r="B11" i="5"/>
  <c r="C11" i="5"/>
  <c r="D11" i="5"/>
  <c r="G11" i="5"/>
  <c r="H11" i="5"/>
  <c r="A12" i="5"/>
  <c r="C12" i="5"/>
  <c r="D12" i="5"/>
  <c r="G12" i="5"/>
  <c r="H12" i="5"/>
  <c r="B12" i="5"/>
  <c r="A13" i="5"/>
  <c r="B13" i="5"/>
  <c r="D13" i="5"/>
  <c r="G13" i="5"/>
  <c r="C13" i="5"/>
  <c r="H13" i="5"/>
  <c r="A14" i="5"/>
  <c r="D14" i="5"/>
  <c r="G14" i="5"/>
  <c r="C14" i="5"/>
  <c r="H14" i="5"/>
  <c r="B14" i="5"/>
  <c r="A15" i="5"/>
  <c r="D15" i="5"/>
  <c r="G15" i="5"/>
  <c r="C15" i="5"/>
  <c r="H15" i="5"/>
  <c r="B15" i="5"/>
  <c r="A16" i="5"/>
  <c r="C16" i="5"/>
  <c r="D16" i="5"/>
  <c r="G16" i="5"/>
  <c r="H16" i="5"/>
  <c r="B16" i="5"/>
  <c r="A17" i="5"/>
  <c r="B17" i="5"/>
  <c r="D17" i="5"/>
  <c r="G17" i="5"/>
  <c r="C17" i="5"/>
  <c r="H17" i="5"/>
  <c r="A18" i="5"/>
  <c r="B18" i="5"/>
  <c r="C18" i="5"/>
  <c r="D18" i="5"/>
  <c r="G18" i="5"/>
  <c r="H18" i="5"/>
  <c r="A19" i="5"/>
  <c r="B19" i="5"/>
  <c r="C19" i="5"/>
  <c r="D19" i="5"/>
  <c r="G19" i="5"/>
  <c r="H19" i="5"/>
  <c r="A20" i="5"/>
  <c r="C20" i="5"/>
  <c r="D20" i="5"/>
  <c r="G20" i="5"/>
  <c r="H20" i="5"/>
  <c r="B20" i="5"/>
  <c r="A21" i="5"/>
  <c r="B21" i="5"/>
  <c r="D21" i="5"/>
  <c r="G21" i="5"/>
  <c r="C21" i="5"/>
  <c r="H21" i="5"/>
  <c r="A22" i="5"/>
  <c r="D22" i="5"/>
  <c r="G22" i="5"/>
  <c r="C22" i="5"/>
  <c r="H22" i="5"/>
  <c r="B22" i="5"/>
  <c r="A23" i="5"/>
  <c r="D23" i="5"/>
  <c r="G23" i="5"/>
  <c r="C23" i="5"/>
  <c r="H23" i="5"/>
  <c r="B23" i="5"/>
  <c r="A24" i="5"/>
  <c r="C24" i="5"/>
  <c r="D24" i="5"/>
  <c r="G24" i="5"/>
  <c r="H24" i="5"/>
  <c r="B24" i="5"/>
  <c r="A25" i="5"/>
  <c r="B25" i="5"/>
  <c r="D25" i="5"/>
  <c r="G25" i="5"/>
  <c r="C25" i="5"/>
  <c r="E25" i="5"/>
  <c r="H25" i="5"/>
  <c r="A26" i="5"/>
  <c r="B26" i="5"/>
  <c r="C26" i="5"/>
  <c r="D26" i="5"/>
  <c r="G26" i="5"/>
  <c r="H26" i="5"/>
  <c r="A27" i="5"/>
  <c r="B27" i="5"/>
  <c r="C27" i="5"/>
  <c r="D27" i="5"/>
  <c r="G27" i="5"/>
  <c r="H27" i="5"/>
  <c r="A28" i="5"/>
  <c r="C28" i="5"/>
  <c r="D28" i="5"/>
  <c r="G28" i="5"/>
  <c r="H28" i="5"/>
  <c r="B28" i="5"/>
  <c r="A29" i="5"/>
  <c r="B29" i="5"/>
  <c r="D29" i="5"/>
  <c r="G29" i="5"/>
  <c r="C29" i="5"/>
  <c r="H29" i="5"/>
  <c r="A30" i="5"/>
  <c r="D30" i="5"/>
  <c r="G30" i="5"/>
  <c r="C30" i="5"/>
  <c r="H30" i="5"/>
  <c r="B30" i="5"/>
  <c r="A31" i="5"/>
  <c r="D31" i="5"/>
  <c r="G31" i="5"/>
  <c r="C31" i="5"/>
  <c r="H31" i="5"/>
  <c r="B31" i="5"/>
  <c r="A32" i="5"/>
  <c r="C32" i="5"/>
  <c r="D32" i="5"/>
  <c r="E32" i="5"/>
  <c r="G32" i="5"/>
  <c r="H32" i="5"/>
  <c r="B32" i="5"/>
  <c r="A33" i="5"/>
  <c r="B33" i="5"/>
  <c r="D33" i="5"/>
  <c r="G33" i="5"/>
  <c r="C33" i="5"/>
  <c r="H33" i="5"/>
  <c r="A34" i="5"/>
  <c r="B34" i="5"/>
  <c r="C34" i="5"/>
  <c r="D34" i="5"/>
  <c r="G34" i="5"/>
  <c r="H34" i="5"/>
  <c r="A35" i="5"/>
  <c r="B35" i="5"/>
  <c r="C35" i="5"/>
  <c r="D35" i="5"/>
  <c r="G35" i="5"/>
  <c r="H35" i="5"/>
  <c r="A36" i="5"/>
  <c r="C36" i="5"/>
  <c r="D36" i="5"/>
  <c r="G36" i="5"/>
  <c r="H36" i="5"/>
  <c r="B36" i="5"/>
  <c r="A37" i="5"/>
  <c r="B37" i="5"/>
  <c r="D37" i="5"/>
  <c r="G37" i="5"/>
  <c r="C37" i="5"/>
  <c r="H37" i="5"/>
  <c r="A38" i="5"/>
  <c r="D38" i="5"/>
  <c r="E38" i="5"/>
  <c r="G38" i="5"/>
  <c r="C38" i="5"/>
  <c r="H38" i="5"/>
  <c r="B38" i="5"/>
  <c r="A39" i="5"/>
  <c r="D39" i="5"/>
  <c r="G39" i="5"/>
  <c r="C39" i="5"/>
  <c r="H39" i="5"/>
  <c r="B39" i="5"/>
  <c r="A40" i="5"/>
  <c r="C40" i="5"/>
  <c r="D40" i="5"/>
  <c r="G40" i="5"/>
  <c r="H40" i="5"/>
  <c r="B40" i="5"/>
  <c r="A41" i="5"/>
  <c r="B41" i="5"/>
  <c r="D41" i="5"/>
  <c r="G41" i="5"/>
  <c r="C41" i="5"/>
  <c r="E41" i="5"/>
  <c r="H41" i="5"/>
  <c r="A42" i="5"/>
  <c r="B42" i="5"/>
  <c r="C42" i="5"/>
  <c r="D42" i="5"/>
  <c r="G42" i="5"/>
  <c r="H42" i="5"/>
  <c r="A43" i="5"/>
  <c r="B43" i="5"/>
  <c r="C43" i="5"/>
  <c r="D43" i="5"/>
  <c r="G43" i="5"/>
  <c r="H43" i="5"/>
  <c r="A44" i="5"/>
  <c r="C44" i="5"/>
  <c r="D44" i="5"/>
  <c r="G44" i="5"/>
  <c r="H44" i="5"/>
  <c r="B44" i="5"/>
  <c r="A45" i="5"/>
  <c r="B45" i="5"/>
  <c r="C45" i="5"/>
  <c r="D45" i="5"/>
  <c r="F45" i="5"/>
  <c r="G45" i="5"/>
  <c r="H45" i="5"/>
  <c r="A46" i="5"/>
  <c r="B46" i="5"/>
  <c r="C46" i="5"/>
  <c r="D46" i="5"/>
  <c r="F46" i="5"/>
  <c r="G46" i="5"/>
  <c r="H46" i="5"/>
  <c r="A47" i="5"/>
  <c r="B47" i="5"/>
  <c r="C47" i="5"/>
  <c r="D47" i="5"/>
  <c r="F47" i="5"/>
  <c r="G47" i="5"/>
  <c r="H47" i="5"/>
  <c r="A48" i="5"/>
  <c r="B48" i="5"/>
  <c r="C48" i="5"/>
  <c r="D48" i="5"/>
  <c r="F48" i="5"/>
  <c r="G48" i="5"/>
  <c r="H48" i="5"/>
  <c r="A49" i="5"/>
  <c r="B49" i="5"/>
  <c r="C49" i="5"/>
  <c r="D49" i="5"/>
  <c r="F49" i="5"/>
  <c r="G49" i="5"/>
  <c r="H49" i="5"/>
  <c r="A50" i="5"/>
  <c r="B50" i="5"/>
  <c r="D50" i="5"/>
  <c r="G50" i="5"/>
  <c r="C50" i="5"/>
  <c r="H50" i="5"/>
  <c r="A51" i="5"/>
  <c r="D51" i="5"/>
  <c r="G51" i="5"/>
  <c r="C51" i="5"/>
  <c r="H51" i="5"/>
  <c r="B51" i="5"/>
  <c r="A52" i="5"/>
  <c r="D52" i="5"/>
  <c r="G52" i="5"/>
  <c r="C52" i="5"/>
  <c r="H52" i="5"/>
  <c r="B52" i="5"/>
  <c r="A53" i="5"/>
  <c r="C53" i="5"/>
  <c r="D53" i="5"/>
  <c r="G53" i="5"/>
  <c r="H53" i="5"/>
  <c r="B53" i="5"/>
  <c r="A54" i="5"/>
  <c r="B54" i="5"/>
  <c r="D54" i="5"/>
  <c r="G54" i="5"/>
  <c r="C54" i="5"/>
  <c r="E54" i="5"/>
  <c r="H54" i="5"/>
  <c r="A55" i="5"/>
  <c r="B55" i="5"/>
  <c r="C55" i="5"/>
  <c r="D55" i="5"/>
  <c r="G55" i="5"/>
  <c r="H55" i="5"/>
  <c r="A56" i="5"/>
  <c r="B56" i="5"/>
  <c r="C56" i="5"/>
  <c r="D56" i="5"/>
  <c r="G56" i="5"/>
  <c r="H56" i="5"/>
  <c r="A57" i="5"/>
  <c r="C57" i="5"/>
  <c r="D57" i="5"/>
  <c r="G57" i="5"/>
  <c r="H57" i="5"/>
  <c r="B57" i="5"/>
  <c r="A58" i="5"/>
  <c r="B58" i="5"/>
  <c r="D58" i="5"/>
  <c r="G58" i="5"/>
  <c r="C58" i="5"/>
  <c r="H58" i="5"/>
  <c r="A59" i="5"/>
  <c r="C59" i="5"/>
  <c r="D59" i="5"/>
  <c r="G59" i="5"/>
  <c r="H59" i="5"/>
  <c r="B59" i="5"/>
  <c r="A60" i="5"/>
  <c r="D60" i="5"/>
  <c r="G60" i="5"/>
  <c r="C60" i="5"/>
  <c r="H60" i="5"/>
  <c r="B60" i="5"/>
  <c r="A61" i="5"/>
  <c r="C61" i="5"/>
  <c r="D61" i="5"/>
  <c r="G61" i="5"/>
  <c r="H61" i="5"/>
  <c r="B61" i="5"/>
  <c r="A62" i="5"/>
  <c r="B62" i="5"/>
  <c r="D62" i="5"/>
  <c r="G62" i="5"/>
  <c r="C62" i="5"/>
  <c r="H62" i="5"/>
  <c r="A63" i="5"/>
  <c r="B63" i="5"/>
  <c r="C63" i="5"/>
  <c r="D63" i="5"/>
  <c r="G63" i="5"/>
  <c r="H63" i="5"/>
  <c r="A64" i="5"/>
  <c r="B64" i="5"/>
  <c r="D64" i="5"/>
  <c r="G64" i="5"/>
  <c r="C64" i="5"/>
  <c r="H64" i="5"/>
  <c r="A65" i="5"/>
  <c r="C65" i="5"/>
  <c r="D65" i="5"/>
  <c r="G65" i="5"/>
  <c r="H65" i="5"/>
  <c r="B65" i="5"/>
  <c r="A66" i="5"/>
  <c r="B66" i="5"/>
  <c r="D66" i="5"/>
  <c r="G66" i="5"/>
  <c r="C66" i="5"/>
  <c r="H66" i="5"/>
  <c r="A67" i="5"/>
  <c r="C67" i="5"/>
  <c r="D67" i="5"/>
  <c r="G67" i="5"/>
  <c r="H67" i="5"/>
  <c r="B67" i="5"/>
  <c r="A68" i="5"/>
  <c r="D68" i="5"/>
  <c r="G68" i="5"/>
  <c r="C68" i="5"/>
  <c r="H68" i="5"/>
  <c r="B68" i="5"/>
  <c r="A69" i="5"/>
  <c r="C69" i="5"/>
  <c r="D69" i="5"/>
  <c r="G69" i="5"/>
  <c r="H69" i="5"/>
  <c r="B69" i="5"/>
  <c r="A70" i="5"/>
  <c r="B70" i="5"/>
  <c r="D70" i="5"/>
  <c r="G70" i="5"/>
  <c r="C70" i="5"/>
  <c r="E70" i="5"/>
  <c r="H70" i="5"/>
  <c r="A71" i="5"/>
  <c r="C71" i="5"/>
  <c r="D71" i="5"/>
  <c r="G71" i="5"/>
  <c r="H71" i="5"/>
  <c r="B71" i="5"/>
  <c r="A72" i="5"/>
  <c r="B72" i="5"/>
  <c r="D72" i="5"/>
  <c r="G72" i="5"/>
  <c r="C72" i="5"/>
  <c r="H72" i="5"/>
  <c r="A73" i="5"/>
  <c r="C73" i="5"/>
  <c r="D73" i="5"/>
  <c r="G73" i="5"/>
  <c r="H73" i="5"/>
  <c r="B73" i="5"/>
  <c r="A74" i="5"/>
  <c r="B74" i="5"/>
  <c r="D74" i="5"/>
  <c r="G74" i="5"/>
  <c r="C74" i="5"/>
  <c r="H74" i="5"/>
  <c r="A75" i="5"/>
  <c r="D75" i="5"/>
  <c r="G75" i="5"/>
  <c r="C75" i="5"/>
  <c r="H75" i="5"/>
  <c r="B75" i="5"/>
  <c r="A76" i="5"/>
  <c r="B76" i="5"/>
  <c r="D76" i="5"/>
  <c r="G76" i="5"/>
  <c r="C76" i="5"/>
  <c r="H76" i="5"/>
  <c r="A77" i="5"/>
  <c r="C77" i="5"/>
  <c r="D77" i="5"/>
  <c r="G77" i="5"/>
  <c r="H77" i="5"/>
  <c r="B77" i="5"/>
  <c r="A78" i="5"/>
  <c r="B78" i="5"/>
  <c r="D78" i="5"/>
  <c r="G78" i="5"/>
  <c r="C78" i="5"/>
  <c r="H78" i="5"/>
  <c r="A79" i="5"/>
  <c r="C79" i="5"/>
  <c r="D79" i="5"/>
  <c r="G79" i="5"/>
  <c r="H79" i="5"/>
  <c r="B79" i="5"/>
  <c r="A80" i="5"/>
  <c r="B80" i="5"/>
  <c r="C80" i="5"/>
  <c r="D80" i="5"/>
  <c r="G80" i="5"/>
  <c r="H80" i="5"/>
  <c r="A81" i="5"/>
  <c r="C81" i="5"/>
  <c r="D81" i="5"/>
  <c r="G81" i="5"/>
  <c r="H81" i="5"/>
  <c r="B81" i="5"/>
  <c r="A82" i="5"/>
  <c r="B82" i="5"/>
  <c r="D82" i="5"/>
  <c r="G82" i="5"/>
  <c r="C82" i="5"/>
  <c r="H82" i="5"/>
  <c r="A83" i="5"/>
  <c r="D83" i="5"/>
  <c r="G83" i="5"/>
  <c r="C83" i="5"/>
  <c r="H83" i="5"/>
  <c r="B83" i="5"/>
  <c r="A84" i="5"/>
  <c r="B84" i="5"/>
  <c r="D84" i="5"/>
  <c r="G84" i="5"/>
  <c r="C84" i="5"/>
  <c r="H84" i="5"/>
  <c r="A85" i="5"/>
  <c r="C85" i="5"/>
  <c r="D85" i="5"/>
  <c r="G85" i="5"/>
  <c r="H85" i="5"/>
  <c r="B85" i="5"/>
  <c r="A86" i="5"/>
  <c r="B86" i="5"/>
  <c r="D86" i="5"/>
  <c r="G86" i="5"/>
  <c r="C86" i="5"/>
  <c r="H86" i="5"/>
  <c r="A87" i="5"/>
  <c r="C87" i="5"/>
  <c r="D87" i="5"/>
  <c r="G87" i="5"/>
  <c r="H87" i="5"/>
  <c r="B87" i="5"/>
  <c r="A88" i="5"/>
  <c r="B88" i="5"/>
  <c r="D88" i="5"/>
  <c r="G88" i="5"/>
  <c r="C88" i="5"/>
  <c r="H88" i="5"/>
  <c r="A89" i="5"/>
  <c r="C89" i="5"/>
  <c r="D89" i="5"/>
  <c r="G89" i="5"/>
  <c r="H89" i="5"/>
  <c r="B89" i="5"/>
  <c r="A90" i="5"/>
  <c r="B90" i="5"/>
  <c r="D90" i="5"/>
  <c r="G90" i="5"/>
  <c r="C90" i="5"/>
  <c r="H90" i="5"/>
  <c r="A91" i="5"/>
  <c r="C91" i="5"/>
  <c r="D91" i="5"/>
  <c r="G91" i="5"/>
  <c r="H91" i="5"/>
  <c r="B91" i="5"/>
  <c r="A92" i="5"/>
  <c r="B92" i="5"/>
  <c r="D92" i="5"/>
  <c r="G92" i="5"/>
  <c r="C92" i="5"/>
  <c r="H92" i="5"/>
  <c r="A93" i="5"/>
  <c r="C93" i="5"/>
  <c r="D93" i="5"/>
  <c r="G93" i="5"/>
  <c r="H93" i="5"/>
  <c r="B93" i="5"/>
  <c r="A94" i="5"/>
  <c r="B94" i="5"/>
  <c r="D94" i="5"/>
  <c r="G94" i="5"/>
  <c r="C94" i="5"/>
  <c r="H94" i="5"/>
  <c r="A95" i="5"/>
  <c r="B95" i="5"/>
  <c r="C95" i="5"/>
  <c r="D95" i="5"/>
  <c r="G95" i="5"/>
  <c r="H95" i="5"/>
  <c r="A96" i="5"/>
  <c r="B96" i="5"/>
  <c r="D96" i="5"/>
  <c r="G96" i="5"/>
  <c r="C96" i="5"/>
  <c r="H96" i="5"/>
  <c r="A97" i="5"/>
  <c r="C97" i="5"/>
  <c r="D97" i="5"/>
  <c r="G97" i="5"/>
  <c r="H97" i="5"/>
  <c r="B97" i="5"/>
  <c r="A98" i="5"/>
  <c r="B98" i="5"/>
  <c r="D98" i="5"/>
  <c r="G98" i="5"/>
  <c r="C98" i="5"/>
  <c r="H98" i="5"/>
  <c r="A99" i="5"/>
  <c r="C99" i="5"/>
  <c r="D99" i="5"/>
  <c r="G99" i="5"/>
  <c r="H99" i="5"/>
  <c r="B99" i="5"/>
  <c r="A100" i="5"/>
  <c r="B100" i="5"/>
  <c r="D100" i="5"/>
  <c r="G100" i="5"/>
  <c r="C100" i="5"/>
  <c r="H100" i="5"/>
  <c r="A101" i="5"/>
  <c r="C101" i="5"/>
  <c r="D101" i="5"/>
  <c r="G101" i="5"/>
  <c r="H101" i="5"/>
  <c r="B101" i="5"/>
  <c r="A102" i="5"/>
  <c r="B102" i="5"/>
  <c r="D102" i="5"/>
  <c r="G102" i="5"/>
  <c r="C102" i="5"/>
  <c r="H102" i="5"/>
  <c r="A103" i="5"/>
  <c r="B103" i="5"/>
  <c r="C103" i="5"/>
  <c r="D103" i="5"/>
  <c r="G103" i="5"/>
  <c r="H103" i="5"/>
  <c r="A104" i="5"/>
  <c r="B104" i="5"/>
  <c r="C104" i="5"/>
  <c r="D104" i="5"/>
  <c r="G104" i="5"/>
  <c r="H104" i="5"/>
  <c r="A105" i="5"/>
  <c r="C105" i="5"/>
  <c r="D105" i="5"/>
  <c r="G105" i="5"/>
  <c r="H105" i="5"/>
  <c r="B105" i="5"/>
  <c r="A106" i="5"/>
  <c r="B106" i="5"/>
  <c r="D106" i="5"/>
  <c r="G106" i="5"/>
  <c r="C106" i="5"/>
  <c r="H106" i="5"/>
  <c r="A107" i="5"/>
  <c r="D107" i="5"/>
  <c r="G107" i="5"/>
  <c r="C107" i="5"/>
  <c r="H107" i="5"/>
  <c r="B107" i="5"/>
  <c r="A108" i="5"/>
  <c r="B108" i="5"/>
  <c r="D108" i="5"/>
  <c r="G108" i="5"/>
  <c r="C108" i="5"/>
  <c r="H108" i="5"/>
  <c r="A109" i="5"/>
  <c r="C109" i="5"/>
  <c r="D109" i="5"/>
  <c r="G109" i="5"/>
  <c r="H109" i="5"/>
  <c r="B109" i="5"/>
  <c r="A110" i="5"/>
  <c r="B110" i="5"/>
  <c r="D110" i="5"/>
  <c r="G110" i="5"/>
  <c r="C110" i="5"/>
  <c r="H110" i="5"/>
  <c r="A111" i="5"/>
  <c r="C111" i="5"/>
  <c r="D111" i="5"/>
  <c r="G111" i="5"/>
  <c r="H111" i="5"/>
  <c r="B111" i="5"/>
  <c r="A112" i="5"/>
  <c r="C112" i="5"/>
  <c r="D112" i="5"/>
  <c r="G112" i="5"/>
  <c r="H112" i="5"/>
  <c r="B112" i="5"/>
  <c r="A113" i="5"/>
  <c r="C113" i="5"/>
  <c r="D113" i="5"/>
  <c r="G113" i="5"/>
  <c r="H113" i="5"/>
  <c r="B113" i="5"/>
  <c r="A114" i="5"/>
  <c r="C114" i="5"/>
  <c r="D114" i="5"/>
  <c r="G114" i="5"/>
  <c r="H114" i="5"/>
  <c r="B114" i="5"/>
  <c r="A115" i="5"/>
  <c r="B115" i="5"/>
  <c r="C115" i="5"/>
  <c r="D115" i="5"/>
  <c r="E115" i="5"/>
  <c r="G115" i="5"/>
  <c r="H115" i="5"/>
  <c r="A116" i="5"/>
  <c r="B116" i="5"/>
  <c r="D116" i="5"/>
  <c r="G116" i="5"/>
  <c r="C116" i="5"/>
  <c r="H116" i="5"/>
  <c r="A117" i="5"/>
  <c r="C117" i="5"/>
  <c r="D117" i="5"/>
  <c r="G117" i="5"/>
  <c r="H117" i="5"/>
  <c r="B117" i="5"/>
  <c r="A118" i="5"/>
  <c r="C118" i="5"/>
  <c r="D118" i="5"/>
  <c r="G118" i="5"/>
  <c r="H118" i="5"/>
  <c r="B118" i="5"/>
  <c r="A119" i="5"/>
  <c r="D119" i="5"/>
  <c r="G119" i="5"/>
  <c r="C119" i="5"/>
  <c r="H119" i="5"/>
  <c r="B119" i="5"/>
  <c r="A120" i="5"/>
  <c r="B120" i="5"/>
  <c r="D120" i="5"/>
  <c r="G120" i="5"/>
  <c r="C120" i="5"/>
  <c r="H120" i="5"/>
  <c r="A121" i="5"/>
  <c r="D121" i="5"/>
  <c r="G121" i="5"/>
  <c r="C121" i="5"/>
  <c r="H121" i="5"/>
  <c r="B121" i="5"/>
  <c r="A122" i="5"/>
  <c r="C122" i="5"/>
  <c r="D122" i="5"/>
  <c r="G122" i="5"/>
  <c r="H122" i="5"/>
  <c r="B122" i="5"/>
  <c r="A123" i="5"/>
  <c r="B123" i="5"/>
  <c r="C123" i="5"/>
  <c r="D123" i="5"/>
  <c r="E123" i="5"/>
  <c r="G123" i="5"/>
  <c r="H123" i="5"/>
  <c r="A124" i="5"/>
  <c r="B124" i="5"/>
  <c r="D124" i="5"/>
  <c r="G124" i="5"/>
  <c r="C124" i="5"/>
  <c r="H124" i="5"/>
  <c r="A125" i="5"/>
  <c r="C125" i="5"/>
  <c r="D125" i="5"/>
  <c r="G125" i="5"/>
  <c r="H125" i="5"/>
  <c r="B125" i="5"/>
  <c r="A126" i="5"/>
  <c r="C126" i="5"/>
  <c r="D126" i="5"/>
  <c r="G126" i="5"/>
  <c r="H126" i="5"/>
  <c r="B126" i="5"/>
  <c r="A127" i="5"/>
  <c r="D127" i="5"/>
  <c r="G127" i="5"/>
  <c r="C127" i="5"/>
  <c r="H127" i="5"/>
  <c r="B127" i="5"/>
  <c r="A128" i="5"/>
  <c r="B128" i="5"/>
  <c r="D128" i="5"/>
  <c r="G128" i="5"/>
  <c r="C128" i="5"/>
  <c r="H128" i="5"/>
  <c r="A129" i="5"/>
  <c r="C129" i="5"/>
  <c r="D129" i="5"/>
  <c r="G129" i="5"/>
  <c r="H129" i="5"/>
  <c r="B129" i="5"/>
  <c r="A130" i="5"/>
  <c r="C130" i="5"/>
  <c r="D130" i="5"/>
  <c r="G130" i="5"/>
  <c r="H130" i="5"/>
  <c r="B130" i="5"/>
  <c r="A131" i="5"/>
  <c r="B131" i="5"/>
  <c r="C131" i="5"/>
  <c r="D131" i="5"/>
  <c r="G131" i="5"/>
  <c r="H131" i="5"/>
  <c r="A132" i="5"/>
  <c r="B132" i="5"/>
  <c r="D132" i="5"/>
  <c r="G132" i="5"/>
  <c r="C132" i="5"/>
  <c r="H132" i="5"/>
  <c r="A133" i="5"/>
  <c r="C133" i="5"/>
  <c r="D133" i="5"/>
  <c r="G133" i="5"/>
  <c r="H133" i="5"/>
  <c r="B133" i="5"/>
  <c r="A134" i="5"/>
  <c r="C134" i="5"/>
  <c r="D134" i="5"/>
  <c r="G134" i="5"/>
  <c r="H134" i="5"/>
  <c r="B134" i="5"/>
  <c r="A135" i="5"/>
  <c r="D135" i="5"/>
  <c r="G135" i="5"/>
  <c r="C135" i="5"/>
  <c r="E135" i="5"/>
  <c r="H135" i="5"/>
  <c r="B135" i="5"/>
  <c r="A136" i="5"/>
  <c r="B136" i="5"/>
  <c r="D136" i="5"/>
  <c r="G136" i="5"/>
  <c r="C136" i="5"/>
  <c r="H136" i="5"/>
  <c r="A137" i="5"/>
  <c r="C137" i="5"/>
  <c r="D137" i="5"/>
  <c r="G137" i="5"/>
  <c r="H137" i="5"/>
  <c r="B137" i="5"/>
  <c r="A138" i="5"/>
  <c r="C138" i="5"/>
  <c r="D138" i="5"/>
  <c r="G138" i="5"/>
  <c r="H138" i="5"/>
  <c r="B138" i="5"/>
  <c r="A139" i="5"/>
  <c r="B139" i="5"/>
  <c r="C139" i="5"/>
  <c r="D139" i="5"/>
  <c r="G139" i="5"/>
  <c r="H139" i="5"/>
  <c r="A140" i="5"/>
  <c r="B140" i="5"/>
  <c r="D140" i="5"/>
  <c r="G140" i="5"/>
  <c r="C140" i="5"/>
  <c r="H140" i="5"/>
  <c r="A141" i="5"/>
  <c r="C141" i="5"/>
  <c r="D141" i="5"/>
  <c r="G141" i="5"/>
  <c r="H141" i="5"/>
  <c r="B141" i="5"/>
  <c r="A142" i="5"/>
  <c r="C142" i="5"/>
  <c r="D142" i="5"/>
  <c r="G142" i="5"/>
  <c r="H142" i="5"/>
  <c r="B142" i="5"/>
  <c r="A143" i="5"/>
  <c r="D143" i="5"/>
  <c r="G143" i="5"/>
  <c r="C143" i="5"/>
  <c r="H143" i="5"/>
  <c r="B143" i="5"/>
  <c r="A144" i="5"/>
  <c r="B144" i="5"/>
  <c r="D144" i="5"/>
  <c r="G144" i="5"/>
  <c r="C144" i="5"/>
  <c r="E144" i="5"/>
  <c r="H144" i="5"/>
  <c r="A145" i="5"/>
  <c r="C145" i="5"/>
  <c r="D145" i="5"/>
  <c r="G145" i="5"/>
  <c r="H145" i="5"/>
  <c r="B145" i="5"/>
  <c r="A146" i="5"/>
  <c r="C146" i="5"/>
  <c r="D146" i="5"/>
  <c r="G146" i="5"/>
  <c r="H146" i="5"/>
  <c r="B146" i="5"/>
  <c r="A147" i="5"/>
  <c r="B147" i="5"/>
  <c r="C147" i="5"/>
  <c r="D147" i="5"/>
  <c r="E147" i="5"/>
  <c r="G147" i="5"/>
  <c r="H147" i="5"/>
  <c r="A148" i="5"/>
  <c r="B148" i="5"/>
  <c r="D148" i="5"/>
  <c r="G148" i="5"/>
  <c r="C148" i="5"/>
  <c r="H148" i="5"/>
  <c r="A149" i="5"/>
  <c r="C149" i="5"/>
  <c r="D149" i="5"/>
  <c r="G149" i="5"/>
  <c r="H149" i="5"/>
  <c r="B149" i="5"/>
  <c r="A150" i="5"/>
  <c r="C150" i="5"/>
  <c r="D150" i="5"/>
  <c r="G150" i="5"/>
  <c r="H150" i="5"/>
  <c r="B150" i="5"/>
  <c r="A151" i="5"/>
  <c r="D151" i="5"/>
  <c r="G151" i="5"/>
  <c r="C151" i="5"/>
  <c r="E151" i="5"/>
  <c r="H151" i="5"/>
  <c r="B151" i="5"/>
  <c r="A152" i="5"/>
  <c r="B152" i="5"/>
  <c r="D152" i="5"/>
  <c r="G152" i="5"/>
  <c r="C152" i="5"/>
  <c r="H152" i="5"/>
  <c r="A153" i="5"/>
  <c r="C153" i="5"/>
  <c r="D153" i="5"/>
  <c r="G153" i="5"/>
  <c r="H153" i="5"/>
  <c r="B153" i="5"/>
  <c r="A154" i="5"/>
  <c r="C154" i="5"/>
  <c r="D154" i="5"/>
  <c r="G154" i="5"/>
  <c r="H154" i="5"/>
  <c r="B154" i="5"/>
  <c r="A155" i="5"/>
  <c r="B155" i="5"/>
  <c r="C155" i="5"/>
  <c r="D155" i="5"/>
  <c r="G155" i="5"/>
  <c r="H155" i="5"/>
  <c r="A156" i="5"/>
  <c r="B156" i="5"/>
  <c r="D156" i="5"/>
  <c r="G156" i="5"/>
  <c r="C156" i="5"/>
  <c r="H156" i="5"/>
  <c r="A157" i="5"/>
  <c r="C157" i="5"/>
  <c r="D157" i="5"/>
  <c r="G157" i="5"/>
  <c r="H157" i="5"/>
  <c r="B157" i="5"/>
  <c r="A158" i="5"/>
  <c r="C158" i="5"/>
  <c r="D158" i="5"/>
  <c r="G158" i="5"/>
  <c r="H158" i="5"/>
  <c r="B158" i="5"/>
  <c r="A159" i="5"/>
  <c r="D159" i="5"/>
  <c r="G159" i="5"/>
  <c r="C159" i="5"/>
  <c r="H159" i="5"/>
  <c r="B159" i="5"/>
  <c r="A160" i="5"/>
  <c r="B160" i="5"/>
  <c r="D160" i="5"/>
  <c r="G160" i="5"/>
  <c r="C160" i="5"/>
  <c r="E160" i="5"/>
  <c r="H160" i="5"/>
  <c r="A161" i="5"/>
  <c r="C161" i="5"/>
  <c r="D161" i="5"/>
  <c r="G161" i="5"/>
  <c r="H161" i="5"/>
  <c r="B161" i="5"/>
  <c r="A162" i="5"/>
  <c r="C162" i="5"/>
  <c r="D162" i="5"/>
  <c r="G162" i="5"/>
  <c r="H162" i="5"/>
  <c r="B162" i="5"/>
  <c r="A163" i="5"/>
  <c r="B163" i="5"/>
  <c r="C163" i="5"/>
  <c r="D163" i="5"/>
  <c r="G163" i="5"/>
  <c r="H163" i="5"/>
  <c r="A164" i="5"/>
  <c r="B164" i="5"/>
  <c r="D164" i="5"/>
  <c r="G164" i="5"/>
  <c r="C164" i="5"/>
  <c r="E164" i="5"/>
  <c r="H164" i="5"/>
  <c r="A165" i="5"/>
  <c r="C165" i="5"/>
  <c r="D165" i="5"/>
  <c r="G165" i="5"/>
  <c r="H165" i="5"/>
  <c r="B165" i="5"/>
  <c r="A166" i="5"/>
  <c r="C166" i="5"/>
  <c r="D166" i="5"/>
  <c r="G166" i="5"/>
  <c r="H166" i="5"/>
  <c r="B166" i="5"/>
  <c r="A167" i="5"/>
  <c r="D167" i="5"/>
  <c r="G167" i="5"/>
  <c r="C167" i="5"/>
  <c r="E167" i="5"/>
  <c r="H167" i="5"/>
  <c r="B167" i="5"/>
  <c r="A168" i="5"/>
  <c r="B168" i="5"/>
  <c r="D168" i="5"/>
  <c r="G168" i="5"/>
  <c r="C168" i="5"/>
  <c r="H168" i="5"/>
  <c r="A169" i="5"/>
  <c r="C169" i="5"/>
  <c r="D169" i="5"/>
  <c r="G169" i="5"/>
  <c r="H169" i="5"/>
  <c r="B169" i="5"/>
  <c r="A170" i="5"/>
  <c r="C170" i="5"/>
  <c r="D170" i="5"/>
  <c r="G170" i="5"/>
  <c r="H170" i="5"/>
  <c r="B170" i="5"/>
  <c r="A171" i="5"/>
  <c r="B171" i="5"/>
  <c r="C171" i="5"/>
  <c r="D171" i="5"/>
  <c r="G171" i="5"/>
  <c r="H171" i="5"/>
  <c r="A172" i="5"/>
  <c r="B172" i="5"/>
  <c r="D172" i="5"/>
  <c r="G172" i="5"/>
  <c r="C172" i="5"/>
  <c r="H172" i="5"/>
  <c r="A173" i="5"/>
  <c r="C173" i="5"/>
  <c r="E173" i="5"/>
  <c r="D173" i="5"/>
  <c r="G173" i="5"/>
  <c r="H173" i="5"/>
  <c r="B173" i="5"/>
  <c r="A174" i="5"/>
  <c r="C174" i="5"/>
  <c r="D174" i="5"/>
  <c r="G174" i="5"/>
  <c r="H174" i="5"/>
  <c r="B174" i="5"/>
  <c r="A175" i="5"/>
  <c r="D175" i="5"/>
  <c r="G175" i="5"/>
  <c r="C175" i="5"/>
  <c r="H175" i="5"/>
  <c r="B175" i="5"/>
  <c r="A176" i="5"/>
  <c r="B176" i="5"/>
  <c r="D176" i="5"/>
  <c r="G176" i="5"/>
  <c r="C176" i="5"/>
  <c r="H176" i="5"/>
  <c r="A177" i="5"/>
  <c r="C177" i="5"/>
  <c r="D177" i="5"/>
  <c r="G177" i="5"/>
  <c r="H177" i="5"/>
  <c r="B177" i="5"/>
  <c r="A178" i="5"/>
  <c r="C178" i="5"/>
  <c r="D178" i="5"/>
  <c r="G178" i="5"/>
  <c r="H178" i="5"/>
  <c r="B178" i="5"/>
  <c r="A179" i="5"/>
  <c r="B179" i="5"/>
  <c r="C179" i="5"/>
  <c r="D179" i="5"/>
  <c r="E179" i="5"/>
  <c r="G179" i="5"/>
  <c r="H179" i="5"/>
  <c r="A180" i="5"/>
  <c r="B180" i="5"/>
  <c r="D180" i="5"/>
  <c r="G180" i="5"/>
  <c r="C180" i="5"/>
  <c r="H180" i="5"/>
  <c r="A181" i="5"/>
  <c r="C181" i="5"/>
  <c r="D181" i="5"/>
  <c r="G181" i="5"/>
  <c r="H181" i="5"/>
  <c r="B181" i="5"/>
  <c r="A182" i="5"/>
  <c r="C182" i="5"/>
  <c r="D182" i="5"/>
  <c r="G182" i="5"/>
  <c r="H182" i="5"/>
  <c r="B182" i="5"/>
  <c r="A183" i="5"/>
  <c r="D183" i="5"/>
  <c r="G183" i="5"/>
  <c r="C183" i="5"/>
  <c r="H183" i="5"/>
  <c r="B183" i="5"/>
  <c r="A184" i="5"/>
  <c r="B184" i="5"/>
  <c r="D184" i="5"/>
  <c r="G184" i="5"/>
  <c r="C184" i="5"/>
  <c r="H184" i="5"/>
  <c r="A185" i="5"/>
  <c r="C185" i="5"/>
  <c r="E185" i="5"/>
  <c r="D185" i="5"/>
  <c r="G185" i="5"/>
  <c r="H185" i="5"/>
  <c r="B185" i="5"/>
  <c r="A186" i="5"/>
  <c r="C186" i="5"/>
  <c r="D186" i="5"/>
  <c r="G186" i="5"/>
  <c r="H186" i="5"/>
  <c r="B186" i="5"/>
  <c r="A187" i="5"/>
  <c r="B187" i="5"/>
  <c r="C187" i="5"/>
  <c r="D187" i="5"/>
  <c r="G187" i="5"/>
  <c r="H187" i="5"/>
  <c r="A188" i="5"/>
  <c r="B188" i="5"/>
  <c r="D188" i="5"/>
  <c r="G188" i="5"/>
  <c r="C188" i="5"/>
  <c r="H188" i="5"/>
  <c r="A189" i="5"/>
  <c r="C189" i="5"/>
  <c r="D189" i="5"/>
  <c r="G189" i="5"/>
  <c r="H189" i="5"/>
  <c r="B189" i="5"/>
  <c r="A190" i="5"/>
  <c r="C190" i="5"/>
  <c r="D190" i="5"/>
  <c r="G190" i="5"/>
  <c r="H190" i="5"/>
  <c r="B190" i="5"/>
  <c r="A191" i="5"/>
  <c r="D191" i="5"/>
  <c r="G191" i="5"/>
  <c r="C191" i="5"/>
  <c r="H191" i="5"/>
  <c r="B191" i="5"/>
  <c r="A192" i="5"/>
  <c r="B192" i="5"/>
  <c r="D192" i="5"/>
  <c r="G192" i="5"/>
  <c r="C192" i="5"/>
  <c r="E192" i="5"/>
  <c r="H192" i="5"/>
  <c r="A193" i="5"/>
  <c r="C193" i="5"/>
  <c r="E193" i="5"/>
  <c r="D193" i="5"/>
  <c r="G193" i="5"/>
  <c r="H193" i="5"/>
  <c r="B193" i="5"/>
  <c r="A194" i="5"/>
  <c r="C194" i="5"/>
  <c r="D194" i="5"/>
  <c r="G194" i="5"/>
  <c r="H194" i="5"/>
  <c r="B194" i="5"/>
  <c r="A195" i="5"/>
  <c r="B195" i="5"/>
  <c r="C195" i="5"/>
  <c r="D195" i="5"/>
  <c r="E195" i="5"/>
  <c r="G195" i="5"/>
  <c r="H195" i="5"/>
  <c r="A196" i="5"/>
  <c r="B196" i="5"/>
  <c r="D196" i="5"/>
  <c r="G196" i="5"/>
  <c r="C196" i="5"/>
  <c r="E196" i="5"/>
  <c r="H196" i="5"/>
  <c r="A197" i="5"/>
  <c r="C197" i="5"/>
  <c r="E197" i="5"/>
  <c r="D197" i="5"/>
  <c r="G197" i="5"/>
  <c r="H197" i="5"/>
  <c r="B197" i="5"/>
  <c r="A198" i="5"/>
  <c r="C198" i="5"/>
  <c r="D198" i="5"/>
  <c r="G198" i="5"/>
  <c r="H198" i="5"/>
  <c r="B198" i="5"/>
  <c r="A199" i="5"/>
  <c r="D199" i="5"/>
  <c r="G199" i="5"/>
  <c r="C199" i="5"/>
  <c r="H199" i="5"/>
  <c r="B199" i="5"/>
  <c r="A200" i="5"/>
  <c r="B200" i="5"/>
  <c r="D200" i="5"/>
  <c r="G200" i="5"/>
  <c r="C200" i="5"/>
  <c r="H200" i="5"/>
  <c r="A201" i="5"/>
  <c r="C201" i="5"/>
  <c r="D201" i="5"/>
  <c r="G201" i="5"/>
  <c r="H201" i="5"/>
  <c r="B201" i="5"/>
  <c r="A202" i="5"/>
  <c r="C202" i="5"/>
  <c r="D202" i="5"/>
  <c r="G202" i="5"/>
  <c r="H202" i="5"/>
  <c r="B202" i="5"/>
  <c r="A203" i="5"/>
  <c r="B203" i="5"/>
  <c r="C203" i="5"/>
  <c r="D203" i="5"/>
  <c r="G203" i="5"/>
  <c r="H203" i="5"/>
  <c r="A204" i="5"/>
  <c r="B204" i="5"/>
  <c r="D204" i="5"/>
  <c r="G204" i="5"/>
  <c r="C204" i="5"/>
  <c r="H204" i="5"/>
  <c r="A205" i="5"/>
  <c r="C205" i="5"/>
  <c r="E205" i="5"/>
  <c r="D205" i="5"/>
  <c r="G205" i="5"/>
  <c r="H205" i="5"/>
  <c r="B205" i="5"/>
  <c r="A206" i="5"/>
  <c r="C206" i="5"/>
  <c r="D206" i="5"/>
  <c r="G206" i="5"/>
  <c r="H206" i="5"/>
  <c r="B206" i="5"/>
  <c r="A207" i="5"/>
  <c r="D207" i="5"/>
  <c r="G207" i="5"/>
  <c r="C207" i="5"/>
  <c r="H207" i="5"/>
  <c r="B207" i="5"/>
  <c r="A208" i="5"/>
  <c r="B208" i="5"/>
  <c r="D208" i="5"/>
  <c r="G208" i="5"/>
  <c r="C208" i="5"/>
  <c r="H208" i="5"/>
  <c r="A209" i="5"/>
  <c r="C209" i="5"/>
  <c r="D209" i="5"/>
  <c r="G209" i="5"/>
  <c r="H209" i="5"/>
  <c r="B209" i="5"/>
  <c r="A210" i="5"/>
  <c r="C210" i="5"/>
  <c r="D210" i="5"/>
  <c r="G210" i="5"/>
  <c r="H210" i="5"/>
  <c r="B210" i="5"/>
  <c r="A211" i="5"/>
  <c r="B211" i="5"/>
  <c r="C211" i="5"/>
  <c r="D211" i="5"/>
  <c r="G211" i="5"/>
  <c r="H211" i="5"/>
  <c r="A212" i="5"/>
  <c r="B212" i="5"/>
  <c r="D212" i="5"/>
  <c r="G212" i="5"/>
  <c r="C212" i="5"/>
  <c r="E212" i="5"/>
  <c r="H212" i="5"/>
  <c r="A213" i="5"/>
  <c r="C213" i="5"/>
  <c r="D213" i="5"/>
  <c r="G213" i="5"/>
  <c r="H213" i="5"/>
  <c r="B213" i="5"/>
  <c r="A214" i="5"/>
  <c r="C214" i="5"/>
  <c r="D214" i="5"/>
  <c r="G214" i="5"/>
  <c r="H214" i="5"/>
  <c r="B214" i="5"/>
  <c r="A215" i="5"/>
  <c r="D215" i="5"/>
  <c r="G215" i="5"/>
  <c r="C215" i="5"/>
  <c r="H215" i="5"/>
  <c r="B215" i="5"/>
  <c r="A216" i="5"/>
  <c r="B216" i="5"/>
  <c r="D216" i="5"/>
  <c r="G216" i="5"/>
  <c r="C216" i="5"/>
  <c r="H216" i="5"/>
  <c r="A217" i="5"/>
  <c r="C217" i="5"/>
  <c r="D217" i="5"/>
  <c r="G217" i="5"/>
  <c r="H217" i="5"/>
  <c r="B217" i="5"/>
  <c r="A218" i="5"/>
  <c r="C218" i="5"/>
  <c r="D218" i="5"/>
  <c r="G218" i="5"/>
  <c r="H218" i="5"/>
  <c r="B218" i="5"/>
  <c r="A219" i="5"/>
  <c r="B219" i="5"/>
  <c r="C219" i="5"/>
  <c r="D219" i="5"/>
  <c r="E219" i="5"/>
  <c r="G219" i="5"/>
  <c r="H219" i="5"/>
  <c r="A220" i="5"/>
  <c r="B220" i="5"/>
  <c r="D220" i="5"/>
  <c r="G220" i="5"/>
  <c r="C220" i="5"/>
  <c r="H220" i="5"/>
  <c r="A221" i="5"/>
  <c r="C221" i="5"/>
  <c r="D221" i="5"/>
  <c r="G221" i="5"/>
  <c r="H221" i="5"/>
  <c r="B221" i="5"/>
  <c r="A222" i="5"/>
  <c r="C222" i="5"/>
  <c r="D222" i="5"/>
  <c r="G222" i="5"/>
  <c r="H222" i="5"/>
  <c r="B222" i="5"/>
  <c r="A223" i="5"/>
  <c r="D223" i="5"/>
  <c r="G223" i="5"/>
  <c r="C223" i="5"/>
  <c r="H223" i="5"/>
  <c r="B223" i="5"/>
  <c r="A224" i="5"/>
  <c r="B224" i="5"/>
  <c r="D224" i="5"/>
  <c r="G224" i="5"/>
  <c r="C224" i="5"/>
  <c r="H224" i="5"/>
  <c r="A225" i="5"/>
  <c r="C225" i="5"/>
  <c r="E225" i="5"/>
  <c r="D225" i="5"/>
  <c r="G225" i="5"/>
  <c r="H225" i="5"/>
  <c r="B225" i="5"/>
  <c r="A226" i="5"/>
  <c r="C226" i="5"/>
  <c r="D226" i="5"/>
  <c r="G226" i="5"/>
  <c r="H226" i="5"/>
  <c r="B226" i="5"/>
  <c r="A227" i="5"/>
  <c r="B227" i="5"/>
  <c r="C227" i="5"/>
  <c r="D227" i="5"/>
  <c r="G227" i="5"/>
  <c r="H227" i="5"/>
  <c r="A228" i="5"/>
  <c r="B228" i="5"/>
  <c r="D228" i="5"/>
  <c r="G228" i="5"/>
  <c r="C228" i="5"/>
  <c r="H228" i="5"/>
  <c r="A229" i="5"/>
  <c r="C229" i="5"/>
  <c r="E229" i="5"/>
  <c r="D229" i="5"/>
  <c r="G229" i="5"/>
  <c r="H229" i="5"/>
  <c r="B229" i="5"/>
  <c r="A230" i="5"/>
  <c r="C230" i="5"/>
  <c r="D230" i="5"/>
  <c r="G230" i="5"/>
  <c r="H230" i="5"/>
  <c r="B230" i="5"/>
  <c r="A231" i="5"/>
  <c r="D231" i="5"/>
  <c r="G231" i="5"/>
  <c r="C231" i="5"/>
  <c r="H231" i="5"/>
  <c r="B231" i="5"/>
  <c r="A232" i="5"/>
  <c r="B232" i="5"/>
  <c r="D232" i="5"/>
  <c r="G232" i="5"/>
  <c r="C232" i="5"/>
  <c r="H232" i="5"/>
  <c r="A233" i="5"/>
  <c r="C233" i="5"/>
  <c r="D233" i="5"/>
  <c r="G233" i="5"/>
  <c r="H233" i="5"/>
  <c r="B233" i="5"/>
  <c r="Z70" i="3"/>
  <c r="Z66" i="3"/>
  <c r="Z5" i="2"/>
  <c r="Z4" i="2"/>
  <c r="C12" i="3"/>
  <c r="C11" i="2"/>
  <c r="C11" i="3"/>
  <c r="C12" i="2"/>
  <c r="O315" i="3" l="1"/>
  <c r="O314" i="3"/>
  <c r="E170" i="5"/>
  <c r="E108" i="5"/>
  <c r="E223" i="5"/>
  <c r="O307" i="3"/>
  <c r="O306" i="3"/>
  <c r="O310" i="3"/>
  <c r="O305" i="3"/>
  <c r="O309" i="3"/>
  <c r="O308" i="3"/>
  <c r="O313" i="3"/>
  <c r="O312" i="3"/>
  <c r="O311" i="3"/>
  <c r="F187" i="1"/>
  <c r="G187" i="1" s="1"/>
  <c r="I187" i="1" s="1"/>
  <c r="E120" i="5"/>
  <c r="F113" i="1"/>
  <c r="G113" i="1" s="1"/>
  <c r="I113" i="1" s="1"/>
  <c r="F150" i="1"/>
  <c r="G150" i="1" s="1"/>
  <c r="I150" i="1" s="1"/>
  <c r="E96" i="5"/>
  <c r="F134" i="1"/>
  <c r="G134" i="1" s="1"/>
  <c r="I134" i="1" s="1"/>
  <c r="E85" i="5"/>
  <c r="F128" i="1"/>
  <c r="G128" i="1" s="1"/>
  <c r="I128" i="1" s="1"/>
  <c r="E79" i="5"/>
  <c r="F78" i="1"/>
  <c r="G78" i="1" s="1"/>
  <c r="I78" i="1" s="1"/>
  <c r="E34" i="5"/>
  <c r="F72" i="1"/>
  <c r="G72" i="1" s="1"/>
  <c r="I72" i="1" s="1"/>
  <c r="E28" i="5"/>
  <c r="F241" i="1"/>
  <c r="G241" i="1" s="1"/>
  <c r="J241" i="1" s="1"/>
  <c r="F155" i="1"/>
  <c r="G155" i="1" s="1"/>
  <c r="I155" i="1" s="1"/>
  <c r="E100" i="5"/>
  <c r="F94" i="1"/>
  <c r="G94" i="1" s="1"/>
  <c r="I94" i="1" s="1"/>
  <c r="E50" i="5"/>
  <c r="F88" i="1"/>
  <c r="G88" i="1" s="1"/>
  <c r="I88" i="1" s="1"/>
  <c r="E44" i="5"/>
  <c r="E189" i="5"/>
  <c r="F160" i="1"/>
  <c r="G160" i="1" s="1"/>
  <c r="I160" i="1" s="1"/>
  <c r="E105" i="5"/>
  <c r="F137" i="1"/>
  <c r="G137" i="1" s="1"/>
  <c r="I137" i="1" s="1"/>
  <c r="F110" i="1"/>
  <c r="G110" i="1" s="1"/>
  <c r="I110" i="1" s="1"/>
  <c r="E64" i="5"/>
  <c r="F63" i="1"/>
  <c r="G63" i="1" s="1"/>
  <c r="I63" i="1" s="1"/>
  <c r="E19" i="5"/>
  <c r="F209" i="1"/>
  <c r="F131" i="1"/>
  <c r="G131" i="1" s="1"/>
  <c r="I131" i="1" s="1"/>
  <c r="E82" i="5"/>
  <c r="F119" i="1"/>
  <c r="G119" i="1" s="1"/>
  <c r="E73" i="5"/>
  <c r="F92" i="1"/>
  <c r="G92" i="1" s="1"/>
  <c r="I92" i="1" s="1"/>
  <c r="E48" i="5"/>
  <c r="E219" i="1"/>
  <c r="E225" i="1"/>
  <c r="E233" i="1"/>
  <c r="E255" i="1"/>
  <c r="E264" i="1"/>
  <c r="E267" i="1"/>
  <c r="E270" i="1"/>
  <c r="E230" i="5" s="1"/>
  <c r="E273" i="1"/>
  <c r="E282" i="1"/>
  <c r="F282" i="1" s="1"/>
  <c r="G282" i="1" s="1"/>
  <c r="K282" i="1" s="1"/>
  <c r="E285" i="1"/>
  <c r="F285" i="1" s="1"/>
  <c r="G285" i="1" s="1"/>
  <c r="K285" i="1" s="1"/>
  <c r="E300" i="1"/>
  <c r="F300" i="1" s="1"/>
  <c r="G300" i="1" s="1"/>
  <c r="K300" i="1" s="1"/>
  <c r="E202" i="1"/>
  <c r="E212" i="1"/>
  <c r="F212" i="1" s="1"/>
  <c r="G212" i="1" s="1"/>
  <c r="K212" i="1" s="1"/>
  <c r="E222" i="1"/>
  <c r="E229" i="1"/>
  <c r="E231" i="1"/>
  <c r="E236" i="1"/>
  <c r="E239" i="1"/>
  <c r="F239" i="1" s="1"/>
  <c r="G239" i="1" s="1"/>
  <c r="K239" i="1" s="1"/>
  <c r="E242" i="1"/>
  <c r="F242" i="1" s="1"/>
  <c r="G242" i="1" s="1"/>
  <c r="K242" i="1" s="1"/>
  <c r="E246" i="1"/>
  <c r="F246" i="1" s="1"/>
  <c r="G246" i="1" s="1"/>
  <c r="K246" i="1" s="1"/>
  <c r="E249" i="1"/>
  <c r="E258" i="1"/>
  <c r="E261" i="1"/>
  <c r="E276" i="1"/>
  <c r="E293" i="1"/>
  <c r="F293" i="1" s="1"/>
  <c r="G293" i="1" s="1"/>
  <c r="K293" i="1" s="1"/>
  <c r="E217" i="1"/>
  <c r="E220" i="1"/>
  <c r="F220" i="1" s="1"/>
  <c r="G220" i="1" s="1"/>
  <c r="J220" i="1" s="1"/>
  <c r="E252" i="1"/>
  <c r="E271" i="1"/>
  <c r="E280" i="1"/>
  <c r="E283" i="1"/>
  <c r="F283" i="1" s="1"/>
  <c r="G283" i="1" s="1"/>
  <c r="K283" i="1" s="1"/>
  <c r="E286" i="1"/>
  <c r="F286" i="1" s="1"/>
  <c r="G286" i="1" s="1"/>
  <c r="K286" i="1" s="1"/>
  <c r="E289" i="1"/>
  <c r="F289" i="1" s="1"/>
  <c r="G289" i="1" s="1"/>
  <c r="K289" i="1" s="1"/>
  <c r="E298" i="1"/>
  <c r="F298" i="1" s="1"/>
  <c r="G298" i="1" s="1"/>
  <c r="K298" i="1" s="1"/>
  <c r="E301" i="1"/>
  <c r="F301" i="1" s="1"/>
  <c r="G301" i="1" s="1"/>
  <c r="K301" i="1" s="1"/>
  <c r="E223" i="1"/>
  <c r="E226" i="1"/>
  <c r="F226" i="1" s="1"/>
  <c r="G226" i="1" s="1"/>
  <c r="K226" i="1" s="1"/>
  <c r="E237" i="1"/>
  <c r="E240" i="1"/>
  <c r="E243" i="1"/>
  <c r="F243" i="1" s="1"/>
  <c r="G243" i="1" s="1"/>
  <c r="K243" i="1" s="1"/>
  <c r="E247" i="1"/>
  <c r="E256" i="1"/>
  <c r="E259" i="1"/>
  <c r="E262" i="1"/>
  <c r="E265" i="1"/>
  <c r="E274" i="1"/>
  <c r="F274" i="1" s="1"/>
  <c r="G274" i="1" s="1"/>
  <c r="K274" i="1" s="1"/>
  <c r="E277" i="1"/>
  <c r="E292" i="1"/>
  <c r="F292" i="1" s="1"/>
  <c r="G292" i="1" s="1"/>
  <c r="K292" i="1" s="1"/>
  <c r="E234" i="1"/>
  <c r="F234" i="1" s="1"/>
  <c r="G234" i="1" s="1"/>
  <c r="K234" i="1" s="1"/>
  <c r="E250" i="1"/>
  <c r="E253" i="1"/>
  <c r="E268" i="1"/>
  <c r="E287" i="1"/>
  <c r="F287" i="1" s="1"/>
  <c r="G287" i="1" s="1"/>
  <c r="K287" i="1" s="1"/>
  <c r="E296" i="1"/>
  <c r="F296" i="1" s="1"/>
  <c r="G296" i="1" s="1"/>
  <c r="K296" i="1" s="1"/>
  <c r="E299" i="1"/>
  <c r="F299" i="1" s="1"/>
  <c r="G299" i="1" s="1"/>
  <c r="K299" i="1" s="1"/>
  <c r="E302" i="1"/>
  <c r="F302" i="1" s="1"/>
  <c r="G302" i="1" s="1"/>
  <c r="K302" i="1" s="1"/>
  <c r="E44" i="1"/>
  <c r="E60" i="1"/>
  <c r="E66" i="1"/>
  <c r="E75" i="1"/>
  <c r="E91" i="1"/>
  <c r="E97" i="1"/>
  <c r="E100" i="1"/>
  <c r="E106" i="1"/>
  <c r="E109" i="1"/>
  <c r="E115" i="1"/>
  <c r="E139" i="1"/>
  <c r="F139" i="1" s="1"/>
  <c r="G139" i="1" s="1"/>
  <c r="K139" i="1" s="1"/>
  <c r="E145" i="1"/>
  <c r="E152" i="1"/>
  <c r="E165" i="1"/>
  <c r="E167" i="1"/>
  <c r="F167" i="1" s="1"/>
  <c r="G167" i="1" s="1"/>
  <c r="J167" i="1" s="1"/>
  <c r="E170" i="1"/>
  <c r="F170" i="1" s="1"/>
  <c r="G170" i="1" s="1"/>
  <c r="J170" i="1" s="1"/>
  <c r="E175" i="1"/>
  <c r="E182" i="1"/>
  <c r="F182" i="1" s="1"/>
  <c r="G182" i="1" s="1"/>
  <c r="K182" i="1" s="1"/>
  <c r="E195" i="1"/>
  <c r="E201" i="1"/>
  <c r="E218" i="1"/>
  <c r="E221" i="1"/>
  <c r="E227" i="1"/>
  <c r="E232" i="1"/>
  <c r="E244" i="1"/>
  <c r="E263" i="1"/>
  <c r="E272" i="1"/>
  <c r="E275" i="1"/>
  <c r="E278" i="1"/>
  <c r="E158" i="5" s="1"/>
  <c r="E281" i="1"/>
  <c r="F281" i="1" s="1"/>
  <c r="G281" i="1" s="1"/>
  <c r="K281" i="1" s="1"/>
  <c r="E290" i="1"/>
  <c r="F290" i="1" s="1"/>
  <c r="G290" i="1" s="1"/>
  <c r="K290" i="1" s="1"/>
  <c r="E294" i="1"/>
  <c r="F294" i="1" s="1"/>
  <c r="G294" i="1" s="1"/>
  <c r="K294" i="1" s="1"/>
  <c r="E206" i="1"/>
  <c r="E203" i="1"/>
  <c r="E192" i="1"/>
  <c r="E180" i="1"/>
  <c r="F180" i="1" s="1"/>
  <c r="G180" i="1" s="1"/>
  <c r="K180" i="1" s="1"/>
  <c r="E147" i="1"/>
  <c r="F147" i="1" s="1"/>
  <c r="G147" i="1" s="1"/>
  <c r="I147" i="1" s="1"/>
  <c r="E136" i="1"/>
  <c r="E133" i="1"/>
  <c r="E124" i="1"/>
  <c r="E112" i="1"/>
  <c r="E102" i="1"/>
  <c r="F102" i="1" s="1"/>
  <c r="G102" i="1" s="1"/>
  <c r="I102" i="1" s="1"/>
  <c r="E87" i="1"/>
  <c r="E81" i="1"/>
  <c r="E71" i="1"/>
  <c r="E62" i="1"/>
  <c r="E56" i="1"/>
  <c r="E53" i="1"/>
  <c r="E50" i="1"/>
  <c r="E46" i="1"/>
  <c r="E40" i="1"/>
  <c r="E37" i="1"/>
  <c r="E31" i="1"/>
  <c r="E25" i="1"/>
  <c r="E313" i="1"/>
  <c r="F313" i="1" s="1"/>
  <c r="G313" i="1" s="1"/>
  <c r="K313" i="1" s="1"/>
  <c r="E215" i="1"/>
  <c r="E213" i="1"/>
  <c r="E208" i="1"/>
  <c r="E200" i="1"/>
  <c r="G197" i="1"/>
  <c r="K197" i="1" s="1"/>
  <c r="E184" i="1"/>
  <c r="E177" i="1"/>
  <c r="E174" i="1"/>
  <c r="F174" i="1" s="1"/>
  <c r="G174" i="1" s="1"/>
  <c r="J174" i="1" s="1"/>
  <c r="E172" i="1"/>
  <c r="F172" i="1" s="1"/>
  <c r="G172" i="1" s="1"/>
  <c r="J172" i="1" s="1"/>
  <c r="E162" i="1"/>
  <c r="E157" i="1"/>
  <c r="E144" i="1"/>
  <c r="E130" i="1"/>
  <c r="E127" i="1"/>
  <c r="E118" i="1"/>
  <c r="E108" i="1"/>
  <c r="E99" i="1"/>
  <c r="E96" i="1"/>
  <c r="E84" i="1"/>
  <c r="E68" i="1"/>
  <c r="E65" i="1"/>
  <c r="E59" i="1"/>
  <c r="E43" i="1"/>
  <c r="E34" i="1"/>
  <c r="E28" i="1"/>
  <c r="E304" i="1"/>
  <c r="F304" i="1" s="1"/>
  <c r="G304" i="1" s="1"/>
  <c r="K304" i="1" s="1"/>
  <c r="E210" i="1"/>
  <c r="F210" i="1" s="1"/>
  <c r="G210" i="1" s="1"/>
  <c r="K210" i="1" s="1"/>
  <c r="E194" i="1"/>
  <c r="E189" i="1"/>
  <c r="E186" i="1"/>
  <c r="E179" i="1"/>
  <c r="F179" i="1" s="1"/>
  <c r="G179" i="1" s="1"/>
  <c r="K179" i="1" s="1"/>
  <c r="E169" i="1"/>
  <c r="F169" i="1" s="1"/>
  <c r="G169" i="1" s="1"/>
  <c r="J169" i="1" s="1"/>
  <c r="E166" i="1"/>
  <c r="F166" i="1" s="1"/>
  <c r="G166" i="1" s="1"/>
  <c r="J166" i="1" s="1"/>
  <c r="G164" i="1"/>
  <c r="J164" i="1" s="1"/>
  <c r="E159" i="1"/>
  <c r="E154" i="1"/>
  <c r="E151" i="1"/>
  <c r="E149" i="1"/>
  <c r="E123" i="1"/>
  <c r="E120" i="1"/>
  <c r="E105" i="1"/>
  <c r="E93" i="1"/>
  <c r="E90" i="1"/>
  <c r="E86" i="1"/>
  <c r="E80" i="1"/>
  <c r="E77" i="1"/>
  <c r="E74" i="1"/>
  <c r="E70" i="1"/>
  <c r="E55" i="1"/>
  <c r="E49" i="1"/>
  <c r="E39" i="1"/>
  <c r="E30" i="1"/>
  <c r="E24" i="1"/>
  <c r="E21" i="1"/>
  <c r="E312" i="1"/>
  <c r="F312" i="1" s="1"/>
  <c r="G312" i="1" s="1"/>
  <c r="K312" i="1" s="1"/>
  <c r="E197" i="1"/>
  <c r="F197" i="1" s="1"/>
  <c r="E191" i="1"/>
  <c r="E176" i="1"/>
  <c r="E171" i="1"/>
  <c r="E164" i="1"/>
  <c r="F164" i="1" s="1"/>
  <c r="E141" i="1"/>
  <c r="F141" i="1" s="1"/>
  <c r="G141" i="1" s="1"/>
  <c r="K141" i="1" s="1"/>
  <c r="E138" i="1"/>
  <c r="E132" i="1"/>
  <c r="E126" i="1"/>
  <c r="F126" i="1" s="1"/>
  <c r="G126" i="1" s="1"/>
  <c r="I126" i="1" s="1"/>
  <c r="E117" i="1"/>
  <c r="E114" i="1"/>
  <c r="E111" i="1"/>
  <c r="E107" i="1"/>
  <c r="E83" i="1"/>
  <c r="E67" i="1"/>
  <c r="E64" i="1"/>
  <c r="E52" i="1"/>
  <c r="E36" i="1"/>
  <c r="E33" i="1"/>
  <c r="E27" i="1"/>
  <c r="F17" i="1"/>
  <c r="G209" i="1"/>
  <c r="I209" i="1" s="1"/>
  <c r="E207" i="1"/>
  <c r="E205" i="1"/>
  <c r="E199" i="1"/>
  <c r="G193" i="1"/>
  <c r="I193" i="1" s="1"/>
  <c r="E188" i="1"/>
  <c r="G185" i="1"/>
  <c r="I185" i="1" s="1"/>
  <c r="E183" i="1"/>
  <c r="E181" i="1"/>
  <c r="F181" i="1" s="1"/>
  <c r="G181" i="1" s="1"/>
  <c r="K181" i="1" s="1"/>
  <c r="G178" i="1"/>
  <c r="I178" i="1" s="1"/>
  <c r="G173" i="1"/>
  <c r="J173" i="1" s="1"/>
  <c r="E168" i="1"/>
  <c r="E161" i="1"/>
  <c r="E158" i="1"/>
  <c r="E156" i="1"/>
  <c r="E146" i="1"/>
  <c r="E143" i="1"/>
  <c r="E135" i="1"/>
  <c r="E129" i="1"/>
  <c r="E122" i="1"/>
  <c r="E104" i="1"/>
  <c r="E101" i="1"/>
  <c r="E95" i="1"/>
  <c r="E89" i="1"/>
  <c r="G85" i="1"/>
  <c r="I85" i="1" s="1"/>
  <c r="E79" i="1"/>
  <c r="E73" i="1"/>
  <c r="G69" i="1"/>
  <c r="I69" i="1" s="1"/>
  <c r="E61" i="1"/>
  <c r="E58" i="1"/>
  <c r="E54" i="1"/>
  <c r="E48" i="1"/>
  <c r="E45" i="1"/>
  <c r="E42" i="1"/>
  <c r="E38" i="1"/>
  <c r="G29" i="1"/>
  <c r="H29" i="1" s="1"/>
  <c r="E23" i="1"/>
  <c r="E202" i="5"/>
  <c r="F278" i="1"/>
  <c r="G278" i="1" s="1"/>
  <c r="J278" i="1" s="1"/>
  <c r="C16" i="2"/>
  <c r="D18" i="2" s="1"/>
  <c r="O66" i="2"/>
  <c r="O47" i="2"/>
  <c r="O28" i="2"/>
  <c r="O64" i="2"/>
  <c r="O45" i="2"/>
  <c r="O30" i="2"/>
  <c r="O71" i="2"/>
  <c r="O43" i="2"/>
  <c r="O24" i="2"/>
  <c r="O60" i="2"/>
  <c r="O41" i="2"/>
  <c r="O26" i="2"/>
  <c r="O58" i="2"/>
  <c r="O48" i="2"/>
  <c r="O73" i="2"/>
  <c r="O56" i="2"/>
  <c r="O37" i="2"/>
  <c r="O22" i="2"/>
  <c r="O54" i="2"/>
  <c r="O35" i="2"/>
  <c r="O25" i="2"/>
  <c r="O52" i="2"/>
  <c r="O33" i="2"/>
  <c r="O69" i="2"/>
  <c r="O50" i="2"/>
  <c r="O31" i="2"/>
  <c r="O67" i="2"/>
  <c r="O62" i="2"/>
  <c r="O29" i="2"/>
  <c r="O46" i="2"/>
  <c r="O63" i="2"/>
  <c r="O57" i="2"/>
  <c r="O61" i="2"/>
  <c r="O23" i="2"/>
  <c r="O40" i="2"/>
  <c r="C15" i="2"/>
  <c r="O38" i="2"/>
  <c r="O55" i="2"/>
  <c r="O72" i="2"/>
  <c r="O42" i="2"/>
  <c r="O70" i="2"/>
  <c r="O32" i="2"/>
  <c r="O49" i="2"/>
  <c r="O59" i="2"/>
  <c r="O36" i="2"/>
  <c r="O65" i="2"/>
  <c r="O27" i="2"/>
  <c r="O44" i="2"/>
  <c r="O21" i="2"/>
  <c r="O74" i="2"/>
  <c r="O53" i="2"/>
  <c r="O34" i="2"/>
  <c r="O51" i="2"/>
  <c r="O68" i="2"/>
  <c r="O39" i="2"/>
  <c r="C16" i="3"/>
  <c r="D18" i="3" s="1"/>
  <c r="O296" i="3"/>
  <c r="O86" i="3"/>
  <c r="O164" i="3"/>
  <c r="O173" i="3"/>
  <c r="O262" i="3"/>
  <c r="O184" i="3"/>
  <c r="O90" i="3"/>
  <c r="O172" i="3"/>
  <c r="O254" i="3"/>
  <c r="O94" i="3"/>
  <c r="O116" i="3"/>
  <c r="O191" i="3"/>
  <c r="O285" i="3"/>
  <c r="O28" i="3"/>
  <c r="O132" i="3"/>
  <c r="O206" i="3"/>
  <c r="O42" i="3"/>
  <c r="O74" i="3"/>
  <c r="O140" i="3"/>
  <c r="O179" i="3"/>
  <c r="O53" i="3"/>
  <c r="O208" i="3"/>
  <c r="O134" i="3"/>
  <c r="O178" i="3"/>
  <c r="O255" i="3"/>
  <c r="O257" i="3"/>
  <c r="O197" i="3"/>
  <c r="O39" i="3"/>
  <c r="O269" i="3"/>
  <c r="O33" i="3"/>
  <c r="O263" i="3"/>
  <c r="O294" i="3"/>
  <c r="O106" i="3"/>
  <c r="O97" i="3"/>
  <c r="O136" i="3"/>
  <c r="O233" i="3"/>
  <c r="O109" i="3"/>
  <c r="O272" i="3"/>
  <c r="O300" i="3"/>
  <c r="O113" i="3"/>
  <c r="O142" i="3"/>
  <c r="O110" i="3"/>
  <c r="O247" i="3"/>
  <c r="O245" i="3"/>
  <c r="O117" i="3"/>
  <c r="O150" i="3"/>
  <c r="O243" i="3"/>
  <c r="O46" i="3"/>
  <c r="O158" i="3"/>
  <c r="O201" i="3"/>
  <c r="O265" i="3"/>
  <c r="O56" i="3"/>
  <c r="O124" i="3"/>
  <c r="O238" i="3"/>
  <c r="O25" i="3"/>
  <c r="O29" i="3"/>
  <c r="O145" i="3"/>
  <c r="O264" i="3"/>
  <c r="O45" i="3"/>
  <c r="O240" i="3"/>
  <c r="O131" i="3"/>
  <c r="O211" i="3"/>
  <c r="O290" i="3"/>
  <c r="O259" i="3"/>
  <c r="O284" i="3"/>
  <c r="O55" i="3"/>
  <c r="O250" i="3"/>
  <c r="O289" i="3"/>
  <c r="O266" i="3"/>
  <c r="O283" i="3"/>
  <c r="O112" i="3"/>
  <c r="O241" i="3"/>
  <c r="O135" i="3"/>
  <c r="O129" i="3"/>
  <c r="O187" i="3"/>
  <c r="O190" i="3"/>
  <c r="O304" i="3"/>
  <c r="O30" i="3"/>
  <c r="O71" i="3"/>
  <c r="O88" i="3"/>
  <c r="O246" i="3"/>
  <c r="O149" i="3"/>
  <c r="O34" i="3"/>
  <c r="O73" i="3"/>
  <c r="O92" i="3"/>
  <c r="C15" i="3"/>
  <c r="O77" i="3"/>
  <c r="O96" i="3"/>
  <c r="O273" i="3"/>
  <c r="O244" i="3"/>
  <c r="O115" i="3"/>
  <c r="O196" i="3"/>
  <c r="O103" i="3"/>
  <c r="O70" i="3"/>
  <c r="O59" i="3"/>
  <c r="O76" i="3"/>
  <c r="O225" i="3"/>
  <c r="O78" i="3"/>
  <c r="O148" i="3"/>
  <c r="O182" i="3"/>
  <c r="O256" i="3"/>
  <c r="O26" i="3"/>
  <c r="O237" i="3"/>
  <c r="O176" i="3"/>
  <c r="O200" i="3"/>
  <c r="O268" i="3"/>
  <c r="O44" i="3"/>
  <c r="O278" i="3"/>
  <c r="O258" i="3"/>
  <c r="O163" i="3"/>
  <c r="O195" i="3"/>
  <c r="O293" i="3"/>
  <c r="O43" i="3"/>
  <c r="O101" i="3"/>
  <c r="O125" i="3"/>
  <c r="O180" i="3"/>
  <c r="O231" i="3"/>
  <c r="O47" i="3"/>
  <c r="O121" i="3"/>
  <c r="O139" i="3"/>
  <c r="O24" i="3"/>
  <c r="O128" i="3"/>
  <c r="O147" i="3"/>
  <c r="O251" i="3"/>
  <c r="O270" i="3"/>
  <c r="O75" i="3"/>
  <c r="O228" i="3"/>
  <c r="O249" i="3"/>
  <c r="O31" i="3"/>
  <c r="O89" i="3"/>
  <c r="O108" i="3"/>
  <c r="O287" i="3"/>
  <c r="O105" i="3"/>
  <c r="O104" i="3"/>
  <c r="O102" i="3"/>
  <c r="O229" i="3"/>
  <c r="O286" i="3"/>
  <c r="O174" i="3"/>
  <c r="O239" i="3"/>
  <c r="O67" i="3"/>
  <c r="O274" i="3"/>
  <c r="O213" i="3"/>
  <c r="O91" i="3"/>
  <c r="O169" i="3"/>
  <c r="O48" i="3"/>
  <c r="O198" i="3"/>
  <c r="O99" i="3"/>
  <c r="O188" i="3"/>
  <c r="O66" i="3"/>
  <c r="O209" i="3"/>
  <c r="O79" i="3"/>
  <c r="O22" i="3"/>
  <c r="O80" i="3"/>
  <c r="O183" i="3"/>
  <c r="O292" i="3"/>
  <c r="O242" i="3"/>
  <c r="O212" i="3"/>
  <c r="O181" i="3"/>
  <c r="O82" i="3"/>
  <c r="O167" i="3"/>
  <c r="O235" i="3"/>
  <c r="O107" i="3"/>
  <c r="O160" i="3"/>
  <c r="O192" i="3"/>
  <c r="O248" i="3"/>
  <c r="O98" i="3"/>
  <c r="O27" i="3"/>
  <c r="O143" i="3"/>
  <c r="O35" i="3"/>
  <c r="O118" i="3"/>
  <c r="O252" i="3"/>
  <c r="O57" i="3"/>
  <c r="O72" i="3"/>
  <c r="O84" i="3"/>
  <c r="O21" i="3"/>
  <c r="O291" i="3"/>
  <c r="O170" i="3"/>
  <c r="O152" i="3"/>
  <c r="O83" i="3"/>
  <c r="O297" i="3"/>
  <c r="O216" i="3"/>
  <c r="O295" i="3"/>
  <c r="O65" i="3"/>
  <c r="O154" i="3"/>
  <c r="O224" i="3"/>
  <c r="O253" i="3"/>
  <c r="O51" i="3"/>
  <c r="O32" i="3"/>
  <c r="O204" i="3"/>
  <c r="O40" i="3"/>
  <c r="O177" i="3"/>
  <c r="O215" i="3"/>
  <c r="O123" i="3"/>
  <c r="O260" i="3"/>
  <c r="O144" i="3"/>
  <c r="O85" i="3"/>
  <c r="O189" i="3"/>
  <c r="O303" i="3"/>
  <c r="O230" i="3"/>
  <c r="O64" i="3"/>
  <c r="O156" i="3"/>
  <c r="O301" i="3"/>
  <c r="O275" i="3"/>
  <c r="O120" i="3"/>
  <c r="O58" i="3"/>
  <c r="O175" i="3"/>
  <c r="O114" i="3"/>
  <c r="O205" i="3"/>
  <c r="O81" i="3"/>
  <c r="O60" i="3"/>
  <c r="O236" i="3"/>
  <c r="O68" i="3"/>
  <c r="O218" i="3"/>
  <c r="O219" i="3"/>
  <c r="O161" i="3"/>
  <c r="O227" i="3"/>
  <c r="O217" i="3"/>
  <c r="O232" i="3"/>
  <c r="O50" i="3"/>
  <c r="O226" i="3"/>
  <c r="O185" i="3"/>
  <c r="O234" i="3"/>
  <c r="O214" i="3"/>
  <c r="O137" i="3"/>
  <c r="O281" i="3"/>
  <c r="O87" i="3"/>
  <c r="O61" i="3"/>
  <c r="O220" i="3"/>
  <c r="O168" i="3"/>
  <c r="O100" i="3"/>
  <c r="O210" i="3"/>
  <c r="O203" i="3"/>
  <c r="O138" i="3"/>
  <c r="O299" i="3"/>
  <c r="O41" i="3"/>
  <c r="O194" i="3"/>
  <c r="O280" i="3"/>
  <c r="O95" i="3"/>
  <c r="O52" i="3"/>
  <c r="O202" i="3"/>
  <c r="O166" i="3"/>
  <c r="O126" i="3"/>
  <c r="O36" i="3"/>
  <c r="O171" i="3"/>
  <c r="O63" i="3"/>
  <c r="O133" i="3"/>
  <c r="O159" i="3"/>
  <c r="O288" i="3"/>
  <c r="O207" i="3"/>
  <c r="O199" i="3"/>
  <c r="O157" i="3"/>
  <c r="O223" i="3"/>
  <c r="O37" i="3"/>
  <c r="O111" i="3"/>
  <c r="O119" i="3"/>
  <c r="O93" i="3"/>
  <c r="O130" i="3"/>
  <c r="O271" i="3"/>
  <c r="O298" i="3"/>
  <c r="O193" i="3"/>
  <c r="O69" i="3"/>
  <c r="O276" i="3"/>
  <c r="O49" i="3"/>
  <c r="O222" i="3"/>
  <c r="O165" i="3"/>
  <c r="O141" i="3"/>
  <c r="O302" i="3"/>
  <c r="O54" i="3"/>
  <c r="O146" i="3"/>
  <c r="O186" i="3"/>
  <c r="O279" i="3"/>
  <c r="O62" i="3"/>
  <c r="O162" i="3"/>
  <c r="O23" i="3"/>
  <c r="O155" i="3"/>
  <c r="O38" i="3"/>
  <c r="O122" i="3"/>
  <c r="O151" i="3"/>
  <c r="O261" i="3"/>
  <c r="O267" i="3"/>
  <c r="O277" i="3"/>
  <c r="O153" i="3"/>
  <c r="O282" i="3"/>
  <c r="O221" i="3"/>
  <c r="O127" i="3"/>
  <c r="F270" i="1" l="1"/>
  <c r="G270" i="1" s="1"/>
  <c r="F23" i="1"/>
  <c r="G23" i="1" s="1"/>
  <c r="H23" i="1" s="1"/>
  <c r="E161" i="5"/>
  <c r="F61" i="1"/>
  <c r="G61" i="1" s="1"/>
  <c r="I61" i="1" s="1"/>
  <c r="E17" i="5"/>
  <c r="F104" i="1"/>
  <c r="G104" i="1" s="1"/>
  <c r="I104" i="1" s="1"/>
  <c r="E58" i="5"/>
  <c r="F161" i="1"/>
  <c r="G161" i="1" s="1"/>
  <c r="I161" i="1" s="1"/>
  <c r="E106" i="5"/>
  <c r="F36" i="1"/>
  <c r="G36" i="1" s="1"/>
  <c r="H36" i="1" s="1"/>
  <c r="E174" i="5"/>
  <c r="E68" i="5"/>
  <c r="F114" i="1"/>
  <c r="G114" i="1" s="1"/>
  <c r="I114" i="1" s="1"/>
  <c r="F171" i="1"/>
  <c r="G171" i="1" s="1"/>
  <c r="I171" i="1" s="1"/>
  <c r="E110" i="5"/>
  <c r="F39" i="1"/>
  <c r="G39" i="1" s="1"/>
  <c r="H39" i="1" s="1"/>
  <c r="E177" i="5"/>
  <c r="F80" i="1"/>
  <c r="G80" i="1" s="1"/>
  <c r="I80" i="1" s="1"/>
  <c r="E36" i="5"/>
  <c r="F96" i="1"/>
  <c r="G96" i="1" s="1"/>
  <c r="I96" i="1" s="1"/>
  <c r="E52" i="5"/>
  <c r="F31" i="1"/>
  <c r="G31" i="1" s="1"/>
  <c r="H31" i="1" s="1"/>
  <c r="E169" i="5"/>
  <c r="F71" i="1"/>
  <c r="G71" i="1" s="1"/>
  <c r="I71" i="1" s="1"/>
  <c r="E27" i="5"/>
  <c r="F124" i="1"/>
  <c r="G124" i="1" s="1"/>
  <c r="I124" i="1" s="1"/>
  <c r="E76" i="5"/>
  <c r="F218" i="1"/>
  <c r="G218" i="1" s="1"/>
  <c r="K218" i="1" s="1"/>
  <c r="E207" i="5"/>
  <c r="F152" i="1"/>
  <c r="G152" i="1" s="1"/>
  <c r="I152" i="1" s="1"/>
  <c r="E98" i="5"/>
  <c r="F91" i="1"/>
  <c r="G91" i="1" s="1"/>
  <c r="I91" i="1" s="1"/>
  <c r="E47" i="5"/>
  <c r="F265" i="1"/>
  <c r="G265" i="1" s="1"/>
  <c r="K265" i="1" s="1"/>
  <c r="E150" i="5"/>
  <c r="F271" i="1"/>
  <c r="G271" i="1" s="1"/>
  <c r="K271" i="1" s="1"/>
  <c r="E154" i="5"/>
  <c r="F249" i="1"/>
  <c r="G249" i="1" s="1"/>
  <c r="K249" i="1" s="1"/>
  <c r="E220" i="5"/>
  <c r="F264" i="1"/>
  <c r="G264" i="1" s="1"/>
  <c r="K264" i="1" s="1"/>
  <c r="E149" i="5"/>
  <c r="I119" i="1"/>
  <c r="H119" i="1"/>
  <c r="F52" i="1"/>
  <c r="G52" i="1" s="1"/>
  <c r="H52" i="1" s="1"/>
  <c r="E190" i="5"/>
  <c r="F38" i="1"/>
  <c r="G38" i="1" s="1"/>
  <c r="H38" i="1" s="1"/>
  <c r="E176" i="5"/>
  <c r="F73" i="1"/>
  <c r="G73" i="1" s="1"/>
  <c r="I73" i="1" s="1"/>
  <c r="E29" i="5"/>
  <c r="F129" i="1"/>
  <c r="G129" i="1" s="1"/>
  <c r="I129" i="1" s="1"/>
  <c r="E80" i="5"/>
  <c r="F205" i="1"/>
  <c r="G205" i="1" s="1"/>
  <c r="I205" i="1" s="1"/>
  <c r="E131" i="5"/>
  <c r="F64" i="1"/>
  <c r="G64" i="1" s="1"/>
  <c r="I64" i="1" s="1"/>
  <c r="E20" i="5"/>
  <c r="F191" i="1"/>
  <c r="G191" i="1" s="1"/>
  <c r="I191" i="1" s="1"/>
  <c r="E124" i="5"/>
  <c r="F49" i="1"/>
  <c r="G49" i="1" s="1"/>
  <c r="H49" i="1" s="1"/>
  <c r="E187" i="5"/>
  <c r="E46" i="5"/>
  <c r="F90" i="1"/>
  <c r="G90" i="1" s="1"/>
  <c r="I90" i="1" s="1"/>
  <c r="F149" i="1"/>
  <c r="G149" i="1" s="1"/>
  <c r="I149" i="1" s="1"/>
  <c r="E95" i="5"/>
  <c r="F34" i="1"/>
  <c r="G34" i="1" s="1"/>
  <c r="H34" i="1" s="1"/>
  <c r="E172" i="5"/>
  <c r="F108" i="1"/>
  <c r="G108" i="1" s="1"/>
  <c r="I108" i="1" s="1"/>
  <c r="E62" i="5"/>
  <c r="F157" i="1"/>
  <c r="G157" i="1" s="1"/>
  <c r="I157" i="1" s="1"/>
  <c r="E102" i="5"/>
  <c r="F208" i="1"/>
  <c r="G208" i="1" s="1"/>
  <c r="K208" i="1" s="1"/>
  <c r="E203" i="5"/>
  <c r="F40" i="1"/>
  <c r="G40" i="1" s="1"/>
  <c r="H40" i="1" s="1"/>
  <c r="E178" i="5"/>
  <c r="F81" i="1"/>
  <c r="G81" i="1" s="1"/>
  <c r="I81" i="1" s="1"/>
  <c r="E37" i="5"/>
  <c r="F136" i="1"/>
  <c r="G136" i="1" s="1"/>
  <c r="I136" i="1" s="1"/>
  <c r="E87" i="5"/>
  <c r="F192" i="1"/>
  <c r="G192" i="1" s="1"/>
  <c r="I192" i="1" s="1"/>
  <c r="E125" i="5"/>
  <c r="F272" i="1"/>
  <c r="G272" i="1" s="1"/>
  <c r="K272" i="1" s="1"/>
  <c r="E155" i="5"/>
  <c r="F195" i="1"/>
  <c r="G195" i="1" s="1"/>
  <c r="I195" i="1" s="1"/>
  <c r="E128" i="5"/>
  <c r="E22" i="5"/>
  <c r="F66" i="1"/>
  <c r="G66" i="1" s="1"/>
  <c r="I66" i="1" s="1"/>
  <c r="F253" i="1"/>
  <c r="G253" i="1" s="1"/>
  <c r="K253" i="1" s="1"/>
  <c r="E222" i="5"/>
  <c r="F259" i="1"/>
  <c r="G259" i="1" s="1"/>
  <c r="K259" i="1" s="1"/>
  <c r="E226" i="5"/>
  <c r="F233" i="1"/>
  <c r="G233" i="1" s="1"/>
  <c r="K233" i="1" s="1"/>
  <c r="E215" i="5"/>
  <c r="F176" i="1"/>
  <c r="G176" i="1" s="1"/>
  <c r="I176" i="1" s="1"/>
  <c r="E113" i="5"/>
  <c r="F144" i="1"/>
  <c r="G144" i="1" s="1"/>
  <c r="I144" i="1" s="1"/>
  <c r="E91" i="5"/>
  <c r="F75" i="1"/>
  <c r="G75" i="1" s="1"/>
  <c r="I75" i="1" s="1"/>
  <c r="E31" i="5"/>
  <c r="F42" i="1"/>
  <c r="G42" i="1" s="1"/>
  <c r="H42" i="1" s="1"/>
  <c r="E180" i="5"/>
  <c r="F79" i="1"/>
  <c r="G79" i="1" s="1"/>
  <c r="I79" i="1" s="1"/>
  <c r="E35" i="5"/>
  <c r="F135" i="1"/>
  <c r="G135" i="1" s="1"/>
  <c r="I135" i="1" s="1"/>
  <c r="E86" i="5"/>
  <c r="F207" i="1"/>
  <c r="G207" i="1" s="1"/>
  <c r="I207" i="1" s="1"/>
  <c r="E133" i="5"/>
  <c r="F67" i="1"/>
  <c r="G67" i="1" s="1"/>
  <c r="I67" i="1" s="1"/>
  <c r="E23" i="5"/>
  <c r="F132" i="1"/>
  <c r="G132" i="1" s="1"/>
  <c r="I132" i="1" s="1"/>
  <c r="E83" i="5"/>
  <c r="F55" i="1"/>
  <c r="G55" i="1" s="1"/>
  <c r="I55" i="1" s="1"/>
  <c r="E13" i="5"/>
  <c r="E49" i="5"/>
  <c r="F93" i="1"/>
  <c r="G93" i="1" s="1"/>
  <c r="I93" i="1" s="1"/>
  <c r="E97" i="5"/>
  <c r="F151" i="1"/>
  <c r="G151" i="1" s="1"/>
  <c r="I151" i="1" s="1"/>
  <c r="F186" i="1"/>
  <c r="G186" i="1" s="1"/>
  <c r="I186" i="1" s="1"/>
  <c r="E119" i="5"/>
  <c r="F43" i="1"/>
  <c r="G43" i="1" s="1"/>
  <c r="H43" i="1" s="1"/>
  <c r="E181" i="5"/>
  <c r="E107" i="5"/>
  <c r="F162" i="1"/>
  <c r="G162" i="1" s="1"/>
  <c r="I162" i="1" s="1"/>
  <c r="F213" i="1"/>
  <c r="G213" i="1" s="1"/>
  <c r="K213" i="1" s="1"/>
  <c r="E204" i="5"/>
  <c r="F46" i="1"/>
  <c r="G46" i="1" s="1"/>
  <c r="H46" i="1" s="1"/>
  <c r="E184" i="5"/>
  <c r="F87" i="1"/>
  <c r="G87" i="1" s="1"/>
  <c r="I87" i="1" s="1"/>
  <c r="E43" i="5"/>
  <c r="F203" i="1"/>
  <c r="G203" i="1" s="1"/>
  <c r="I203" i="1" s="1"/>
  <c r="E130" i="5"/>
  <c r="F263" i="1"/>
  <c r="G263" i="1" s="1"/>
  <c r="K263" i="1" s="1"/>
  <c r="E228" i="5"/>
  <c r="F115" i="1"/>
  <c r="G115" i="1" s="1"/>
  <c r="I115" i="1" s="1"/>
  <c r="E69" i="5"/>
  <c r="F60" i="1"/>
  <c r="G60" i="1" s="1"/>
  <c r="I60" i="1" s="1"/>
  <c r="E16" i="5"/>
  <c r="F250" i="1"/>
  <c r="G250" i="1" s="1"/>
  <c r="K250" i="1" s="1"/>
  <c r="E143" i="5"/>
  <c r="F256" i="1"/>
  <c r="G256" i="1" s="1"/>
  <c r="J256" i="1" s="1"/>
  <c r="E145" i="5"/>
  <c r="F217" i="1"/>
  <c r="G217" i="1" s="1"/>
  <c r="I217" i="1" s="1"/>
  <c r="E136" i="5"/>
  <c r="F225" i="1"/>
  <c r="G225" i="1" s="1"/>
  <c r="K225" i="1" s="1"/>
  <c r="E210" i="5"/>
  <c r="F199" i="1"/>
  <c r="G199" i="1" s="1"/>
  <c r="K199" i="1" s="1"/>
  <c r="E199" i="5"/>
  <c r="E166" i="5"/>
  <c r="F28" i="1"/>
  <c r="G28" i="1" s="1"/>
  <c r="H28" i="1" s="1"/>
  <c r="F37" i="1"/>
  <c r="G37" i="1" s="1"/>
  <c r="H37" i="1" s="1"/>
  <c r="E175" i="5"/>
  <c r="F133" i="1"/>
  <c r="G133" i="1" s="1"/>
  <c r="I133" i="1" s="1"/>
  <c r="E84" i="5"/>
  <c r="E92" i="5"/>
  <c r="F145" i="1"/>
  <c r="G145" i="1" s="1"/>
  <c r="I145" i="1" s="1"/>
  <c r="F262" i="1"/>
  <c r="G262" i="1" s="1"/>
  <c r="K262" i="1" s="1"/>
  <c r="E148" i="5"/>
  <c r="F252" i="1"/>
  <c r="G252" i="1" s="1"/>
  <c r="K252" i="1" s="1"/>
  <c r="E221" i="5"/>
  <c r="E77" i="5"/>
  <c r="F45" i="1"/>
  <c r="G45" i="1" s="1"/>
  <c r="H45" i="1" s="1"/>
  <c r="E183" i="5"/>
  <c r="F143" i="1"/>
  <c r="G143" i="1" s="1"/>
  <c r="I143" i="1" s="1"/>
  <c r="E90" i="5"/>
  <c r="F83" i="1"/>
  <c r="G83" i="1" s="1"/>
  <c r="I83" i="1" s="1"/>
  <c r="E39" i="5"/>
  <c r="E89" i="5"/>
  <c r="F138" i="1"/>
  <c r="G138" i="1" s="1"/>
  <c r="I138" i="1" s="1"/>
  <c r="F154" i="1"/>
  <c r="G154" i="1" s="1"/>
  <c r="I154" i="1" s="1"/>
  <c r="E99" i="5"/>
  <c r="F189" i="1"/>
  <c r="G189" i="1" s="1"/>
  <c r="I189" i="1" s="1"/>
  <c r="E122" i="5"/>
  <c r="F59" i="1"/>
  <c r="G59" i="1" s="1"/>
  <c r="I59" i="1" s="1"/>
  <c r="E15" i="5"/>
  <c r="F118" i="1"/>
  <c r="G118" i="1" s="1"/>
  <c r="I118" i="1" s="1"/>
  <c r="E72" i="5"/>
  <c r="F215" i="1"/>
  <c r="G215" i="1" s="1"/>
  <c r="K215" i="1" s="1"/>
  <c r="E206" i="5"/>
  <c r="F50" i="1"/>
  <c r="G50" i="1" s="1"/>
  <c r="H50" i="1" s="1"/>
  <c r="E188" i="5"/>
  <c r="F206" i="1"/>
  <c r="G206" i="1" s="1"/>
  <c r="I206" i="1" s="1"/>
  <c r="E132" i="5"/>
  <c r="F244" i="1"/>
  <c r="U244" i="1" s="1"/>
  <c r="E217" i="5"/>
  <c r="E112" i="5"/>
  <c r="F175" i="1"/>
  <c r="G175" i="1" s="1"/>
  <c r="I175" i="1" s="1"/>
  <c r="F109" i="1"/>
  <c r="G109" i="1" s="1"/>
  <c r="I109" i="1" s="1"/>
  <c r="E63" i="5"/>
  <c r="E182" i="5"/>
  <c r="F44" i="1"/>
  <c r="G44" i="1" s="1"/>
  <c r="H44" i="1" s="1"/>
  <c r="F247" i="1"/>
  <c r="G247" i="1" s="1"/>
  <c r="K247" i="1" s="1"/>
  <c r="E218" i="5"/>
  <c r="F236" i="1"/>
  <c r="G236" i="1" s="1"/>
  <c r="K236" i="1" s="1"/>
  <c r="E216" i="5"/>
  <c r="F219" i="1"/>
  <c r="G219" i="1" s="1"/>
  <c r="K219" i="1" s="1"/>
  <c r="E137" i="5"/>
  <c r="F122" i="1"/>
  <c r="G122" i="1" s="1"/>
  <c r="I122" i="1" s="1"/>
  <c r="E74" i="5"/>
  <c r="F117" i="1"/>
  <c r="G117" i="1" s="1"/>
  <c r="I117" i="1" s="1"/>
  <c r="E71" i="5"/>
  <c r="F86" i="1"/>
  <c r="G86" i="1" s="1"/>
  <c r="I86" i="1" s="1"/>
  <c r="E42" i="5"/>
  <c r="F99" i="1"/>
  <c r="G99" i="1" s="1"/>
  <c r="I99" i="1" s="1"/>
  <c r="E55" i="5"/>
  <c r="E156" i="5"/>
  <c r="F275" i="1"/>
  <c r="G275" i="1" s="1"/>
  <c r="K275" i="1" s="1"/>
  <c r="F202" i="1"/>
  <c r="G202" i="1" s="1"/>
  <c r="K202" i="1" s="1"/>
  <c r="E201" i="5"/>
  <c r="F48" i="1"/>
  <c r="G48" i="1" s="1"/>
  <c r="H48" i="1" s="1"/>
  <c r="E186" i="5"/>
  <c r="F89" i="1"/>
  <c r="G89" i="1" s="1"/>
  <c r="I89" i="1" s="1"/>
  <c r="E45" i="5"/>
  <c r="F146" i="1"/>
  <c r="G146" i="1" s="1"/>
  <c r="I146" i="1" s="1"/>
  <c r="E93" i="5"/>
  <c r="E94" i="5"/>
  <c r="F183" i="1"/>
  <c r="G183" i="1" s="1"/>
  <c r="I183" i="1" s="1"/>
  <c r="E116" i="5"/>
  <c r="F21" i="1"/>
  <c r="G21" i="1" s="1"/>
  <c r="H21" i="1" s="1"/>
  <c r="E159" i="5"/>
  <c r="F70" i="1"/>
  <c r="G70" i="1" s="1"/>
  <c r="I70" i="1" s="1"/>
  <c r="E26" i="5"/>
  <c r="E59" i="5"/>
  <c r="F105" i="1"/>
  <c r="G105" i="1" s="1"/>
  <c r="I105" i="1" s="1"/>
  <c r="E104" i="5"/>
  <c r="F159" i="1"/>
  <c r="G159" i="1" s="1"/>
  <c r="I159" i="1" s="1"/>
  <c r="F194" i="1"/>
  <c r="G194" i="1" s="1"/>
  <c r="I194" i="1" s="1"/>
  <c r="E127" i="5"/>
  <c r="F65" i="1"/>
  <c r="G65" i="1" s="1"/>
  <c r="I65" i="1" s="1"/>
  <c r="E21" i="5"/>
  <c r="F127" i="1"/>
  <c r="G127" i="1" s="1"/>
  <c r="I127" i="1" s="1"/>
  <c r="E78" i="5"/>
  <c r="E11" i="5"/>
  <c r="F53" i="1"/>
  <c r="G53" i="1" s="1"/>
  <c r="I53" i="1" s="1"/>
  <c r="F232" i="1"/>
  <c r="G232" i="1" s="1"/>
  <c r="K232" i="1" s="1"/>
  <c r="E214" i="5"/>
  <c r="E60" i="5"/>
  <c r="F106" i="1"/>
  <c r="G106" i="1" s="1"/>
  <c r="I106" i="1" s="1"/>
  <c r="F276" i="1"/>
  <c r="G276" i="1" s="1"/>
  <c r="K276" i="1" s="1"/>
  <c r="E157" i="5"/>
  <c r="F231" i="1"/>
  <c r="G231" i="1" s="1"/>
  <c r="E213" i="5"/>
  <c r="F273" i="1"/>
  <c r="G273" i="1" s="1"/>
  <c r="K273" i="1" s="1"/>
  <c r="E231" i="5"/>
  <c r="F54" i="1"/>
  <c r="G54" i="1" s="1"/>
  <c r="I54" i="1" s="1"/>
  <c r="E12" i="5"/>
  <c r="F95" i="1"/>
  <c r="G95" i="1" s="1"/>
  <c r="I95" i="1" s="1"/>
  <c r="E51" i="5"/>
  <c r="F156" i="1"/>
  <c r="G156" i="1" s="1"/>
  <c r="I156" i="1" s="1"/>
  <c r="E101" i="5"/>
  <c r="F27" i="1"/>
  <c r="G27" i="1" s="1"/>
  <c r="H27" i="1" s="1"/>
  <c r="E165" i="5"/>
  <c r="F107" i="1"/>
  <c r="G107" i="1" s="1"/>
  <c r="I107" i="1" s="1"/>
  <c r="E61" i="5"/>
  <c r="F24" i="1"/>
  <c r="G24" i="1" s="1"/>
  <c r="H24" i="1" s="1"/>
  <c r="E162" i="5"/>
  <c r="E30" i="5"/>
  <c r="F74" i="1"/>
  <c r="G74" i="1" s="1"/>
  <c r="I74" i="1" s="1"/>
  <c r="F120" i="1"/>
  <c r="G120" i="1" s="1"/>
  <c r="I120" i="1" s="1"/>
  <c r="E194" i="5"/>
  <c r="F68" i="1"/>
  <c r="G68" i="1" s="1"/>
  <c r="I68" i="1" s="1"/>
  <c r="E24" i="5"/>
  <c r="E81" i="5"/>
  <c r="F130" i="1"/>
  <c r="G130" i="1" s="1"/>
  <c r="I130" i="1" s="1"/>
  <c r="F177" i="1"/>
  <c r="G177" i="1" s="1"/>
  <c r="I177" i="1" s="1"/>
  <c r="E114" i="5"/>
  <c r="F56" i="1"/>
  <c r="G56" i="1" s="1"/>
  <c r="I56" i="1" s="1"/>
  <c r="E14" i="5"/>
  <c r="F112" i="1"/>
  <c r="G112" i="1" s="1"/>
  <c r="I112" i="1" s="1"/>
  <c r="E66" i="5"/>
  <c r="F227" i="1"/>
  <c r="G227" i="1" s="1"/>
  <c r="K227" i="1" s="1"/>
  <c r="E211" i="5"/>
  <c r="E56" i="5"/>
  <c r="F100" i="1"/>
  <c r="G100" i="1" s="1"/>
  <c r="I100" i="1" s="1"/>
  <c r="F277" i="1"/>
  <c r="G277" i="1" s="1"/>
  <c r="K277" i="1" s="1"/>
  <c r="E232" i="5"/>
  <c r="F240" i="1"/>
  <c r="G240" i="1" s="1"/>
  <c r="K240" i="1" s="1"/>
  <c r="E141" i="5"/>
  <c r="F261" i="1"/>
  <c r="G261" i="1" s="1"/>
  <c r="K261" i="1" s="1"/>
  <c r="E227" i="5"/>
  <c r="F229" i="1"/>
  <c r="G229" i="1" s="1"/>
  <c r="K229" i="1" s="1"/>
  <c r="E139" i="5"/>
  <c r="F168" i="1"/>
  <c r="G168" i="1" s="1"/>
  <c r="J168" i="1" s="1"/>
  <c r="E109" i="5"/>
  <c r="F200" i="1"/>
  <c r="G200" i="1" s="1"/>
  <c r="I200" i="1" s="1"/>
  <c r="E129" i="5"/>
  <c r="E200" i="5"/>
  <c r="F201" i="1"/>
  <c r="G201" i="1" s="1"/>
  <c r="K201" i="1" s="1"/>
  <c r="F268" i="1"/>
  <c r="G268" i="1" s="1"/>
  <c r="K268" i="1" s="1"/>
  <c r="E153" i="5"/>
  <c r="F223" i="1"/>
  <c r="G223" i="1" s="1"/>
  <c r="J223" i="1" s="1"/>
  <c r="E138" i="5"/>
  <c r="F255" i="1"/>
  <c r="G255" i="1" s="1"/>
  <c r="K255" i="1" s="1"/>
  <c r="E224" i="5"/>
  <c r="F58" i="1"/>
  <c r="G58" i="1" s="1"/>
  <c r="I58" i="1" s="1"/>
  <c r="E191" i="5"/>
  <c r="F101" i="1"/>
  <c r="G101" i="1" s="1"/>
  <c r="I101" i="1" s="1"/>
  <c r="E57" i="5"/>
  <c r="F158" i="1"/>
  <c r="G158" i="1" s="1"/>
  <c r="I158" i="1" s="1"/>
  <c r="E103" i="5"/>
  <c r="F188" i="1"/>
  <c r="G188" i="1" s="1"/>
  <c r="I188" i="1" s="1"/>
  <c r="E121" i="5"/>
  <c r="F33" i="1"/>
  <c r="G33" i="1" s="1"/>
  <c r="H33" i="1" s="1"/>
  <c r="E171" i="5"/>
  <c r="E65" i="5"/>
  <c r="F111" i="1"/>
  <c r="G111" i="1" s="1"/>
  <c r="I111" i="1" s="1"/>
  <c r="F30" i="1"/>
  <c r="G30" i="1" s="1"/>
  <c r="H30" i="1" s="1"/>
  <c r="E168" i="5"/>
  <c r="F77" i="1"/>
  <c r="G77" i="1" s="1"/>
  <c r="I77" i="1" s="1"/>
  <c r="E33" i="5"/>
  <c r="F123" i="1"/>
  <c r="G123" i="1" s="1"/>
  <c r="I123" i="1" s="1"/>
  <c r="E75" i="5"/>
  <c r="F84" i="1"/>
  <c r="G84" i="1" s="1"/>
  <c r="I84" i="1" s="1"/>
  <c r="E40" i="5"/>
  <c r="F184" i="1"/>
  <c r="G184" i="1" s="1"/>
  <c r="I184" i="1" s="1"/>
  <c r="E117" i="5"/>
  <c r="F25" i="1"/>
  <c r="G25" i="1" s="1"/>
  <c r="H25" i="1" s="1"/>
  <c r="E163" i="5"/>
  <c r="F62" i="1"/>
  <c r="G62" i="1" s="1"/>
  <c r="I62" i="1" s="1"/>
  <c r="E18" i="5"/>
  <c r="E208" i="5"/>
  <c r="F221" i="1"/>
  <c r="G221" i="1" s="1"/>
  <c r="K221" i="1" s="1"/>
  <c r="F165" i="1"/>
  <c r="G165" i="1" s="1"/>
  <c r="J165" i="1" s="1"/>
  <c r="E198" i="5"/>
  <c r="F97" i="1"/>
  <c r="G97" i="1" s="1"/>
  <c r="I97" i="1" s="1"/>
  <c r="E53" i="5"/>
  <c r="F237" i="1"/>
  <c r="G237" i="1" s="1"/>
  <c r="J237" i="1" s="1"/>
  <c r="E140" i="5"/>
  <c r="F280" i="1"/>
  <c r="G280" i="1" s="1"/>
  <c r="K280" i="1" s="1"/>
  <c r="E233" i="5"/>
  <c r="F258" i="1"/>
  <c r="G258" i="1" s="1"/>
  <c r="K258" i="1" s="1"/>
  <c r="E146" i="5"/>
  <c r="F222" i="1"/>
  <c r="G222" i="1" s="1"/>
  <c r="K222" i="1" s="1"/>
  <c r="E209" i="5"/>
  <c r="F267" i="1"/>
  <c r="G267" i="1" s="1"/>
  <c r="K267" i="1" s="1"/>
  <c r="E152" i="5"/>
  <c r="K270" i="1"/>
  <c r="F18" i="3"/>
  <c r="F19" i="3" s="1"/>
  <c r="C18" i="3"/>
  <c r="F18" i="2"/>
  <c r="F19" i="2" s="1"/>
  <c r="C18" i="2"/>
  <c r="C12" i="1"/>
  <c r="C11" i="1"/>
  <c r="O315" i="1" l="1"/>
  <c r="O314" i="1"/>
  <c r="O307" i="1"/>
  <c r="O309" i="1"/>
  <c r="O306" i="1"/>
  <c r="O310" i="1"/>
  <c r="O305" i="1"/>
  <c r="O308" i="1"/>
  <c r="O218" i="1"/>
  <c r="O23" i="1"/>
  <c r="O221" i="1"/>
  <c r="O257" i="1"/>
  <c r="O145" i="1"/>
  <c r="O256" i="1"/>
  <c r="O188" i="1"/>
  <c r="O300" i="1"/>
  <c r="O67" i="1"/>
  <c r="O77" i="1"/>
  <c r="O94" i="1"/>
  <c r="O239" i="1"/>
  <c r="O34" i="1"/>
  <c r="O285" i="1"/>
  <c r="O212" i="1"/>
  <c r="O132" i="1"/>
  <c r="O185" i="1"/>
  <c r="O76" i="1"/>
  <c r="O167" i="1"/>
  <c r="O209" i="1"/>
  <c r="O168" i="1"/>
  <c r="O151" i="1"/>
  <c r="O61" i="1"/>
  <c r="O87" i="1"/>
  <c r="O126" i="1"/>
  <c r="O54" i="1"/>
  <c r="O118" i="1"/>
  <c r="O154" i="1"/>
  <c r="O121" i="1"/>
  <c r="O254" i="1"/>
  <c r="O104" i="1"/>
  <c r="O312" i="1"/>
  <c r="O197" i="1"/>
  <c r="O147" i="1"/>
  <c r="O193" i="1"/>
  <c r="O244" i="1"/>
  <c r="O58" i="1"/>
  <c r="O71" i="1"/>
  <c r="O283" i="1"/>
  <c r="O46" i="1"/>
  <c r="O29" i="1"/>
  <c r="O311" i="1"/>
  <c r="O112" i="1"/>
  <c r="O57" i="1"/>
  <c r="O271" i="1"/>
  <c r="O192" i="1"/>
  <c r="O296" i="1"/>
  <c r="O261" i="1"/>
  <c r="O41" i="1"/>
  <c r="O155" i="1"/>
  <c r="O33" i="1"/>
  <c r="O113" i="1"/>
  <c r="O66" i="1"/>
  <c r="O48" i="1"/>
  <c r="O116" i="1"/>
  <c r="O293" i="1"/>
  <c r="O288" i="1"/>
  <c r="O40" i="1"/>
  <c r="O206" i="1"/>
  <c r="O195" i="1"/>
  <c r="O79" i="1"/>
  <c r="O258" i="1"/>
  <c r="O280" i="1"/>
  <c r="O84" i="1"/>
  <c r="O137" i="1"/>
  <c r="O180" i="1"/>
  <c r="O75" i="1"/>
  <c r="O220" i="1"/>
  <c r="O255" i="1"/>
  <c r="O169" i="1"/>
  <c r="O102" i="1"/>
  <c r="O91" i="1"/>
  <c r="O229" i="1"/>
  <c r="O217" i="1"/>
  <c r="O159" i="1"/>
  <c r="O181" i="1"/>
  <c r="O24" i="1"/>
  <c r="O56" i="1"/>
  <c r="O223" i="1"/>
  <c r="O213" i="1"/>
  <c r="O186" i="1"/>
  <c r="O269" i="1"/>
  <c r="O136" i="1"/>
  <c r="O219" i="1"/>
  <c r="O127" i="1"/>
  <c r="O95" i="1"/>
  <c r="O189" i="1"/>
  <c r="O83" i="1"/>
  <c r="C15" i="1"/>
  <c r="C18" i="1" s="1"/>
  <c r="O175" i="1"/>
  <c r="O295" i="1"/>
  <c r="O141" i="1"/>
  <c r="O152" i="1"/>
  <c r="O268" i="1"/>
  <c r="O68" i="1"/>
  <c r="O259" i="1"/>
  <c r="O225" i="1"/>
  <c r="O93" i="1"/>
  <c r="O130" i="1"/>
  <c r="O27" i="1"/>
  <c r="O43" i="1"/>
  <c r="O230" i="1"/>
  <c r="O179" i="1"/>
  <c r="O146" i="1"/>
  <c r="O245" i="1"/>
  <c r="O284" i="1"/>
  <c r="O47" i="1"/>
  <c r="O235" i="1"/>
  <c r="O272" i="1"/>
  <c r="O298" i="1"/>
  <c r="O122" i="1"/>
  <c r="O72" i="1"/>
  <c r="O232" i="1"/>
  <c r="O238" i="1"/>
  <c r="O190" i="1"/>
  <c r="O26" i="1"/>
  <c r="O53" i="1"/>
  <c r="O90" i="1"/>
  <c r="O174" i="1"/>
  <c r="O233" i="1"/>
  <c r="O171" i="1"/>
  <c r="O278" i="1"/>
  <c r="O294" i="1"/>
  <c r="O281" i="1"/>
  <c r="O39" i="1"/>
  <c r="O105" i="1"/>
  <c r="O63" i="1"/>
  <c r="O226" i="1"/>
  <c r="O234" i="1"/>
  <c r="O243" i="1"/>
  <c r="O282" i="1"/>
  <c r="O140" i="1"/>
  <c r="O270" i="1"/>
  <c r="O291" i="1"/>
  <c r="O97" i="1"/>
  <c r="O133" i="1"/>
  <c r="O273" i="1"/>
  <c r="O224" i="1"/>
  <c r="O82" i="1"/>
  <c r="O207" i="1"/>
  <c r="O28" i="1"/>
  <c r="O44" i="1"/>
  <c r="O88" i="1"/>
  <c r="O173" i="1"/>
  <c r="O202" i="1"/>
  <c r="O215" i="1"/>
  <c r="O59" i="1"/>
  <c r="O176" i="1"/>
  <c r="O31" i="1"/>
  <c r="O289" i="1"/>
  <c r="O303" i="1"/>
  <c r="O227" i="1"/>
  <c r="O182" i="1"/>
  <c r="O205" i="1"/>
  <c r="O302" i="1"/>
  <c r="O274" i="1"/>
  <c r="O51" i="1"/>
  <c r="O161" i="1"/>
  <c r="O162" i="1"/>
  <c r="O250" i="1"/>
  <c r="O120" i="1"/>
  <c r="O166" i="1"/>
  <c r="O248" i="1"/>
  <c r="O135" i="1"/>
  <c r="O42" i="1"/>
  <c r="O236" i="1"/>
  <c r="O89" i="1"/>
  <c r="O299" i="1"/>
  <c r="O191" i="1"/>
  <c r="O32" i="1"/>
  <c r="O109" i="1"/>
  <c r="O276" i="1"/>
  <c r="O156" i="1"/>
  <c r="O60" i="1"/>
  <c r="O139" i="1"/>
  <c r="O286" i="1"/>
  <c r="O267" i="1"/>
  <c r="O246" i="1"/>
  <c r="O45" i="1"/>
  <c r="O92" i="1"/>
  <c r="O142" i="1"/>
  <c r="O115" i="1"/>
  <c r="O108" i="1"/>
  <c r="O208" i="1"/>
  <c r="O290" i="1"/>
  <c r="O170" i="1"/>
  <c r="O100" i="1"/>
  <c r="O52" i="1"/>
  <c r="O172" i="1"/>
  <c r="O21" i="1"/>
  <c r="O98" i="1"/>
  <c r="O50" i="1"/>
  <c r="O199" i="1"/>
  <c r="O125" i="1"/>
  <c r="O222" i="1"/>
  <c r="O78" i="1"/>
  <c r="O85" i="1"/>
  <c r="O119" i="1"/>
  <c r="O292" i="1"/>
  <c r="O240" i="1"/>
  <c r="O301" i="1"/>
  <c r="O241" i="1"/>
  <c r="O277" i="1"/>
  <c r="O279" i="1"/>
  <c r="O64" i="1"/>
  <c r="O148" i="1"/>
  <c r="O153" i="1"/>
  <c r="O251" i="1"/>
  <c r="O128" i="1"/>
  <c r="O144" i="1"/>
  <c r="O131" i="1"/>
  <c r="O101" i="1"/>
  <c r="O164" i="1"/>
  <c r="O111" i="1"/>
  <c r="O107" i="1"/>
  <c r="O110" i="1"/>
  <c r="O117" i="1"/>
  <c r="O228" i="1"/>
  <c r="O253" i="1"/>
  <c r="O178" i="1"/>
  <c r="O242" i="1"/>
  <c r="O194" i="1"/>
  <c r="O198" i="1"/>
  <c r="O69" i="1"/>
  <c r="O149" i="1"/>
  <c r="O214" i="1"/>
  <c r="O260" i="1"/>
  <c r="O35" i="1"/>
  <c r="O103" i="1"/>
  <c r="O150" i="1"/>
  <c r="O123" i="1"/>
  <c r="O201" i="1"/>
  <c r="O36" i="1"/>
  <c r="O106" i="1"/>
  <c r="O216" i="1"/>
  <c r="O165" i="1"/>
  <c r="O134" i="1"/>
  <c r="O49" i="1"/>
  <c r="O65" i="1"/>
  <c r="O163" i="1"/>
  <c r="O210" i="1"/>
  <c r="O124" i="1"/>
  <c r="O247" i="1"/>
  <c r="O37" i="1"/>
  <c r="O129" i="1"/>
  <c r="O158" i="1"/>
  <c r="O211" i="1"/>
  <c r="O287" i="1"/>
  <c r="O204" i="1"/>
  <c r="O266" i="1"/>
  <c r="O81" i="1"/>
  <c r="O187" i="1"/>
  <c r="O70" i="1"/>
  <c r="O22" i="1"/>
  <c r="O249" i="1"/>
  <c r="O25" i="1"/>
  <c r="O62" i="1"/>
  <c r="O203" i="1"/>
  <c r="O143" i="1"/>
  <c r="O55" i="1"/>
  <c r="O200" i="1"/>
  <c r="O265" i="1"/>
  <c r="O157" i="1"/>
  <c r="O38" i="1"/>
  <c r="O184" i="1"/>
  <c r="O99" i="1"/>
  <c r="O275" i="1"/>
  <c r="O138" i="1"/>
  <c r="O114" i="1"/>
  <c r="O263" i="1"/>
  <c r="O196" i="1"/>
  <c r="O237" i="1"/>
  <c r="O252" i="1"/>
  <c r="O96" i="1"/>
  <c r="O313" i="1"/>
  <c r="O86" i="1"/>
  <c r="O30" i="1"/>
  <c r="O177" i="1"/>
  <c r="O297" i="1"/>
  <c r="O304" i="1"/>
  <c r="O264" i="1"/>
  <c r="O183" i="1"/>
  <c r="O262" i="1"/>
  <c r="O74" i="1"/>
  <c r="O73" i="1"/>
  <c r="O80" i="1"/>
  <c r="O231" i="1"/>
  <c r="O160" i="1"/>
  <c r="C16" i="1"/>
  <c r="D18" i="1" s="1"/>
  <c r="K231" i="1"/>
  <c r="F18" i="1" l="1"/>
  <c r="F19" i="1" s="1"/>
</calcChain>
</file>

<file path=xl/sharedStrings.xml><?xml version="1.0" encoding="utf-8"?>
<sst xmlns="http://schemas.openxmlformats.org/spreadsheetml/2006/main" count="3127" uniqueCount="877">
  <si>
    <t>BH Vir / GSC 04968-00569</t>
  </si>
  <si>
    <t>System Type:</t>
  </si>
  <si>
    <t>EA</t>
  </si>
  <si>
    <t>9.60 - 10.56</t>
  </si>
  <si>
    <t>Sp:  G0 V + G2 V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</si>
  <si>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</si>
  <si>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</si>
  <si>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</si>
  <si>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</si>
  <si>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</si>
  <si>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</si>
  <si>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</si>
  <si>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</si>
  <si>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</si>
  <si>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</si>
  <si>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</si>
  <si>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</si>
  <si>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</si>
  <si>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</si>
  <si>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</si>
  <si>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</si>
  <si>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</si>
  <si>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</si>
  <si>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</si>
  <si>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</si>
  <si>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</si>
  <si>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</si>
  <si>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</si>
  <si>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</si>
  <si>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</si>
  <si>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</si>
  <si>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</si>
  <si>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</si>
  <si>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</si>
  <si>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</si>
  <si>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</si>
  <si>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</si>
  <si>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</si>
  <si>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OEJV</t>
  </si>
  <si>
    <t>S6</t>
  </si>
  <si>
    <t>Misc</t>
  </si>
  <si>
    <t>Lin Fit</t>
  </si>
  <si>
    <t>Q. Fit</t>
  </si>
  <si>
    <t>Date</t>
  </si>
  <si>
    <t>BAD?</t>
  </si>
  <si>
    <t> AJ 72.412 </t>
  </si>
  <si>
    <t>II</t>
  </si>
  <si>
    <t>I</t>
  </si>
  <si>
    <t> IODE 4.3.77 </t>
  </si>
  <si>
    <t> BTOK 33 </t>
  </si>
  <si>
    <t> AJ 60.453 </t>
  </si>
  <si>
    <t> PASJ 9.191 </t>
  </si>
  <si>
    <t> AA 6.145 </t>
  </si>
  <si>
    <t>BAVM 13 </t>
  </si>
  <si>
    <t>BAVM 15 </t>
  </si>
  <si>
    <t> AN 283.183 </t>
  </si>
  <si>
    <t>BBSAG Bull...12</t>
  </si>
  <si>
    <t>BBSAG Bull...17</t>
  </si>
  <si>
    <t>BBSAG Bull...18</t>
  </si>
  <si>
    <t> ORI 113 </t>
  </si>
  <si>
    <t>BBSAG Bull...24</t>
  </si>
  <si>
    <t>BBSAG Bull...25</t>
  </si>
  <si>
    <t>BBSAG Bull...30</t>
  </si>
  <si>
    <t>BBSAG Bull...31</t>
  </si>
  <si>
    <t>BBSAG Bull.</t>
  </si>
  <si>
    <t>BBSAG Bull.7</t>
  </si>
  <si>
    <t>BBSAG Bull.8</t>
  </si>
  <si>
    <t>BBSAG Bull.9</t>
  </si>
  <si>
    <t>BBSAG Bull.10</t>
  </si>
  <si>
    <t> BBS 16 </t>
  </si>
  <si>
    <t>OMT #3</t>
  </si>
  <si>
    <t>GCVS 4</t>
  </si>
  <si>
    <t> AAPS 47.561 </t>
  </si>
  <si>
    <t>BBSAG Bull.37</t>
  </si>
  <si>
    <t>BBSAG Bull.41</t>
  </si>
  <si>
    <t>BBSAG Bull.43</t>
  </si>
  <si>
    <t>BBSAG Bull.46</t>
  </si>
  <si>
    <t>BBSAG Bull.47</t>
  </si>
  <si>
    <t>BBSAG Bull.54</t>
  </si>
  <si>
    <t>BBSAG Bull.60</t>
  </si>
  <si>
    <t>Scaltriti et al. (1985)</t>
  </si>
  <si>
    <t>pe</t>
  </si>
  <si>
    <t>BRNO 27</t>
  </si>
  <si>
    <t>BBSAG Bull.72</t>
  </si>
  <si>
    <t>BBSAG Bull.76</t>
  </si>
  <si>
    <t> VSSC 68.36 </t>
  </si>
  <si>
    <t>BBSAG Bull.83</t>
  </si>
  <si>
    <t>VSB 47 </t>
  </si>
  <si>
    <t>BBSAG Bull.88</t>
  </si>
  <si>
    <t>BRNO 30</t>
  </si>
  <si>
    <t>BBSAG Bull.89</t>
  </si>
  <si>
    <t>IBVS 3404</t>
  </si>
  <si>
    <t>BBSAG Bull.92</t>
  </si>
  <si>
    <t>BBSAG Bull.95</t>
  </si>
  <si>
    <t>Xiang (2000)</t>
  </si>
  <si>
    <t>BBSAG Bull.101</t>
  </si>
  <si>
    <t>BBSAG Bull.104</t>
  </si>
  <si>
    <t>BRNO 31</t>
  </si>
  <si>
    <t>Tian et al 2008PASJ…60..571</t>
  </si>
  <si>
    <t> BRNO 32 </t>
  </si>
  <si>
    <t>BBSAG Bull.109</t>
  </si>
  <si>
    <t> AOEB 10 </t>
  </si>
  <si>
    <t>BBSAG Bull.112</t>
  </si>
  <si>
    <t>BBSAG Bull.114</t>
  </si>
  <si>
    <t>BBSAG Bull.115</t>
  </si>
  <si>
    <t>BBSAG Bull.116</t>
  </si>
  <si>
    <t>BAV-M 111</t>
  </si>
  <si>
    <t>IBVS 4606</t>
  </si>
  <si>
    <t>IBVS 4712</t>
  </si>
  <si>
    <t>IBVS 5287</t>
  </si>
  <si>
    <t>IBVS 5296</t>
  </si>
  <si>
    <t>OEJV 0074</t>
  </si>
  <si>
    <t>IBVS 5484</t>
  </si>
  <si>
    <t>VSB 42 </t>
  </si>
  <si>
    <t>VSB 43 </t>
  </si>
  <si>
    <t>IBVS 5843</t>
  </si>
  <si>
    <t>VSB 45 </t>
  </si>
  <si>
    <t> AOEB 12 </t>
  </si>
  <si>
    <t>IBVS 5802</t>
  </si>
  <si>
    <t>VSB 48 </t>
  </si>
  <si>
    <t>JAVSO..36..186</t>
  </si>
  <si>
    <t>JAVSO..38...85</t>
  </si>
  <si>
    <t>JAVSO..39...94</t>
  </si>
  <si>
    <t>IBVS 5992</t>
  </si>
  <si>
    <t>VSB 53 </t>
  </si>
  <si>
    <t>IBVS 6029</t>
  </si>
  <si>
    <t> JAAVSO 41;122 </t>
  </si>
  <si>
    <t>2013JAVSO..41..122</t>
  </si>
  <si>
    <t>2013JAVSO..41..328</t>
  </si>
  <si>
    <t>VSB 56 </t>
  </si>
  <si>
    <t>IBVS 6149</t>
  </si>
  <si>
    <t>VSB-059</t>
  </si>
  <si>
    <t>Ic</t>
  </si>
  <si>
    <t>VSB 59 </t>
  </si>
  <si>
    <t>IBVS 6196</t>
  </si>
  <si>
    <t>VSB 060</t>
  </si>
  <si>
    <t>JAVSO..44…69</t>
  </si>
  <si>
    <t>JAVSO..44..164</t>
  </si>
  <si>
    <t>VSB-063</t>
  </si>
  <si>
    <t>B</t>
  </si>
  <si>
    <t>V</t>
  </si>
  <si>
    <t>JAVSO..45..121</t>
  </si>
  <si>
    <t>IBVS 6244</t>
  </si>
  <si>
    <t>OEJV 0191</t>
  </si>
  <si>
    <t>JAVSO..46..184</t>
  </si>
  <si>
    <t>JAVSO..47..263</t>
  </si>
  <si>
    <t>JAVSO..48..256</t>
  </si>
  <si>
    <t>Tian et al data &amp; plot</t>
  </si>
  <si>
    <t>E</t>
  </si>
  <si>
    <t>S1</t>
  </si>
  <si>
    <t>S2</t>
  </si>
  <si>
    <t>S3</t>
  </si>
  <si>
    <t>Total</t>
  </si>
  <si>
    <t>C</t>
  </si>
  <si>
    <t>A1</t>
  </si>
  <si>
    <t>W1</t>
  </si>
  <si>
    <t>D1</t>
  </si>
  <si>
    <t>A2</t>
  </si>
  <si>
    <t>Kreiner et al 2001</t>
  </si>
  <si>
    <t>W2</t>
  </si>
  <si>
    <t>D2</t>
  </si>
  <si>
    <t>A3</t>
  </si>
  <si>
    <t>W3</t>
  </si>
  <si>
    <t>C3</t>
  </si>
  <si>
    <t>Tian</t>
  </si>
  <si>
    <t>T. fit</t>
  </si>
  <si>
    <t>Their complex fit is contradicted by new data</t>
  </si>
  <si>
    <t>AAVSO 10</t>
  </si>
  <si>
    <t>ccd</t>
  </si>
  <si>
    <t>AAVSO 3</t>
  </si>
  <si>
    <t>Agerer and H¨ubscher (1998)</t>
  </si>
  <si>
    <t>Agerer et al. (1999)</t>
  </si>
  <si>
    <t>Derman et al. (1989)</t>
  </si>
  <si>
    <t>H¨ubscher (2007)</t>
  </si>
  <si>
    <t>Hoffmann (1982)</t>
  </si>
  <si>
    <t>Huruhata et al. (1950)</t>
  </si>
  <si>
    <t>Kitamura et al. (1957)</t>
  </si>
  <si>
    <t>Koch (1967)</t>
  </si>
  <si>
    <t>Tian et al 2008PASJ…60…57</t>
  </si>
  <si>
    <t>Zejda (2002)</t>
  </si>
  <si>
    <t>Minima from the Lichtenknecker Database of the BAV</t>
  </si>
  <si>
    <t>http://www.bav-astro.de/LkDB/index.php?lang=en&amp;sprache_dial=en</t>
  </si>
  <si>
    <t>F</t>
  </si>
  <si>
    <t>P</t>
  </si>
  <si>
    <t>2440001.512 </t>
  </si>
  <si>
    <t> 25.05.1968 00:17 </t>
  </si>
  <si>
    <t> -0.004 </t>
  </si>
  <si>
    <t>V </t>
  </si>
  <si>
    <t> K.Locher </t>
  </si>
  <si>
    <t> ORI 107 </t>
  </si>
  <si>
    <t>2440318.461 </t>
  </si>
  <si>
    <t> 06.04.1969 23:03 </t>
  </si>
  <si>
    <t> -0.001 </t>
  </si>
  <si>
    <t> ORI 112 </t>
  </si>
  <si>
    <t>2440353.585 </t>
  </si>
  <si>
    <t> 12.05.1969 02:02 </t>
  </si>
  <si>
    <t> -0.002 </t>
  </si>
  <si>
    <t>2440354.403 </t>
  </si>
  <si>
    <t> 12.05.1969 21:40 </t>
  </si>
  <si>
    <t>2440362.574 </t>
  </si>
  <si>
    <t> 21.05.1969 01:46 </t>
  </si>
  <si>
    <t> 0.001 </t>
  </si>
  <si>
    <t>2440363.392 </t>
  </si>
  <si>
    <t> 21.05.1969 21:24 </t>
  </si>
  <si>
    <t> 0.002 </t>
  </si>
  <si>
    <t> K.Baur </t>
  </si>
  <si>
    <t>2440367.479 </t>
  </si>
  <si>
    <t> 25.05.1969 23:29 </t>
  </si>
  <si>
    <t> 0.005 </t>
  </si>
  <si>
    <t>2440385.445 </t>
  </si>
  <si>
    <t> 12.06.1969 22:40 </t>
  </si>
  <si>
    <t> -0.000 </t>
  </si>
  <si>
    <t>2440710.560 </t>
  </si>
  <si>
    <t> 04.05.1970 01:26 </t>
  </si>
  <si>
    <t> ORI 119 </t>
  </si>
  <si>
    <t>2440711.370 </t>
  </si>
  <si>
    <t> 04.05.1970 20:52 </t>
  </si>
  <si>
    <t> -0.007 </t>
  </si>
  <si>
    <t> N.Räuber </t>
  </si>
  <si>
    <t>2440711.372 </t>
  </si>
  <si>
    <t> 04.05.1970 20:55 </t>
  </si>
  <si>
    <t> -0.005 </t>
  </si>
  <si>
    <t> R.Diethelm </t>
  </si>
  <si>
    <t>2440711.377 </t>
  </si>
  <si>
    <t> 04.05.1970 21:02 </t>
  </si>
  <si>
    <t> 0.000 </t>
  </si>
  <si>
    <t>2440715.462 </t>
  </si>
  <si>
    <t> 08.05.1970 23:05 </t>
  </si>
  <si>
    <t>2440720.376 </t>
  </si>
  <si>
    <t> 13.05.1970 21:01 </t>
  </si>
  <si>
    <t> 0.013 </t>
  </si>
  <si>
    <t> J.Kohler </t>
  </si>
  <si>
    <t>2440733.430 </t>
  </si>
  <si>
    <t> 26.05.1970 22:19 </t>
  </si>
  <si>
    <t>2440733.437 </t>
  </si>
  <si>
    <t> 26.05.1970 22:29 </t>
  </si>
  <si>
    <t>2440742.423 </t>
  </si>
  <si>
    <t> 04.06.1970 22:09 </t>
  </si>
  <si>
    <t>2440745.682 </t>
  </si>
  <si>
    <t> 08.06.1970 04:22 </t>
  </si>
  <si>
    <t> E.Mayer </t>
  </si>
  <si>
    <t> ORI 120 </t>
  </si>
  <si>
    <t>2440763.657 </t>
  </si>
  <si>
    <t> 26.06.1970 03:46 </t>
  </si>
  <si>
    <t>2440778.365 </t>
  </si>
  <si>
    <t> 10.07.1970 20:45 </t>
  </si>
  <si>
    <t>2441054.471 </t>
  </si>
  <si>
    <t> 12.04.1971 23:18 </t>
  </si>
  <si>
    <t> 0.008 </t>
  </si>
  <si>
    <t> H.Peter </t>
  </si>
  <si>
    <t> ORI 125 </t>
  </si>
  <si>
    <t>2441130.431 </t>
  </si>
  <si>
    <t> 27.06.1971 22:20 </t>
  </si>
  <si>
    <t> ORI 126 </t>
  </si>
  <si>
    <t>2441393.462 </t>
  </si>
  <si>
    <t> 16.03.1972 23:05 </t>
  </si>
  <si>
    <t> -0.003 </t>
  </si>
  <si>
    <t> BBS 2 </t>
  </si>
  <si>
    <t>2441401.637 </t>
  </si>
  <si>
    <t> 25.03.1972 03:17 </t>
  </si>
  <si>
    <t> 0.004 </t>
  </si>
  <si>
    <t>2441407.356 </t>
  </si>
  <si>
    <t> 30.03.1972 20:32 </t>
  </si>
  <si>
    <t>2441411.434 </t>
  </si>
  <si>
    <t> 03.04.1972 22:24 </t>
  </si>
  <si>
    <t>2441411.438 </t>
  </si>
  <si>
    <t> 03.04.1972 22:30 </t>
  </si>
  <si>
    <t>2441438.387 </t>
  </si>
  <si>
    <t> 30.04.1972 21:17 </t>
  </si>
  <si>
    <t> -0.006 </t>
  </si>
  <si>
    <t> BBS 3 </t>
  </si>
  <si>
    <t>2441487.408 </t>
  </si>
  <si>
    <t> 18.06.1972 21:47 </t>
  </si>
  <si>
    <t> 0.003 </t>
  </si>
  <si>
    <t>2441664.665 </t>
  </si>
  <si>
    <t> 13.12.1972 03:57 </t>
  </si>
  <si>
    <t> BBS 7 </t>
  </si>
  <si>
    <t>2441712.854 </t>
  </si>
  <si>
    <t> 30.01.1973 08:29 </t>
  </si>
  <si>
    <t> -0.008 </t>
  </si>
  <si>
    <t> A.Mallama </t>
  </si>
  <si>
    <t> BBS 8 </t>
  </si>
  <si>
    <t>2441748.806 </t>
  </si>
  <si>
    <t> 07.03.1973 07:20 </t>
  </si>
  <si>
    <t>2441763.509 </t>
  </si>
  <si>
    <t> 22.03.1973 00:12 </t>
  </si>
  <si>
    <t>2441766.770 </t>
  </si>
  <si>
    <t> 25.03.1973 06:28 </t>
  </si>
  <si>
    <t>2441777.392 </t>
  </si>
  <si>
    <t> 04.04.1973 21:24 </t>
  </si>
  <si>
    <t> BBS 9 </t>
  </si>
  <si>
    <t>2441777.396 </t>
  </si>
  <si>
    <t> 04.04.1973 21:30 </t>
  </si>
  <si>
    <t>2441786.378 </t>
  </si>
  <si>
    <t> 13.04.1973 21:04 </t>
  </si>
  <si>
    <t>2441793.731 </t>
  </si>
  <si>
    <t> 21.04.1973 05:32 </t>
  </si>
  <si>
    <t>2441795.371 </t>
  </si>
  <si>
    <t> 22.04.1973 20:54 </t>
  </si>
  <si>
    <t>2441847.651 </t>
  </si>
  <si>
    <t> 14.06.1973 03:37 </t>
  </si>
  <si>
    <t> 0.006 </t>
  </si>
  <si>
    <t> G.Gliba </t>
  </si>
  <si>
    <t> BBS 10 </t>
  </si>
  <si>
    <t>2441847.652 </t>
  </si>
  <si>
    <t> 14.06.1973 03:38 </t>
  </si>
  <si>
    <t> 0.007 </t>
  </si>
  <si>
    <t>2442147.436 </t>
  </si>
  <si>
    <t> 09.04.1974 22:27 </t>
  </si>
  <si>
    <t> BBS 15 </t>
  </si>
  <si>
    <t>2442156.417 </t>
  </si>
  <si>
    <t> 18.04.1974 22:00 </t>
  </si>
  <si>
    <t>2442183.366 </t>
  </si>
  <si>
    <t> 15.05.1974 20:47 </t>
  </si>
  <si>
    <t> -0.014 </t>
  </si>
  <si>
    <t> R.Germann </t>
  </si>
  <si>
    <t>2442183.374 </t>
  </si>
  <si>
    <t> 15.05.1974 20:58 </t>
  </si>
  <si>
    <t>2442183.380 </t>
  </si>
  <si>
    <t> 15.05.1974 21:07 </t>
  </si>
  <si>
    <t>2442183.385 </t>
  </si>
  <si>
    <t> 15.05.1974 21:14 </t>
  </si>
  <si>
    <t>2442531.362 </t>
  </si>
  <si>
    <t> 28.04.1975 20:41 </t>
  </si>
  <si>
    <t> BBS 22 </t>
  </si>
  <si>
    <t>2442531.365 </t>
  </si>
  <si>
    <t> 28.04.1975 20:45 </t>
  </si>
  <si>
    <t>2442540.349 </t>
  </si>
  <si>
    <t> 07.05.1975 20:22 </t>
  </si>
  <si>
    <t>2442571.385 </t>
  </si>
  <si>
    <t> 07.06.1975 21:14 </t>
  </si>
  <si>
    <t> -0.009 </t>
  </si>
  <si>
    <t> BBS 23 </t>
  </si>
  <si>
    <t>2442571.415 </t>
  </si>
  <si>
    <t> 07.06.1975 21:57 </t>
  </si>
  <si>
    <t> 0.021 </t>
  </si>
  <si>
    <t> A.Royer </t>
  </si>
  <si>
    <t>2442829.530 </t>
  </si>
  <si>
    <t> 21.02.1976 00:43 </t>
  </si>
  <si>
    <t> BBS 26 </t>
  </si>
  <si>
    <t>2442833.605 </t>
  </si>
  <si>
    <t> 25.02.1976 02:31 </t>
  </si>
  <si>
    <t>2442838.508 </t>
  </si>
  <si>
    <t> 01.03.1976 00:11 </t>
  </si>
  <si>
    <t>2442874.449 </t>
  </si>
  <si>
    <t> 05.04.1976 22:46 </t>
  </si>
  <si>
    <t> BBS 28 </t>
  </si>
  <si>
    <t>2442878.535 </t>
  </si>
  <si>
    <t> 10.04.1976 00:50 </t>
  </si>
  <si>
    <t>2442888.341 </t>
  </si>
  <si>
    <t> 19.04.1976 20:11 </t>
  </si>
  <si>
    <t>2442959.407 </t>
  </si>
  <si>
    <t> 29.06.1976 21:46 </t>
  </si>
  <si>
    <t>2443109.706 </t>
  </si>
  <si>
    <t> 27.11.1976 04:56 </t>
  </si>
  <si>
    <t> BBS 31 </t>
  </si>
  <si>
    <t>2443175.879 </t>
  </si>
  <si>
    <t> 01.02.1977 09:05 </t>
  </si>
  <si>
    <t> G.Wedemayer </t>
  </si>
  <si>
    <t> AOEB 3 </t>
  </si>
  <si>
    <t>2443222.441 </t>
  </si>
  <si>
    <t> 19.03.1977 22:35 </t>
  </si>
  <si>
    <t> BBS 33 </t>
  </si>
  <si>
    <t>2443230.609 </t>
  </si>
  <si>
    <t> 28.03.1977 02:36 </t>
  </si>
  <si>
    <t>E </t>
  </si>
  <si>
    <t>?</t>
  </si>
  <si>
    <t> M.Hoffmann </t>
  </si>
  <si>
    <t>2443577.776 </t>
  </si>
  <si>
    <t> 10.03.1978 06:37 </t>
  </si>
  <si>
    <t> G.Samolyk </t>
  </si>
  <si>
    <t>2443624.344 </t>
  </si>
  <si>
    <t> 25.04.1978 20:15 </t>
  </si>
  <si>
    <t> BBS 37 </t>
  </si>
  <si>
    <t>2443631.689 </t>
  </si>
  <si>
    <t> 03.05.1978 04:32 </t>
  </si>
  <si>
    <t> M.Baldwin </t>
  </si>
  <si>
    <t>2443655.381 </t>
  </si>
  <si>
    <t> 26.05.1978 21:08 </t>
  </si>
  <si>
    <t>2443881.654 </t>
  </si>
  <si>
    <t> 08.01.1979 03:41 </t>
  </si>
  <si>
    <t> BBS 41 </t>
  </si>
  <si>
    <t>2443970.694 </t>
  </si>
  <si>
    <t> 07.04.1979 04:39 </t>
  </si>
  <si>
    <t>2444025.422 </t>
  </si>
  <si>
    <t> 31.05.1979 22:07 </t>
  </si>
  <si>
    <t> BBS 43 </t>
  </si>
  <si>
    <t>2444278.662 </t>
  </si>
  <si>
    <t> 09.02.1980 03:53 </t>
  </si>
  <si>
    <t> BBS 46 </t>
  </si>
  <si>
    <t>2444337.470 </t>
  </si>
  <si>
    <t> 07.04.1980 23:16 </t>
  </si>
  <si>
    <t> BBS 47 </t>
  </si>
  <si>
    <t>2444342.369 </t>
  </si>
  <si>
    <t> 12.04.1980 20:51 </t>
  </si>
  <si>
    <t>2444354.626 </t>
  </si>
  <si>
    <t> 25.04.1980 03:01 </t>
  </si>
  <si>
    <t>2444670.759 </t>
  </si>
  <si>
    <t> 07.03.1981 06:12 </t>
  </si>
  <si>
    <t>2444707.516 </t>
  </si>
  <si>
    <t> 13.04.1981 00:23 </t>
  </si>
  <si>
    <t> BBS 54 </t>
  </si>
  <si>
    <t>2444725.483 </t>
  </si>
  <si>
    <t> 30.04.1981 23:35 </t>
  </si>
  <si>
    <t>2445078.372 </t>
  </si>
  <si>
    <t> 18.04.1982 20:55 </t>
  </si>
  <si>
    <t> BBS 60 </t>
  </si>
  <si>
    <t>2445442.698 </t>
  </si>
  <si>
    <t> 18.04.1983 04:45 </t>
  </si>
  <si>
    <t>2445809.473 </t>
  </si>
  <si>
    <t> 18.04.1984 23:21 </t>
  </si>
  <si>
    <t> J.Borovicka </t>
  </si>
  <si>
    <t> BRNO 27 </t>
  </si>
  <si>
    <t>2445818.463 </t>
  </si>
  <si>
    <t> 27.04.1984 23:06 </t>
  </si>
  <si>
    <t> BBS 72 </t>
  </si>
  <si>
    <t>2446175.433 </t>
  </si>
  <si>
    <t> 19.04.1985 22:23 </t>
  </si>
  <si>
    <t> BBS 76 </t>
  </si>
  <si>
    <t>2446175.436 </t>
  </si>
  <si>
    <t> 19.04.1985 22:27 </t>
  </si>
  <si>
    <t> P.Hajek </t>
  </si>
  <si>
    <t> L.Kalab </t>
  </si>
  <si>
    <t>2446544.648 </t>
  </si>
  <si>
    <t> 24.04.1986 03:33 </t>
  </si>
  <si>
    <t>2446606.738 </t>
  </si>
  <si>
    <t> 25.06.1986 05:42 </t>
  </si>
  <si>
    <t>2446896.729 </t>
  </si>
  <si>
    <t> 11.04.1987 05:29 </t>
  </si>
  <si>
    <t> R.Hill </t>
  </si>
  <si>
    <t>2446909.388 </t>
  </si>
  <si>
    <t> 23.04.1987 21:18 </t>
  </si>
  <si>
    <t> A.Paschke </t>
  </si>
  <si>
    <t> BBS 83 </t>
  </si>
  <si>
    <t>2447270.442 </t>
  </si>
  <si>
    <t> 18.04.1988 22:36 </t>
  </si>
  <si>
    <t> BBS 88 </t>
  </si>
  <si>
    <t>2447284.757 </t>
  </si>
  <si>
    <t> 03.05.1988 06:10 </t>
  </si>
  <si>
    <t> 0.014 </t>
  </si>
  <si>
    <t>2447288.410 </t>
  </si>
  <si>
    <t> 06.05.1988 21:50 </t>
  </si>
  <si>
    <t>2447288.417 </t>
  </si>
  <si>
    <t> 06.05.1988 22:00 </t>
  </si>
  <si>
    <t>2447290.457 </t>
  </si>
  <si>
    <t> 08.05.1988 22:58 </t>
  </si>
  <si>
    <t> O.Rehacek </t>
  </si>
  <si>
    <t> BRNO 30 </t>
  </si>
  <si>
    <t>2447311.694 </t>
  </si>
  <si>
    <t> 30.05.1988 04:39 </t>
  </si>
  <si>
    <t> M.Smith </t>
  </si>
  <si>
    <t>2447320.682 </t>
  </si>
  <si>
    <t> 08.06.1988 04:22 </t>
  </si>
  <si>
    <t>2447326.405 </t>
  </si>
  <si>
    <t> 13.06.1988 21:43 </t>
  </si>
  <si>
    <t>2447330.488 </t>
  </si>
  <si>
    <t> 17.06.1988 23:42 </t>
  </si>
  <si>
    <t> M.Kohl </t>
  </si>
  <si>
    <t> BBS 89 </t>
  </si>
  <si>
    <t>2447344.376 </t>
  </si>
  <si>
    <t> 01.07.1988 21:01 </t>
  </si>
  <si>
    <t> G.Mavrofridis </t>
  </si>
  <si>
    <t>2447620.4738 </t>
  </si>
  <si>
    <t> 03.04.1989 23:22 </t>
  </si>
  <si>
    <t> -0.0032 </t>
  </si>
  <si>
    <t> E.Derman et al. </t>
  </si>
  <si>
    <t>IBVS 3404 </t>
  </si>
  <si>
    <t>2447654.392 </t>
  </si>
  <si>
    <t> 07.05.1989 21:24 </t>
  </si>
  <si>
    <t> 0.015 </t>
  </si>
  <si>
    <t> BBS 92 </t>
  </si>
  <si>
    <t>2447658.4580 </t>
  </si>
  <si>
    <t> 11.05.1989 22:59 </t>
  </si>
  <si>
    <t> -0.0036 </t>
  </si>
  <si>
    <t>2447659.678 </t>
  </si>
  <si>
    <t> 13.05.1989 04:16 </t>
  </si>
  <si>
    <t>2447672.756 </t>
  </si>
  <si>
    <t> 26.05.1989 06:08 </t>
  </si>
  <si>
    <t>2447681.744 </t>
  </si>
  <si>
    <t> 04.06.1989 05:51 </t>
  </si>
  <si>
    <t>2448013.400 </t>
  </si>
  <si>
    <t> 01.05.1990 21:36 </t>
  </si>
  <si>
    <t> BBS 95 </t>
  </si>
  <si>
    <t>2448760.416 </t>
  </si>
  <si>
    <t> 17.05.1992 21:59 </t>
  </si>
  <si>
    <t> BBS 101 </t>
  </si>
  <si>
    <t>2448780.427 </t>
  </si>
  <si>
    <t> 06.06.1992 22:14 </t>
  </si>
  <si>
    <t> BBS 101/103 </t>
  </si>
  <si>
    <t>2448789.421 </t>
  </si>
  <si>
    <t> 15.06.1992 22:06 </t>
  </si>
  <si>
    <t>2449090.433 </t>
  </si>
  <si>
    <t> 12.04.1993 22:23 </t>
  </si>
  <si>
    <t> BBS 104 </t>
  </si>
  <si>
    <t>2449097.376 </t>
  </si>
  <si>
    <t> 19.04.1993 21:01 </t>
  </si>
  <si>
    <t>2449119.428 </t>
  </si>
  <si>
    <t> 11.05.1993 22:16 </t>
  </si>
  <si>
    <t> A.Dedoch </t>
  </si>
  <si>
    <t> BRNO 31 </t>
  </si>
  <si>
    <t>2449137.399 </t>
  </si>
  <si>
    <t> 29.05.1993 21:34 </t>
  </si>
  <si>
    <t>2449480.480 </t>
  </si>
  <si>
    <t> 07.05.1994 23:31 </t>
  </si>
  <si>
    <t> J.Jirout </t>
  </si>
  <si>
    <t>2449480.489 </t>
  </si>
  <si>
    <t> 07.05.1994 23:44 </t>
  </si>
  <si>
    <t> M.Vetrovcova </t>
  </si>
  <si>
    <t>2449480.492 </t>
  </si>
  <si>
    <t> 07.05.1994 23:48 </t>
  </si>
  <si>
    <t> P.Skalak </t>
  </si>
  <si>
    <t>2449480.494 </t>
  </si>
  <si>
    <t> 07.05.1994 23:51 </t>
  </si>
  <si>
    <t> M.Rottenborn </t>
  </si>
  <si>
    <t>2449488.666 </t>
  </si>
  <si>
    <t> 16.05.1994 03:59 </t>
  </si>
  <si>
    <t>2449492.7337 </t>
  </si>
  <si>
    <t> 20.05.1994 05:36 </t>
  </si>
  <si>
    <t> -0.0131 </t>
  </si>
  <si>
    <t>C </t>
  </si>
  <si>
    <t>ns</t>
  </si>
  <si>
    <t> G.Lubcke </t>
  </si>
  <si>
    <t>2449844.413 </t>
  </si>
  <si>
    <t> 06.05.1995 21:54 </t>
  </si>
  <si>
    <t> BBS 109 </t>
  </si>
  <si>
    <t>2450152.782 </t>
  </si>
  <si>
    <t> 10.03.1996 06:46 </t>
  </si>
  <si>
    <t>2450190.361 </t>
  </si>
  <si>
    <t> 16.04.1996 20:39 </t>
  </si>
  <si>
    <t> BBS 112 </t>
  </si>
  <si>
    <t>2450192.400 </t>
  </si>
  <si>
    <t> 18.04.1996 21:36 </t>
  </si>
  <si>
    <t>2450194.442 </t>
  </si>
  <si>
    <t> 20.04.1996 22:36 </t>
  </si>
  <si>
    <t> BBS 114 </t>
  </si>
  <si>
    <t>2450210.371 </t>
  </si>
  <si>
    <t> 06.05.1996 20:54 </t>
  </si>
  <si>
    <t>2450571.417 </t>
  </si>
  <si>
    <t> 02.05.1997 22:00 </t>
  </si>
  <si>
    <t> BBS 115 </t>
  </si>
  <si>
    <t>2450573.471 </t>
  </si>
  <si>
    <t> 04.05.1997 23:18 </t>
  </si>
  <si>
    <t> BBS 116 </t>
  </si>
  <si>
    <t>2450582.4482 </t>
  </si>
  <si>
    <t> 13.05.1997 22:45 </t>
  </si>
  <si>
    <t> -0.0053 </t>
  </si>
  <si>
    <t>o</t>
  </si>
  <si>
    <t> W.Kleikamp </t>
  </si>
  <si>
    <t>BAVM 111 </t>
  </si>
  <si>
    <t>2450948.4075 </t>
  </si>
  <si>
    <t> 14.05.1998 21:46 </t>
  </si>
  <si>
    <t> -0.0045 </t>
  </si>
  <si>
    <t>BAVM 118 </t>
  </si>
  <si>
    <t>2451580.6642 </t>
  </si>
  <si>
    <t> 06.02.2000 03:56 </t>
  </si>
  <si>
    <t> -0.0064 </t>
  </si>
  <si>
    <t> M.Zejda </t>
  </si>
  <si>
    <t>IBVS 5287 </t>
  </si>
  <si>
    <t>2452041.3814 </t>
  </si>
  <si>
    <t> 11.05.2001 21:09 </t>
  </si>
  <si>
    <t> -0.0048 </t>
  </si>
  <si>
    <t>-I</t>
  </si>
  <si>
    <t>BAVM 152 </t>
  </si>
  <si>
    <t>2452402.43730 </t>
  </si>
  <si>
    <t> 07.05.2002 22:29 </t>
  </si>
  <si>
    <t>11228</t>
  </si>
  <si>
    <t> -0.00614 </t>
  </si>
  <si>
    <t> R.Ehrenberger </t>
  </si>
  <si>
    <t>OEJV 0074 </t>
  </si>
  <si>
    <t>2452411.4236 </t>
  </si>
  <si>
    <t> 16.05.2002 22:09 </t>
  </si>
  <si>
    <t>11239</t>
  </si>
  <si>
    <t> -0.0054 </t>
  </si>
  <si>
    <t> W.Quester </t>
  </si>
  <si>
    <t>BAVM 158 </t>
  </si>
  <si>
    <t>2453473.7648 </t>
  </si>
  <si>
    <t> 13.04.2005 06:21 </t>
  </si>
  <si>
    <t>12539.5</t>
  </si>
  <si>
    <t> -0.0058 </t>
  </si>
  <si>
    <t> W.Ogloza et al. </t>
  </si>
  <si>
    <t>IBVS 5843 </t>
  </si>
  <si>
    <t>2453492.5531 </t>
  </si>
  <si>
    <t> 02.05.2005 01:16 </t>
  </si>
  <si>
    <t>12562.5</t>
  </si>
  <si>
    <t> -0.0055 </t>
  </si>
  <si>
    <t>2454206.4974 </t>
  </si>
  <si>
    <t> 15.04.2007 23:56 </t>
  </si>
  <si>
    <t>13436.5</t>
  </si>
  <si>
    <t> -0.0070 </t>
  </si>
  <si>
    <t> F.Agerer </t>
  </si>
  <si>
    <t>BAVM 186 </t>
  </si>
  <si>
    <t>2454240.39673 </t>
  </si>
  <si>
    <t> 19.05.2007 21:31 </t>
  </si>
  <si>
    <t>13478</t>
  </si>
  <si>
    <t> -0.00783 </t>
  </si>
  <si>
    <t>R</t>
  </si>
  <si>
    <t>2454577.7653 </t>
  </si>
  <si>
    <t> 21.04.2008 06:22 </t>
  </si>
  <si>
    <t>13891</t>
  </si>
  <si>
    <t> -0.0072 </t>
  </si>
  <si>
    <t> J.Bialozynski </t>
  </si>
  <si>
    <t>JAAVSO 36(2);186 </t>
  </si>
  <si>
    <t>2454590.835 </t>
  </si>
  <si>
    <t> 04.05.2008 08:02 </t>
  </si>
  <si>
    <t>13907</t>
  </si>
  <si>
    <t>2454934.7379 </t>
  </si>
  <si>
    <t> 13.04.2009 05:42 </t>
  </si>
  <si>
    <t>14328</t>
  </si>
  <si>
    <t> -0.0075 </t>
  </si>
  <si>
    <t> K.Menzies </t>
  </si>
  <si>
    <t> JAAVSO 38;85 </t>
  </si>
  <si>
    <t>2454943.7225 </t>
  </si>
  <si>
    <t> 22.04.2009 05:20 </t>
  </si>
  <si>
    <t>14339</t>
  </si>
  <si>
    <t> -0.0085 </t>
  </si>
  <si>
    <t> R.Poklar </t>
  </si>
  <si>
    <t>2455309.6805 </t>
  </si>
  <si>
    <t> 23.04.2010 04:19 </t>
  </si>
  <si>
    <t>14787</t>
  </si>
  <si>
    <t> -0.0090 </t>
  </si>
  <si>
    <t> JAAVSO 39;94 </t>
  </si>
  <si>
    <t>2455336.6380 </t>
  </si>
  <si>
    <t> 20.05.2010 03:18 </t>
  </si>
  <si>
    <t>14820</t>
  </si>
  <si>
    <t> -0.0083 </t>
  </si>
  <si>
    <t>2455629.8951 </t>
  </si>
  <si>
    <t> 09.03.2011 09:28 </t>
  </si>
  <si>
    <t>15179</t>
  </si>
  <si>
    <t> -0.0081 </t>
  </si>
  <si>
    <t>IBVS 5992 </t>
  </si>
  <si>
    <t>2455694.8351 </t>
  </si>
  <si>
    <t> 13.05.2011 08:02 </t>
  </si>
  <si>
    <t>15258.5</t>
  </si>
  <si>
    <t> -0.0094 </t>
  </si>
  <si>
    <t>2456008.9221 </t>
  </si>
  <si>
    <t> 22.03.2012 10:07 </t>
  </si>
  <si>
    <t>15643</t>
  </si>
  <si>
    <t> -0.0095 </t>
  </si>
  <si>
    <t>IBVS 6029 </t>
  </si>
  <si>
    <t>2456085.7085 </t>
  </si>
  <si>
    <t> 07.06.2012 05:00 </t>
  </si>
  <si>
    <t>15737</t>
  </si>
  <si>
    <t>2456406.7384 </t>
  </si>
  <si>
    <t> 24.04.2013 05:43 </t>
  </si>
  <si>
    <t>16130</t>
  </si>
  <si>
    <t> -0.0097 </t>
  </si>
  <si>
    <t> JAAVSO 41;328 </t>
  </si>
  <si>
    <t>2456782.4992 </t>
  </si>
  <si>
    <t> 04.05.2014 23:58 </t>
  </si>
  <si>
    <t>16590</t>
  </si>
  <si>
    <t> -0.0098 </t>
  </si>
  <si>
    <t>BAVM 238 </t>
  </si>
  <si>
    <t>2431230.365 </t>
  </si>
  <si>
    <t> 19.05.1944 20:45 </t>
  </si>
  <si>
    <t> Zessewitsch [Koch] </t>
  </si>
  <si>
    <t>2431232.418 </t>
  </si>
  <si>
    <t> 21.05.1944 22:01 </t>
  </si>
  <si>
    <t> 0.019 </t>
  </si>
  <si>
    <t>2431241.393 </t>
  </si>
  <si>
    <t> 30.05.1944 21:25 </t>
  </si>
  <si>
    <t> 0.009 </t>
  </si>
  <si>
    <t> W.Zessewitsch </t>
  </si>
  <si>
    <t>2431248.332 </t>
  </si>
  <si>
    <t> 06.06.1944 19:58 </t>
  </si>
  <si>
    <t>2431282.235 </t>
  </si>
  <si>
    <t> 10.07.1944 17:38 </t>
  </si>
  <si>
    <t>2431291.215 </t>
  </si>
  <si>
    <t> 19.07.1944 17:09 </t>
  </si>
  <si>
    <t>2433363.212 </t>
  </si>
  <si>
    <t> 22.03.1950 17:05 </t>
  </si>
  <si>
    <t> Hurahuta&amp;Nakamura </t>
  </si>
  <si>
    <t>2434128.624 </t>
  </si>
  <si>
    <t> 26.04.1952 02:58 </t>
  </si>
  <si>
    <t>F </t>
  </si>
  <si>
    <t> B.S.Whitney </t>
  </si>
  <si>
    <t>2434463.126 </t>
  </si>
  <si>
    <t> 26.03.1953 15:01 </t>
  </si>
  <si>
    <t> Kitamura et al. </t>
  </si>
  <si>
    <t>2434481.492 </t>
  </si>
  <si>
    <t> 13.04.1953 23:48 </t>
  </si>
  <si>
    <t> A.Szczepanowska </t>
  </si>
  <si>
    <t>2434490.492 </t>
  </si>
  <si>
    <t> 22.04.1953 23:48 </t>
  </si>
  <si>
    <t>2434499.476 </t>
  </si>
  <si>
    <t> 01.05.1953 23:25 </t>
  </si>
  <si>
    <t>2434543.596 </t>
  </si>
  <si>
    <t> 15.06.1953 02:18 </t>
  </si>
  <si>
    <t>2434817.240 </t>
  </si>
  <si>
    <t> 15.03.1954 17:45 </t>
  </si>
  <si>
    <t>2434868.710 </t>
  </si>
  <si>
    <t> 06.05.1954 05:02 </t>
  </si>
  <si>
    <t>2434897.700 </t>
  </si>
  <si>
    <t> 04.06.1954 04:48 </t>
  </si>
  <si>
    <t>2435925.322 </t>
  </si>
  <si>
    <t> 27.03.1957 19:43 </t>
  </si>
  <si>
    <t>2435932.268 </t>
  </si>
  <si>
    <t> 03.04.1957 18:25 </t>
  </si>
  <si>
    <t>2435982.098 </t>
  </si>
  <si>
    <t> 23.05.1957 14:21 </t>
  </si>
  <si>
    <t>2436683.380 </t>
  </si>
  <si>
    <t> 24.04.1959 21:07 </t>
  </si>
  <si>
    <t> W.Braune </t>
  </si>
  <si>
    <t>2436683.386 </t>
  </si>
  <si>
    <t> 24.04.1959 21:15 </t>
  </si>
  <si>
    <t> R.Rudolph </t>
  </si>
  <si>
    <t>2437378.539 </t>
  </si>
  <si>
    <t> 20.03.1961 00:56 </t>
  </si>
  <si>
    <t>2437378.540 </t>
  </si>
  <si>
    <t> 20.03.1961 00:57 </t>
  </si>
  <si>
    <t>2438108.8243 </t>
  </si>
  <si>
    <t> 20.03.1963 07:46 </t>
  </si>
  <si>
    <t> 0.0003 </t>
  </si>
  <si>
    <t> R.H.Koch </t>
  </si>
  <si>
    <t>2438112.909 </t>
  </si>
  <si>
    <t> 24.03.1963 09:48 </t>
  </si>
  <si>
    <t>2438113.725 </t>
  </si>
  <si>
    <t> 25.03.1963 05:24 </t>
  </si>
  <si>
    <t>2438135.781 </t>
  </si>
  <si>
    <t> 16.04.1963 06:44 </t>
  </si>
  <si>
    <t>2438139.865 </t>
  </si>
  <si>
    <t> 20.04.1963 08:45 </t>
  </si>
  <si>
    <t>2438494.7946 </t>
  </si>
  <si>
    <t> 09.04.1964 07:04 </t>
  </si>
  <si>
    <t> -0.0012 </t>
  </si>
  <si>
    <t>2438498.8792 </t>
  </si>
  <si>
    <t> 13.04.1964 09:06 </t>
  </si>
  <si>
    <t> -0.0010 </t>
  </si>
  <si>
    <t>2438525.429 </t>
  </si>
  <si>
    <t> 09.05.1964 22:17 </t>
  </si>
  <si>
    <t> H.Bode </t>
  </si>
  <si>
    <t>2438525.434 </t>
  </si>
  <si>
    <t> 09.05.1964 22:24 </t>
  </si>
  <si>
    <t> W.Becker </t>
  </si>
  <si>
    <t>2440354.413 </t>
  </si>
  <si>
    <t> 12.05.1969 21:54 </t>
  </si>
  <si>
    <t>2442233.404 </t>
  </si>
  <si>
    <t> 04.07.1974 21:41 </t>
  </si>
  <si>
    <t> 0.195 </t>
  </si>
  <si>
    <t>2443232.652 </t>
  </si>
  <si>
    <t> 30.03.1977 03:38 </t>
  </si>
  <si>
    <t>2443234.694 </t>
  </si>
  <si>
    <t> 01.04.1977 04:39 </t>
  </si>
  <si>
    <t>2446215.459 </t>
  </si>
  <si>
    <t> 29.05.1985 23:00 </t>
  </si>
  <si>
    <t> J.Isles </t>
  </si>
  <si>
    <t>2446940.024 </t>
  </si>
  <si>
    <t> 24.05.1987 12:34 </t>
  </si>
  <si>
    <t> K.Hirosawa </t>
  </si>
  <si>
    <t>2447615.5733 </t>
  </si>
  <si>
    <t> 30.03.1989 01:45 </t>
  </si>
  <si>
    <t> -0.0025 </t>
  </si>
  <si>
    <t>2449837.4695 </t>
  </si>
  <si>
    <t> 29.04.1995 23:16 </t>
  </si>
  <si>
    <t> 0.0029 </t>
  </si>
  <si>
    <t>2449857.073 </t>
  </si>
  <si>
    <t> 19.05.1995 13:45 </t>
  </si>
  <si>
    <t> Y.Sekino </t>
  </si>
  <si>
    <t>2449864.4198 </t>
  </si>
  <si>
    <t> 26.05.1995 22:04 </t>
  </si>
  <si>
    <t> -0.0035 </t>
  </si>
  <si>
    <t> P.Sobotka </t>
  </si>
  <si>
    <t>2450166.662 </t>
  </si>
  <si>
    <t> 24.03.1996 03:53 </t>
  </si>
  <si>
    <t> S.Cook </t>
  </si>
  <si>
    <t>2450197.700 </t>
  </si>
  <si>
    <t> 24.04.1996 04:48 </t>
  </si>
  <si>
    <t>2450515.4717 </t>
  </si>
  <si>
    <t> 07.03.1997 23:19 </t>
  </si>
  <si>
    <t> 0.0017 </t>
  </si>
  <si>
    <t> M.Netolicky </t>
  </si>
  <si>
    <t>2450515.4738 </t>
  </si>
  <si>
    <t> 07.03.1997 23:22 </t>
  </si>
  <si>
    <t> 0.0038 </t>
  </si>
  <si>
    <t> L.Brat </t>
  </si>
  <si>
    <t>2450566.112 </t>
  </si>
  <si>
    <t> 27.04.1997 14:41 </t>
  </si>
  <si>
    <t> K.Nagai </t>
  </si>
  <si>
    <t>2450581.633 </t>
  </si>
  <si>
    <t> 13.05.1997 03:11 </t>
  </si>
  <si>
    <t>2450609.4120 </t>
  </si>
  <si>
    <t> 09.06.1997 21:53 </t>
  </si>
  <si>
    <t>2450897.754 </t>
  </si>
  <si>
    <t> 25.03.1998 06:05 </t>
  </si>
  <si>
    <t> -0.012 </t>
  </si>
  <si>
    <t> C.Stephan </t>
  </si>
  <si>
    <t>2451284.142 </t>
  </si>
  <si>
    <t> 15.04.1999 15:24 </t>
  </si>
  <si>
    <t>2451315.590 </t>
  </si>
  <si>
    <t> 17.05.1999 02:09 </t>
  </si>
  <si>
    <t>2451657.4508 </t>
  </si>
  <si>
    <t> 22.04.2000 22:49 </t>
  </si>
  <si>
    <t> -0.0057 </t>
  </si>
  <si>
    <t> M.Haltuf </t>
  </si>
  <si>
    <t>2451657.4529 </t>
  </si>
  <si>
    <t> 22.04.2000 22:52 </t>
  </si>
  <si>
    <t>2451657.4564 </t>
  </si>
  <si>
    <t> 22.04.2000 22:57 </t>
  </si>
  <si>
    <t> -0.0001 </t>
  </si>
  <si>
    <t>2451663.586 </t>
  </si>
  <si>
    <t> 29.04.2000 02:03 </t>
  </si>
  <si>
    <t>2452015.647 </t>
  </si>
  <si>
    <t> 16.04.2001 03:31 </t>
  </si>
  <si>
    <t>2452738.1459 </t>
  </si>
  <si>
    <t> 08.04.2003 15:30 </t>
  </si>
  <si>
    <t>11639</t>
  </si>
  <si>
    <t> -0.0318 </t>
  </si>
  <si>
    <t> Nakajima </t>
  </si>
  <si>
    <t>2453064.1042 </t>
  </si>
  <si>
    <t> 28.02.2004 14:30 </t>
  </si>
  <si>
    <t>12038</t>
  </si>
  <si>
    <t> -0.0052 </t>
  </si>
  <si>
    <t> S.Kiyota </t>
  </si>
  <si>
    <t>2453394.9374 </t>
  </si>
  <si>
    <t> 24.01.2005 10:29 </t>
  </si>
  <si>
    <t>12443</t>
  </si>
  <si>
    <t> -0.0050 </t>
  </si>
  <si>
    <t> S.Dvorak </t>
  </si>
  <si>
    <t>2453435.7795 </t>
  </si>
  <si>
    <t> 06.03.2005 06:42 </t>
  </si>
  <si>
    <t>12493</t>
  </si>
  <si>
    <t> -0.0065 </t>
  </si>
  <si>
    <t>2453507.665 </t>
  </si>
  <si>
    <t> 17.05.2005 03:57 </t>
  </si>
  <si>
    <t>12581</t>
  </si>
  <si>
    <t>2453511.7483 </t>
  </si>
  <si>
    <t> 21.05.2005 05:57 </t>
  </si>
  <si>
    <t>12586</t>
  </si>
  <si>
    <t> -0.0068 </t>
  </si>
  <si>
    <t> C.Hesseltine </t>
  </si>
  <si>
    <t>2453876.076 </t>
  </si>
  <si>
    <t> 20.05.2006 13:49 </t>
  </si>
  <si>
    <t>13032</t>
  </si>
  <si>
    <t> K.Nagai et al. </t>
  </si>
  <si>
    <t>2454171.7817 </t>
  </si>
  <si>
    <t> 12.03.2007 06:45 </t>
  </si>
  <si>
    <t>13394</t>
  </si>
  <si>
    <t> -0.0056 </t>
  </si>
  <si>
    <t>2454211.8075 </t>
  </si>
  <si>
    <t> 21.04.2007 07:22 </t>
  </si>
  <si>
    <t>13443</t>
  </si>
  <si>
    <t> -0.0066 </t>
  </si>
  <si>
    <t>2454572.0464 </t>
  </si>
  <si>
    <t> 15.04.2008 13:06 </t>
  </si>
  <si>
    <t>13884</t>
  </si>
  <si>
    <t> -0.0080 </t>
  </si>
  <si>
    <t>Rc</t>
  </si>
  <si>
    <t>2454585.120 </t>
  </si>
  <si>
    <t> 28.04.2008 14:52 </t>
  </si>
  <si>
    <t>13900</t>
  </si>
  <si>
    <t> Y.Maeda </t>
  </si>
  <si>
    <t>2454594.1025 </t>
  </si>
  <si>
    <t> 07.05.2008 14:27 </t>
  </si>
  <si>
    <t>13911</t>
  </si>
  <si>
    <t> K.Nakajima </t>
  </si>
  <si>
    <t>2455658.0764 </t>
  </si>
  <si>
    <t> 06.04.2011 13:50 </t>
  </si>
  <si>
    <t>15213.5</t>
  </si>
  <si>
    <t> -0.0088 </t>
  </si>
  <si>
    <t>2455676.058 </t>
  </si>
  <si>
    <t> 24.04.2011 13:23 </t>
  </si>
  <si>
    <t>15235.5</t>
  </si>
  <si>
    <t>cG</t>
  </si>
  <si>
    <t>2456045.6828 </t>
  </si>
  <si>
    <t> 28.04.2012 04:23 </t>
  </si>
  <si>
    <t>15688</t>
  </si>
  <si>
    <t>2456421.0334 </t>
  </si>
  <si>
    <t> 08.05.2013 12:48 </t>
  </si>
  <si>
    <t>16147.5</t>
  </si>
  <si>
    <t> -0.0099 </t>
  </si>
  <si>
    <t>2456786.9913 </t>
  </si>
  <si>
    <t> 09.05.2014 11:47 </t>
  </si>
  <si>
    <t>16595.5</t>
  </si>
  <si>
    <t> -0.0105 </t>
  </si>
  <si>
    <t>JAVSO 49, 256</t>
  </si>
  <si>
    <t>JAAVSO, 50, 255</t>
  </si>
  <si>
    <t>VSB, 108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</si>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</sst>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m/d/yyyy\ h:mm"/>
    <numFmt numFmtId="166" formatCode="mm/dd/yy\ hh:mm\ AM/PM"/>
    <numFmt numFmtId="167" formatCode="d/mm/yyyy;@"/>
    <numFmt numFmtId="168" formatCode="0.00000"/>
  </numFmts>
  <fonts count="21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thin">
        <color indexed="22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1">
    <xf numFmtId="0" fontId="0" fillId="0" borderId="0">
      <alignment vertical="top"/>
    </xf>
    <xf numFmtId="3" fontId="19" fillId="0" borderId="0" applyFill="0" applyBorder="0" applyProtection="0">
      <alignment vertical="top"/>
    </xf>
    <xf numFmtId="164" fontId="19" fillId="0" borderId="0" applyFill="0" applyBorder="0" applyProtection="0">
      <alignment vertical="top"/>
    </xf>
    <xf numFmtId="0" fontId="19" fillId="0" borderId="0" applyFill="0" applyBorder="0" applyProtection="0">
      <alignment vertical="top"/>
    </xf>
    <xf numFmtId="2" fontId="19" fillId="0" borderId="0" applyFill="0" applyBorder="0" applyProtection="0">
      <alignment vertical="top"/>
    </xf>
    <xf numFmtId="0" fontId="18" fillId="0" borderId="0" applyNumberFormat="0" applyFill="0" applyBorder="0" applyProtection="0">
      <alignment vertical="top"/>
    </xf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</cellStyleXfs>
  <cellXfs count="133">
    <xf numFmtId="0" fontId="0" fillId="0" borderId="0" xfId="0">
      <alignment vertical="top"/>
    </xf>
    <xf numFmtId="0" fontId="0" fillId="0" borderId="0" xfId="0" applyAlignment="1"/>
    <xf numFmtId="0" fontId="2" fillId="0" borderId="1" xfId="0" applyFont="1" applyBorder="1">
      <alignment vertical="top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0" fontId="3" fillId="0" borderId="0" xfId="0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3" fillId="0" borderId="0" xfId="0" applyFont="1" applyAlignment="1"/>
    <xf numFmtId="0" fontId="6" fillId="0" borderId="0" xfId="0" applyFo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7" xfId="0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165" fontId="7" fillId="0" borderId="0" xfId="0" applyNumberFormat="1" applyFont="1">
      <alignment vertical="top"/>
    </xf>
    <xf numFmtId="0" fontId="3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0" xfId="0" applyFont="1" applyBorder="1" applyAlignment="1"/>
    <xf numFmtId="0" fontId="9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0" xfId="0" applyFont="1" applyAlignment="1"/>
    <xf numFmtId="0" fontId="9" fillId="0" borderId="1" xfId="0" applyFont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9" fillId="0" borderId="1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1" xfId="0" applyFont="1" applyBorder="1">
      <alignment vertical="top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vertical="top"/>
    </xf>
    <xf numFmtId="0" fontId="0" fillId="0" borderId="0" xfId="0" applyAlignment="1">
      <alignment horizontal="left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2" fillId="0" borderId="0" xfId="0" applyFont="1">
      <alignment vertical="top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>
      <alignment vertical="top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13" fillId="0" borderId="0" xfId="8" applyFont="1" applyAlignment="1">
      <alignment horizontal="left"/>
    </xf>
    <xf numFmtId="0" fontId="13" fillId="0" borderId="0" xfId="8" applyFont="1" applyAlignment="1">
      <alignment horizontal="center"/>
    </xf>
    <xf numFmtId="0" fontId="13" fillId="0" borderId="0" xfId="6" applyFont="1" applyAlignment="1">
      <alignment wrapText="1"/>
    </xf>
    <xf numFmtId="0" fontId="13" fillId="0" borderId="0" xfId="6" applyFont="1" applyAlignment="1">
      <alignment horizontal="center" wrapText="1"/>
    </xf>
    <xf numFmtId="0" fontId="13" fillId="0" borderId="0" xfId="6" applyFont="1" applyAlignment="1">
      <alignment horizontal="left" wrapText="1"/>
    </xf>
    <xf numFmtId="0" fontId="13" fillId="0" borderId="0" xfId="6" applyFont="1" applyAlignment="1">
      <alignment horizontal="left"/>
    </xf>
    <xf numFmtId="0" fontId="13" fillId="0" borderId="0" xfId="6" applyFont="1" applyAlignment="1">
      <alignment horizontal="center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13" fillId="0" borderId="0" xfId="8" applyFont="1" applyAlignment="1">
      <alignment horizontal="center" wrapText="1"/>
    </xf>
    <xf numFmtId="0" fontId="13" fillId="0" borderId="0" xfId="8" applyFont="1" applyAlignment="1">
      <alignment horizontal="left" wrapText="1"/>
    </xf>
    <xf numFmtId="0" fontId="7" fillId="0" borderId="0" xfId="8" applyFont="1" applyAlignment="1">
      <alignment horizontal="left"/>
    </xf>
    <xf numFmtId="0" fontId="7" fillId="0" borderId="0" xfId="8" applyFont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6" applyFont="1"/>
    <xf numFmtId="0" fontId="0" fillId="0" borderId="1" xfId="0" applyBorder="1" applyAlignment="1">
      <alignment horizontal="left" vertical="top"/>
    </xf>
    <xf numFmtId="0" fontId="16" fillId="0" borderId="1" xfId="0" applyFont="1" applyBorder="1" applyAlignment="1">
      <alignment vertical="center"/>
    </xf>
    <xf numFmtId="0" fontId="11" fillId="0" borderId="0" xfId="0" applyFont="1" applyAlignment="1"/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/>
    <xf numFmtId="0" fontId="0" fillId="0" borderId="7" xfId="0" applyBorder="1" applyAlignment="1">
      <alignment horizontal="left"/>
    </xf>
    <xf numFmtId="0" fontId="0" fillId="0" borderId="0" xfId="0" applyAlignment="1">
      <alignment horizontal="left" vertical="top"/>
    </xf>
    <xf numFmtId="0" fontId="7" fillId="0" borderId="0" xfId="0" applyFont="1" applyAlignment="1">
      <alignment horizontal="left"/>
    </xf>
    <xf numFmtId="166" fontId="7" fillId="0" borderId="0" xfId="0" applyNumberFormat="1" applyFont="1">
      <alignment vertical="top"/>
    </xf>
    <xf numFmtId="0" fontId="0" fillId="0" borderId="8" xfId="0" applyBorder="1" applyAlignment="1">
      <alignment horizontal="left" vertical="top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12" fillId="0" borderId="1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vertic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0" fontId="13" fillId="0" borderId="0" xfId="9" applyFont="1" applyAlignment="1">
      <alignment horizontal="left"/>
    </xf>
    <xf numFmtId="0" fontId="13" fillId="0" borderId="0" xfId="9" applyFont="1" applyAlignment="1">
      <alignment horizontal="center"/>
    </xf>
    <xf numFmtId="0" fontId="10" fillId="0" borderId="0" xfId="6" applyFont="1" applyAlignment="1">
      <alignment wrapText="1"/>
    </xf>
    <xf numFmtId="0" fontId="10" fillId="0" borderId="0" xfId="6" applyFont="1" applyAlignment="1">
      <alignment horizontal="center" wrapText="1"/>
    </xf>
    <xf numFmtId="0" fontId="10" fillId="0" borderId="0" xfId="6" applyFont="1" applyAlignment="1">
      <alignment horizontal="left" wrapText="1"/>
    </xf>
    <xf numFmtId="0" fontId="10" fillId="0" borderId="0" xfId="6" applyFont="1" applyAlignment="1">
      <alignment horizontal="left"/>
    </xf>
    <xf numFmtId="0" fontId="10" fillId="0" borderId="0" xfId="6" applyFont="1" applyAlignment="1">
      <alignment horizontal="center"/>
    </xf>
    <xf numFmtId="0" fontId="14" fillId="0" borderId="0" xfId="10" applyFont="1" applyAlignment="1">
      <alignment horizontal="left" vertical="center"/>
    </xf>
    <xf numFmtId="0" fontId="14" fillId="0" borderId="0" xfId="10" applyFont="1" applyAlignment="1">
      <alignment horizontal="center" vertical="center"/>
    </xf>
    <xf numFmtId="0" fontId="13" fillId="0" borderId="0" xfId="9" applyFont="1" applyAlignment="1">
      <alignment horizontal="center" wrapText="1"/>
    </xf>
    <xf numFmtId="0" fontId="13" fillId="0" borderId="0" xfId="9" applyFont="1" applyAlignment="1">
      <alignment horizontal="left" wrapText="1"/>
    </xf>
    <xf numFmtId="0" fontId="7" fillId="0" borderId="0" xfId="9" applyFont="1" applyAlignment="1">
      <alignment horizontal="left"/>
    </xf>
    <xf numFmtId="0" fontId="7" fillId="0" borderId="0" xfId="9" applyFont="1" applyAlignment="1">
      <alignment horizontal="center"/>
    </xf>
    <xf numFmtId="0" fontId="17" fillId="0" borderId="0" xfId="0" applyFont="1" applyAlignment="1"/>
    <xf numFmtId="0" fontId="15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8" fillId="0" borderId="0" xfId="5" applyNumberFormat="1" applyFill="1" applyBorder="1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10" fillId="2" borderId="18" xfId="0" applyFont="1" applyFill="1" applyBorder="1" applyAlignment="1">
      <alignment horizontal="left" vertical="top" wrapText="1" indent="1"/>
    </xf>
    <xf numFmtId="0" fontId="10" fillId="2" borderId="18" xfId="0" applyFont="1" applyFill="1" applyBorder="1" applyAlignment="1">
      <alignment horizontal="center" vertical="top" wrapText="1"/>
    </xf>
    <xf numFmtId="0" fontId="10" fillId="2" borderId="18" xfId="0" applyFont="1" applyFill="1" applyBorder="1" applyAlignment="1">
      <alignment horizontal="right" vertical="top" wrapText="1"/>
    </xf>
    <xf numFmtId="0" fontId="18" fillId="2" borderId="18" xfId="5" applyNumberFormat="1" applyFill="1" applyBorder="1" applyAlignment="1" applyProtection="1">
      <alignment horizontal="right" vertical="top" wrapText="1"/>
    </xf>
    <xf numFmtId="167" fontId="0" fillId="0" borderId="0" xfId="0" applyNumberFormat="1" applyAlignment="1"/>
    <xf numFmtId="0" fontId="0" fillId="0" borderId="0" xfId="0" applyAlignment="1">
      <alignment horizontal="right" vertical="top"/>
    </xf>
    <xf numFmtId="0" fontId="5" fillId="0" borderId="0" xfId="0" applyFont="1" applyAlignment="1">
      <alignment horizontal="right" vertical="top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protection locked="0"/>
    </xf>
    <xf numFmtId="0" fontId="20" fillId="0" borderId="0" xfId="0" applyFont="1" applyAlignment="1">
      <alignment horizontal="left" vertical="center" wrapText="1"/>
    </xf>
    <xf numFmtId="168" fontId="20" fillId="0" borderId="0" xfId="0" applyNumberFormat="1" applyFont="1" applyAlignment="1" applyProtection="1">
      <alignment horizontal="left" vertical="center" wrapText="1"/>
      <protection locked="0"/>
    </xf>
    <xf numFmtId="168" fontId="20" fillId="0" borderId="0" xfId="0" applyNumberFormat="1" applyFont="1" applyAlignment="1">
      <alignment horizontal="left" vertical="center" wrapText="1"/>
    </xf>
  </cellXfs>
  <cellStyles count="11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  <cellStyle name="Normal_A_B (2)" xfId="9" xr:uid="{00000000-0005-0000-0000-000009000000}"/>
    <cellStyle name="Normal_B (2)" xfId="10" xr:uid="{00000000-0005-0000-0000-00000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Vir - O-C Diagr.</a:t>
            </a:r>
          </a:p>
        </c:rich>
      </c:tx>
      <c:layout>
        <c:manualLayout>
          <c:xMode val="edge"/>
          <c:yMode val="edge"/>
          <c:x val="0.38345864661654133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36090225563911"/>
          <c:y val="0.22822889753688513"/>
          <c:w val="0.80751879699248119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1'!$H$21:$H$3020</c:f>
              <c:numCache>
                <c:formatCode>General</c:formatCode>
                <c:ptCount val="3000"/>
                <c:pt idx="0">
                  <c:v>8.3867050052504055E-3</c:v>
                </c:pt>
                <c:pt idx="1">
                  <c:v>1.9207680004910799E-2</c:v>
                </c:pt>
                <c:pt idx="2">
                  <c:v>8.6199700053839479E-3</c:v>
                </c:pt>
                <c:pt idx="3">
                  <c:v>4.211285002384102E-3</c:v>
                </c:pt>
                <c:pt idx="4">
                  <c:v>7.0394700014730915E-3</c:v>
                </c:pt>
                <c:pt idx="5">
                  <c:v>1.4517600029648747E-3</c:v>
                </c:pt>
                <c:pt idx="6">
                  <c:v>3.6129950021859258E-3</c:v>
                </c:pt>
                <c:pt idx="7">
                  <c:v>6.9144250082899816E-3</c:v>
                </c:pt>
                <c:pt idx="8">
                  <c:v>-9.8700038506649435E-6</c:v>
                </c:pt>
                <c:pt idx="9">
                  <c:v>-1.3621095000416972E-2</c:v>
                </c:pt>
                <c:pt idx="10">
                  <c:v>7.911950015113689E-4</c:v>
                </c:pt>
                <c:pt idx="11">
                  <c:v>-7.9651499254396185E-4</c:v>
                </c:pt>
                <c:pt idx="12">
                  <c:v>8.1365450023440644E-3</c:v>
                </c:pt>
                <c:pt idx="13">
                  <c:v>1.4719500177307054E-4</c:v>
                </c:pt>
                <c:pt idx="14">
                  <c:v>7.2357649987679906E-3</c:v>
                </c:pt>
                <c:pt idx="15">
                  <c:v>-1.7063900013454258E-3</c:v>
                </c:pt>
                <c:pt idx="16">
                  <c:v>-4.1917700000340119E-3</c:v>
                </c:pt>
                <c:pt idx="17">
                  <c:v>-1.6004549979697913E-3</c:v>
                </c:pt>
                <c:pt idx="18">
                  <c:v>-7.6866499875904992E-4</c:v>
                </c:pt>
                <c:pt idx="19">
                  <c:v>-3.0458499968517572E-3</c:v>
                </c:pt>
                <c:pt idx="20">
                  <c:v>2.9541500043706037E-3</c:v>
                </c:pt>
                <c:pt idx="21">
                  <c:v>-1.7859599975054152E-3</c:v>
                </c:pt>
                <c:pt idx="22">
                  <c:v>-7.8595999366370961E-4</c:v>
                </c:pt>
                <c:pt idx="23">
                  <c:v>2.9470000299625099E-4</c:v>
                </c:pt>
                <c:pt idx="24">
                  <c:v>6.36650001979433E-4</c:v>
                </c:pt>
                <c:pt idx="25">
                  <c:v>-2.3495999630540609E-4</c:v>
                </c:pt>
                <c:pt idx="26">
                  <c:v>2.3157000396167859E-4</c:v>
                </c:pt>
                <c:pt idx="27">
                  <c:v>-1.2648000119952485E-4</c:v>
                </c:pt>
                <c:pt idx="28">
                  <c:v>-1.2410249983076937E-3</c:v>
                </c:pt>
                <c:pt idx="29">
                  <c:v>-9.9907499679829925E-4</c:v>
                </c:pt>
                <c:pt idx="30">
                  <c:v>4.7359999734908342E-4</c:v>
                </c:pt>
                <c:pt idx="31">
                  <c:v>5.4736000020056963E-3</c:v>
                </c:pt>
                <c:pt idx="9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DB-4E8E-9F4E-6D5899CDD9A3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1'!$I$21:$I$3020</c:f>
              <c:numCache>
                <c:formatCode>General</c:formatCode>
                <c:ptCount val="3000"/>
                <c:pt idx="32">
                  <c:v>-3.5256699920864776E-3</c:v>
                </c:pt>
                <c:pt idx="33">
                  <c:v>-7.1034999564290047E-4</c:v>
                </c:pt>
                <c:pt idx="34">
                  <c:v>-2.18957999459235E-3</c:v>
                </c:pt>
                <c:pt idx="35">
                  <c:v>-1.0611899997456931E-3</c:v>
                </c:pt>
                <c:pt idx="36">
                  <c:v>5.9388100053183734E-3</c:v>
                </c:pt>
                <c:pt idx="37">
                  <c:v>8.9388100022915751E-3</c:v>
                </c:pt>
                <c:pt idx="38">
                  <c:v>1.2227100014570169E-3</c:v>
                </c:pt>
                <c:pt idx="39">
                  <c:v>2.3511000035796314E-3</c:v>
                </c:pt>
                <c:pt idx="40">
                  <c:v>4.9930500026675873E-3</c:v>
                </c:pt>
                <c:pt idx="41">
                  <c:v>-1.8237000040244311E-4</c:v>
                </c:pt>
                <c:pt idx="42">
                  <c:v>-8.3150000136811286E-5</c:v>
                </c:pt>
                <c:pt idx="43">
                  <c:v>-6.9547599923680536E-3</c:v>
                </c:pt>
                <c:pt idx="44">
                  <c:v>-4.9547599919606E-3</c:v>
                </c:pt>
                <c:pt idx="45">
                  <c:v>4.524000542005524E-5</c:v>
                </c:pt>
                <c:pt idx="46">
                  <c:v>6.8719000410055742E-4</c:v>
                </c:pt>
                <c:pt idx="47">
                  <c:v>1.3457529996230733E-2</c:v>
                </c:pt>
                <c:pt idx="48">
                  <c:v>-2.4882299985620193E-3</c:v>
                </c:pt>
                <c:pt idx="49">
                  <c:v>4.5117699992260896E-3</c:v>
                </c:pt>
                <c:pt idx="50">
                  <c:v>4.9240600055782124E-3</c:v>
                </c:pt>
                <c:pt idx="51">
                  <c:v>-3.5623799994937144E-3</c:v>
                </c:pt>
                <c:pt idx="52">
                  <c:v>2.6220000290777534E-4</c:v>
                </c:pt>
                <c:pt idx="53">
                  <c:v>4.5732200014754198E-3</c:v>
                </c:pt>
                <c:pt idx="54">
                  <c:v>7.9690400016261265E-3</c:v>
                </c:pt>
                <c:pt idx="55">
                  <c:v>-1.0906899988185614E-3</c:v>
                </c:pt>
                <c:pt idx="56">
                  <c:v>-2.7491099972394295E-3</c:v>
                </c:pt>
                <c:pt idx="57">
                  <c:v>3.5347900047781877E-3</c:v>
                </c:pt>
                <c:pt idx="58">
                  <c:v>4.4335200000205077E-3</c:v>
                </c:pt>
                <c:pt idx="59">
                  <c:v>-1.924529999087099E-3</c:v>
                </c:pt>
                <c:pt idx="60">
                  <c:v>2.0754700017278083E-3</c:v>
                </c:pt>
                <c:pt idx="61">
                  <c:v>-5.6876599919633009E-3</c:v>
                </c:pt>
                <c:pt idx="62">
                  <c:v>3.0157400033203885E-3</c:v>
                </c:pt>
                <c:pt idx="63">
                  <c:v>-1.1236299978918396E-3</c:v>
                </c:pt>
                <c:pt idx="64">
                  <c:v>-7.5486200003069825E-3</c:v>
                </c:pt>
                <c:pt idx="65">
                  <c:v>2.100539997627493E-3</c:v>
                </c:pt>
                <c:pt idx="66">
                  <c:v>1.4115599988144822E-3</c:v>
                </c:pt>
                <c:pt idx="67">
                  <c:v>-5.0748799985740334E-3</c:v>
                </c:pt>
                <c:pt idx="68">
                  <c:v>-2.4058099952526391E-3</c:v>
                </c:pt>
                <c:pt idx="69">
                  <c:v>1.5941900055622682E-3</c:v>
                </c:pt>
                <c:pt idx="70">
                  <c:v>-1.9935199961764738E-3</c:v>
                </c:pt>
                <c:pt idx="71">
                  <c:v>-8.3800999709637836E-4</c:v>
                </c:pt>
                <c:pt idx="72">
                  <c:v>5.4187700006878003E-3</c:v>
                </c:pt>
                <c:pt idx="73">
                  <c:v>5.6357299981755204E-3</c:v>
                </c:pt>
                <c:pt idx="74">
                  <c:v>6.6357300020172261E-3</c:v>
                </c:pt>
                <c:pt idx="75">
                  <c:v>-1.2451399961719289E-3</c:v>
                </c:pt>
                <c:pt idx="76">
                  <c:v>-5.8328499944764189E-3</c:v>
                </c:pt>
                <c:pt idx="77">
                  <c:v>-1.3595979995443486E-2</c:v>
                </c:pt>
                <c:pt idx="78">
                  <c:v>-5.5959799938136712E-3</c:v>
                </c:pt>
                <c:pt idx="79">
                  <c:v>4.0402000013273209E-4</c:v>
                </c:pt>
                <c:pt idx="80">
                  <c:v>5.404020004789345E-3</c:v>
                </c:pt>
                <c:pt idx="81">
                  <c:v>-2.3048699949868023E-3</c:v>
                </c:pt>
                <c:pt idx="83">
                  <c:v>-4.9018399950000457E-3</c:v>
                </c:pt>
                <c:pt idx="84">
                  <c:v>-1.9018399980268441E-3</c:v>
                </c:pt>
                <c:pt idx="85">
                  <c:v>-3.4895499920821749E-3</c:v>
                </c:pt>
                <c:pt idx="86">
                  <c:v>-8.6107299939612858E-3</c:v>
                </c:pt>
                <c:pt idx="87">
                  <c:v>2.1389270004874561E-2</c:v>
                </c:pt>
                <c:pt idx="88">
                  <c:v>4.9605099993641488E-3</c:v>
                </c:pt>
                <c:pt idx="89">
                  <c:v>-4.3975399967166595E-3</c:v>
                </c:pt>
                <c:pt idx="90">
                  <c:v>-2.6271999959135428E-3</c:v>
                </c:pt>
                <c:pt idx="91">
                  <c:v>-3.9780399965820834E-3</c:v>
                </c:pt>
                <c:pt idx="92">
                  <c:v>-2.3360899940598756E-3</c:v>
                </c:pt>
                <c:pt idx="93">
                  <c:v>1.2045900002704002E-3</c:v>
                </c:pt>
                <c:pt idx="94">
                  <c:v>-6.2547999550588429E-4</c:v>
                </c:pt>
                <c:pt idx="95">
                  <c:v>-6.0017200012225658E-3</c:v>
                </c:pt>
                <c:pt idx="96">
                  <c:v>3.9787000423530117E-4</c:v>
                </c:pt>
                <c:pt idx="97">
                  <c:v>7.1610000304644927E-4</c:v>
                </c:pt>
                <c:pt idx="98">
                  <c:v>0</c:v>
                </c:pt>
                <c:pt idx="99">
                  <c:v>8.2097500853706151E-4</c:v>
                </c:pt>
                <c:pt idx="100">
                  <c:v>6.4195000595645979E-4</c:v>
                </c:pt>
                <c:pt idx="101">
                  <c:v>-3.4342500002821907E-3</c:v>
                </c:pt>
                <c:pt idx="102">
                  <c:v>2.8839799997513182E-3</c:v>
                </c:pt>
                <c:pt idx="103">
                  <c:v>-3.9605099955224432E-3</c:v>
                </c:pt>
                <c:pt idx="105">
                  <c:v>-1.2371999982860871E-3</c:v>
                </c:pt>
                <c:pt idx="106">
                  <c:v>-1.6731699943193235E-3</c:v>
                </c:pt>
                <c:pt idx="107">
                  <c:v>-6.7865999153582379E-4</c:v>
                </c:pt>
                <c:pt idx="108">
                  <c:v>-3.0765299961785786E-3</c:v>
                </c:pt>
                <c:pt idx="109">
                  <c:v>6.7243700032122433E-3</c:v>
                </c:pt>
                <c:pt idx="110">
                  <c:v>-3.1549992854706943E-5</c:v>
                </c:pt>
                <c:pt idx="111">
                  <c:v>-2.2612100001424551E-3</c:v>
                </c:pt>
                <c:pt idx="112">
                  <c:v>1.6646399963065051E-3</c:v>
                </c:pt>
                <c:pt idx="113">
                  <c:v>5.3515699983108789E-3</c:v>
                </c:pt>
                <c:pt idx="114">
                  <c:v>3.1291200066334568E-3</c:v>
                </c:pt>
                <c:pt idx="115">
                  <c:v>-1.0462999998708256E-3</c:v>
                </c:pt>
                <c:pt idx="116">
                  <c:v>-5.8181999338557944E-4</c:v>
                </c:pt>
                <c:pt idx="117">
                  <c:v>6.8011999974260107E-4</c:v>
                </c:pt>
                <c:pt idx="122">
                  <c:v>3.2723000185796991E-4</c:v>
                </c:pt>
                <c:pt idx="123">
                  <c:v>4.739520009025E-3</c:v>
                </c:pt>
                <c:pt idx="124">
                  <c:v>1.8459499988239259E-3</c:v>
                </c:pt>
                <c:pt idx="125">
                  <c:v>4.8459500030730851E-3</c:v>
                </c:pt>
                <c:pt idx="126">
                  <c:v>4.8459500030730851E-3</c:v>
                </c:pt>
                <c:pt idx="127">
                  <c:v>1.137060004111845E-3</c:v>
                </c:pt>
                <c:pt idx="128">
                  <c:v>-9.1217699955450371E-3</c:v>
                </c:pt>
                <c:pt idx="129">
                  <c:v>-1.3641300029121339E-3</c:v>
                </c:pt>
                <c:pt idx="130">
                  <c:v>2.1432000357890502E-4</c:v>
                </c:pt>
                <c:pt idx="131">
                  <c:v>-2.2956350003369153E-3</c:v>
                </c:pt>
                <c:pt idx="132">
                  <c:v>1.0189899985562079E-3</c:v>
                </c:pt>
                <c:pt idx="133">
                  <c:v>-5.54725499387132E-3</c:v>
                </c:pt>
                <c:pt idx="134">
                  <c:v>1.4199570003256667E-2</c:v>
                </c:pt>
                <c:pt idx="135">
                  <c:v>-8.7226749892579392E-3</c:v>
                </c:pt>
                <c:pt idx="136">
                  <c:v>-1.7226749914698303E-3</c:v>
                </c:pt>
                <c:pt idx="137">
                  <c:v>-3.9016999944578856E-3</c:v>
                </c:pt>
                <c:pt idx="138">
                  <c:v>-5.5635599928791635E-3</c:v>
                </c:pt>
                <c:pt idx="139">
                  <c:v>-3.1512699933955446E-3</c:v>
                </c:pt>
                <c:pt idx="140">
                  <c:v>1.7474600026616827E-3</c:v>
                </c:pt>
                <c:pt idx="141">
                  <c:v>3.8941000093473122E-4</c:v>
                </c:pt>
                <c:pt idx="142">
                  <c:v>1.5720399969723076E-3</c:v>
                </c:pt>
                <c:pt idx="150">
                  <c:v>1.4796045004914049E-2</c:v>
                </c:pt>
                <c:pt idx="154">
                  <c:v>-8.8694199948804453E-3</c:v>
                </c:pt>
                <c:pt idx="155">
                  <c:v>-8.1517999205971137E-4</c:v>
                </c:pt>
                <c:pt idx="156">
                  <c:v>1.5971100001479499E-3</c:v>
                </c:pt>
                <c:pt idx="157">
                  <c:v>7.7234500058693811E-3</c:v>
                </c:pt>
                <c:pt idx="162">
                  <c:v>-5.3638949975720607E-3</c:v>
                </c:pt>
                <c:pt idx="163">
                  <c:v>-7.7183399916975759E-3</c:v>
                </c:pt>
                <c:pt idx="164">
                  <c:v>6.9395000173244625E-4</c:v>
                </c:pt>
                <c:pt idx="165">
                  <c:v>-4.4943350003450178E-3</c:v>
                </c:pt>
                <c:pt idx="166">
                  <c:v>-4.9030200025299564E-3</c:v>
                </c:pt>
                <c:pt idx="167">
                  <c:v>-8.4364899958018214E-3</c:v>
                </c:pt>
                <c:pt idx="168">
                  <c:v>-8.6119100014911965E-3</c:v>
                </c:pt>
                <c:pt idx="169">
                  <c:v>-1.3688109997019637E-2</c:v>
                </c:pt>
                <c:pt idx="170">
                  <c:v>-4.6881099988240749E-3</c:v>
                </c:pt>
                <c:pt idx="171">
                  <c:v>-1.6881100018508732E-3</c:v>
                </c:pt>
                <c:pt idx="172">
                  <c:v>3.1188999855658039E-4</c:v>
                </c:pt>
                <c:pt idx="173">
                  <c:v>3.595790003600996E-3</c:v>
                </c:pt>
                <c:pt idx="174">
                  <c:v>-1.3062259997241199E-2</c:v>
                </c:pt>
                <c:pt idx="179">
                  <c:v>3.0096350019448437E-3</c:v>
                </c:pt>
                <c:pt idx="182">
                  <c:v>2.9768599997623824E-3</c:v>
                </c:pt>
                <c:pt idx="184">
                  <c:v>5.8828000037465245E-3</c:v>
                </c:pt>
                <c:pt idx="185">
                  <c:v>2.7037750041927211E-3</c:v>
                </c:pt>
                <c:pt idx="186">
                  <c:v>2.524750008888077E-3</c:v>
                </c:pt>
                <c:pt idx="188">
                  <c:v>2.5283550057793036E-3</c:v>
                </c:pt>
                <c:pt idx="195">
                  <c:v>-8.7232649966608733E-3</c:v>
                </c:pt>
                <c:pt idx="196">
                  <c:v>3.0977100032032467E-3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DB-4E8E-9F4E-6D5899CDD9A3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1'!$J$21:$J$3020</c:f>
              <c:numCache>
                <c:formatCode>General</c:formatCode>
                <c:ptCount val="3000"/>
                <c:pt idx="143">
                  <c:v>-2.6024799954029731E-3</c:v>
                </c:pt>
                <c:pt idx="144">
                  <c:v>-2.5024799979291856E-3</c:v>
                </c:pt>
                <c:pt idx="145">
                  <c:v>-2.4024799931794405E-3</c:v>
                </c:pt>
                <c:pt idx="146">
                  <c:v>-1.50247999408748E-3</c:v>
                </c:pt>
                <c:pt idx="147">
                  <c:v>-3.2321399994543754E-3</c:v>
                </c:pt>
                <c:pt idx="148">
                  <c:v>-3.2321399994543754E-3</c:v>
                </c:pt>
                <c:pt idx="149">
                  <c:v>-1.6321399962180294E-3</c:v>
                </c:pt>
                <c:pt idx="151">
                  <c:v>-3.6620049941120669E-3</c:v>
                </c:pt>
                <c:pt idx="152">
                  <c:v>-3.5620049966382794E-3</c:v>
                </c:pt>
                <c:pt idx="153">
                  <c:v>-1.1620049917837605E-3</c:v>
                </c:pt>
                <c:pt idx="199">
                  <c:v>-5.2900000009685755E-3</c:v>
                </c:pt>
                <c:pt idx="202">
                  <c:v>-4.4712799935950898E-3</c:v>
                </c:pt>
                <c:pt idx="216">
                  <c:v>-4.7854599979473278E-3</c:v>
                </c:pt>
                <c:pt idx="220">
                  <c:v>-5.4247899970505387E-3</c:v>
                </c:pt>
                <c:pt idx="235">
                  <c:v>-6.9877649948466569E-3</c:v>
                </c:pt>
                <c:pt idx="257">
                  <c:v>-9.8098999951616861E-3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DB-4E8E-9F4E-6D5899CDD9A3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1'!$K$21:$K$3020</c:f>
              <c:numCache>
                <c:formatCode>General</c:formatCode>
                <c:ptCount val="3000"/>
                <c:pt idx="118">
                  <c:v>-1.4104765003139619E-2</c:v>
                </c:pt>
                <c:pt idx="119">
                  <c:v>-1.3983789998746943E-2</c:v>
                </c:pt>
                <c:pt idx="120">
                  <c:v>-1.4162815001327544E-2</c:v>
                </c:pt>
                <c:pt idx="121">
                  <c:v>-1.4034424995770678E-2</c:v>
                </c:pt>
                <c:pt idx="158">
                  <c:v>-1.5374994996818714E-2</c:v>
                </c:pt>
                <c:pt idx="159">
                  <c:v>-1.485401999525493E-2</c:v>
                </c:pt>
                <c:pt idx="160">
                  <c:v>-1.4817149996815715E-2</c:v>
                </c:pt>
                <c:pt idx="161">
                  <c:v>-1.0025834992120508E-2</c:v>
                </c:pt>
                <c:pt idx="175">
                  <c:v>-5.8088000005227514E-3</c:v>
                </c:pt>
                <c:pt idx="176">
                  <c:v>-6.5804099940578453E-3</c:v>
                </c:pt>
                <c:pt idx="177">
                  <c:v>-5.9594350022962317E-3</c:v>
                </c:pt>
                <c:pt idx="178">
                  <c:v>2.9183200022089295E-3</c:v>
                </c:pt>
                <c:pt idx="180">
                  <c:v>1.499680001870729E-3</c:v>
                </c:pt>
                <c:pt idx="181">
                  <c:v>-3.5448099952191114E-3</c:v>
                </c:pt>
                <c:pt idx="183">
                  <c:v>-3.8405099985538982E-3</c:v>
                </c:pt>
                <c:pt idx="187">
                  <c:v>-6.9616900000255555E-3</c:v>
                </c:pt>
                <c:pt idx="189">
                  <c:v>-5.5654999960097484E-3</c:v>
                </c:pt>
                <c:pt idx="190">
                  <c:v>-7.8532099942094646E-3</c:v>
                </c:pt>
                <c:pt idx="191">
                  <c:v>-6.1038449930492789E-3</c:v>
                </c:pt>
                <c:pt idx="192">
                  <c:v>1.6820200034999289E-3</c:v>
                </c:pt>
                <c:pt idx="193">
                  <c:v>3.78202000138117E-3</c:v>
                </c:pt>
                <c:pt idx="194">
                  <c:v>-4.0577999970992096E-3</c:v>
                </c:pt>
                <c:pt idx="197">
                  <c:v>-3.6183899937896058E-3</c:v>
                </c:pt>
                <c:pt idx="198">
                  <c:v>-5.2900000009685755E-3</c:v>
                </c:pt>
                <c:pt idx="200">
                  <c:v>1.7468700025347061E-3</c:v>
                </c:pt>
                <c:pt idx="201">
                  <c:v>-1.1931459994229954E-2</c:v>
                </c:pt>
                <c:pt idx="203">
                  <c:v>-5.886109996936284E-3</c:v>
                </c:pt>
                <c:pt idx="204">
                  <c:v>-4.2029899996123277E-3</c:v>
                </c:pt>
                <c:pt idx="205">
                  <c:v>-7.2883649991126731E-3</c:v>
                </c:pt>
                <c:pt idx="206">
                  <c:v>-5.7599749998189509E-3</c:v>
                </c:pt>
                <c:pt idx="207">
                  <c:v>-6.4464149982086383E-3</c:v>
                </c:pt>
                <c:pt idx="208">
                  <c:v>-6.3974199947551824E-3</c:v>
                </c:pt>
                <c:pt idx="209">
                  <c:v>-5.7287599993287586E-3</c:v>
                </c:pt>
                <c:pt idx="210">
                  <c:v>-3.6287600014475174E-3</c:v>
                </c:pt>
                <c:pt idx="211">
                  <c:v>-1.2875999527750537E-4</c:v>
                </c:pt>
                <c:pt idx="212">
                  <c:v>2.9341650079004467E-3</c:v>
                </c:pt>
                <c:pt idx="213">
                  <c:v>-7.7154049940872937E-3</c:v>
                </c:pt>
                <c:pt idx="214">
                  <c:v>-7.8944299966678955E-3</c:v>
                </c:pt>
                <c:pt idx="215">
                  <c:v>-7.7297449970501475E-3</c:v>
                </c:pt>
                <c:pt idx="217">
                  <c:v>-7.5880000003962778E-3</c:v>
                </c:pt>
                <c:pt idx="218">
                  <c:v>-8.1670250001479872E-3</c:v>
                </c:pt>
                <c:pt idx="219">
                  <c:v>-6.1370800030999817E-3</c:v>
                </c:pt>
                <c:pt idx="221">
                  <c:v>-9.0237249969504774E-3</c:v>
                </c:pt>
                <c:pt idx="222">
                  <c:v>-8.6027499928604811E-3</c:v>
                </c:pt>
                <c:pt idx="224">
                  <c:v>-7.808404989191331E-3</c:v>
                </c:pt>
                <c:pt idx="225">
                  <c:v>-7.1874299974297173E-3</c:v>
                </c:pt>
                <c:pt idx="226">
                  <c:v>-5.241179998847656E-3</c:v>
                </c:pt>
                <c:pt idx="227">
                  <c:v>-5.0432299976819195E-3</c:v>
                </c:pt>
                <c:pt idx="228">
                  <c:v>-6.5237300004810095E-3</c:v>
                </c:pt>
                <c:pt idx="229">
                  <c:v>-5.7535949963494204E-3</c:v>
                </c:pt>
                <c:pt idx="230">
                  <c:v>-5.5006249967846088E-3</c:v>
                </c:pt>
                <c:pt idx="231">
                  <c:v>-5.7254099956480786E-3</c:v>
                </c:pt>
                <c:pt idx="232">
                  <c:v>-6.7834599976777099E-3</c:v>
                </c:pt>
                <c:pt idx="233">
                  <c:v>-3.8215199965634383E-3</c:v>
                </c:pt>
                <c:pt idx="234">
                  <c:v>-5.6443399953423068E-3</c:v>
                </c:pt>
                <c:pt idx="236">
                  <c:v>-6.5532299922779202E-3</c:v>
                </c:pt>
                <c:pt idx="237">
                  <c:v>-7.8295799976331182E-3</c:v>
                </c:pt>
                <c:pt idx="238">
                  <c:v>-8.0332399957114831E-3</c:v>
                </c:pt>
                <c:pt idx="239">
                  <c:v>-7.2345099979429506E-3</c:v>
                </c:pt>
                <c:pt idx="240">
                  <c:v>-4.3789999981527217E-3</c:v>
                </c:pt>
                <c:pt idx="241">
                  <c:v>-7.4802699964493513E-3</c:v>
                </c:pt>
                <c:pt idx="242">
                  <c:v>-7.4667099979706109E-3</c:v>
                </c:pt>
                <c:pt idx="243">
                  <c:v>-7.5280799937900156E-3</c:v>
                </c:pt>
                <c:pt idx="244">
                  <c:v>-8.515789988450706E-3</c:v>
                </c:pt>
                <c:pt idx="245">
                  <c:v>-8.9970699918922037E-3</c:v>
                </c:pt>
                <c:pt idx="246">
                  <c:v>-8.2601999965845607E-3</c:v>
                </c:pt>
                <c:pt idx="247">
                  <c:v>-8.0681899926275946E-3</c:v>
                </c:pt>
                <c:pt idx="248">
                  <c:v>-8.8387349969707429E-3</c:v>
                </c:pt>
                <c:pt idx="249">
                  <c:v>1.5858449987717904E-3</c:v>
                </c:pt>
                <c:pt idx="250">
                  <c:v>-9.3611850024899468E-3</c:v>
                </c:pt>
                <c:pt idx="251">
                  <c:v>-9.4952299914439209E-3</c:v>
                </c:pt>
                <c:pt idx="252">
                  <c:v>-8.0176799965556711E-3</c:v>
                </c:pt>
                <c:pt idx="253">
                  <c:v>-7.9176799990818836E-3</c:v>
                </c:pt>
                <c:pt idx="254">
                  <c:v>-9.0265699982410297E-3</c:v>
                </c:pt>
                <c:pt idx="255">
                  <c:v>-9.6692999941296875E-3</c:v>
                </c:pt>
                <c:pt idx="256">
                  <c:v>-9.9224749938002788E-3</c:v>
                </c:pt>
                <c:pt idx="258">
                  <c:v>-1.0503755118406843E-2</c:v>
                </c:pt>
                <c:pt idx="259">
                  <c:v>-1.0503754994715564E-2</c:v>
                </c:pt>
                <c:pt idx="260">
                  <c:v>-9.6947849960997701E-3</c:v>
                </c:pt>
                <c:pt idx="261">
                  <c:v>-9.1553749953163788E-3</c:v>
                </c:pt>
                <c:pt idx="262">
                  <c:v>-1.2165329993877094E-2</c:v>
                </c:pt>
                <c:pt idx="263">
                  <c:v>-1.1039849996450357E-2</c:v>
                </c:pt>
                <c:pt idx="264">
                  <c:v>-1.1678399998345412E-2</c:v>
                </c:pt>
                <c:pt idx="265">
                  <c:v>-1.3240259999292903E-2</c:v>
                </c:pt>
                <c:pt idx="266">
                  <c:v>-1.3240259999292903E-2</c:v>
                </c:pt>
                <c:pt idx="267">
                  <c:v>-1.3140259994543158E-2</c:v>
                </c:pt>
                <c:pt idx="268">
                  <c:v>-1.2036654996336438E-2</c:v>
                </c:pt>
                <c:pt idx="269">
                  <c:v>-1.0472459995071404E-2</c:v>
                </c:pt>
                <c:pt idx="270">
                  <c:v>-1.0816949994477909E-2</c:v>
                </c:pt>
                <c:pt idx="271">
                  <c:v>-1.1803759996837471E-2</c:v>
                </c:pt>
                <c:pt idx="272">
                  <c:v>-1.2585939992277417E-2</c:v>
                </c:pt>
                <c:pt idx="273">
                  <c:v>-1.3587209999968763E-2</c:v>
                </c:pt>
                <c:pt idx="274">
                  <c:v>-1.1753945000236854E-2</c:v>
                </c:pt>
                <c:pt idx="275">
                  <c:v>-1.3072749999992084E-2</c:v>
                </c:pt>
                <c:pt idx="276">
                  <c:v>-1.2942229994223453E-2</c:v>
                </c:pt>
                <c:pt idx="277">
                  <c:v>-1.235492999694543E-2</c:v>
                </c:pt>
                <c:pt idx="278">
                  <c:v>-1.3441739996778779E-2</c:v>
                </c:pt>
                <c:pt idx="279">
                  <c:v>-1.3520109998353291E-2</c:v>
                </c:pt>
                <c:pt idx="280">
                  <c:v>-1.4194259994837921E-2</c:v>
                </c:pt>
                <c:pt idx="281">
                  <c:v>-1.3207329997385386E-2</c:v>
                </c:pt>
                <c:pt idx="282">
                  <c:v>-1.5359439996245783E-2</c:v>
                </c:pt>
                <c:pt idx="283">
                  <c:v>-1.3727159996051341E-2</c:v>
                </c:pt>
                <c:pt idx="284">
                  <c:v>-1.5395330163300969E-2</c:v>
                </c:pt>
                <c:pt idx="285">
                  <c:v>-1.4891725077177398E-2</c:v>
                </c:pt>
                <c:pt idx="286">
                  <c:v>-1.5379434917122126E-2</c:v>
                </c:pt>
                <c:pt idx="287">
                  <c:v>-1.5267144830431789E-2</c:v>
                </c:pt>
                <c:pt idx="288">
                  <c:v>-1.4154855060041882E-2</c:v>
                </c:pt>
                <c:pt idx="289">
                  <c:v>-1.4959934873331804E-2</c:v>
                </c:pt>
                <c:pt idx="290">
                  <c:v>-1.5345309999247547E-2</c:v>
                </c:pt>
                <c:pt idx="291">
                  <c:v>-1.6034289998060558E-2</c:v>
                </c:pt>
                <c:pt idx="292">
                  <c:v>-1.570843999797944E-2</c:v>
                </c:pt>
                <c:pt idx="293">
                  <c:v>-1.6302009993523825E-2</c:v>
                </c:pt>
                <c:pt idx="294">
                  <c:v>-1.6649039993353654E-2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DB-4E8E-9F4E-6D5899CDD9A3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1'!$L$21:$L$3020</c:f>
              <c:numCache>
                <c:formatCode>General</c:formatCode>
                <c:ptCount val="30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EDB-4E8E-9F4E-6D5899CDD9A3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1'!$M$21:$M$3020</c:f>
              <c:numCache>
                <c:formatCode>General</c:formatCode>
                <c:ptCount val="30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EDB-4E8E-9F4E-6D5899CDD9A3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1'!$N$21:$N$3020</c:f>
              <c:numCache>
                <c:formatCode>General</c:formatCode>
                <c:ptCount val="30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EDB-4E8E-9F4E-6D5899CDD9A3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1'!$O$21:$O$3020</c:f>
              <c:numCache>
                <c:formatCode>General</c:formatCode>
                <c:ptCount val="3000"/>
                <c:pt idx="0">
                  <c:v>2.27467055230994E-2</c:v>
                </c:pt>
                <c:pt idx="1">
                  <c:v>2.2744029180925347E-2</c:v>
                </c:pt>
                <c:pt idx="2">
                  <c:v>2.2732253275359514E-2</c:v>
                </c:pt>
                <c:pt idx="3">
                  <c:v>2.2723153711967734E-2</c:v>
                </c:pt>
                <c:pt idx="4">
                  <c:v>2.267872643187846E-2</c:v>
                </c:pt>
                <c:pt idx="5">
                  <c:v>2.2666950526312627E-2</c:v>
                </c:pt>
                <c:pt idx="6">
                  <c:v>1.9951533756518789E-2</c:v>
                </c:pt>
                <c:pt idx="7">
                  <c:v>1.894844070968385E-2</c:v>
                </c:pt>
                <c:pt idx="8">
                  <c:v>1.8510055861574021E-2</c:v>
                </c:pt>
                <c:pt idx="9">
                  <c:v>1.8485968782007547E-2</c:v>
                </c:pt>
                <c:pt idx="10">
                  <c:v>1.8474192876441718E-2</c:v>
                </c:pt>
                <c:pt idx="11">
                  <c:v>1.8462416970875882E-2</c:v>
                </c:pt>
                <c:pt idx="12">
                  <c:v>1.8404607979916346E-2</c:v>
                </c:pt>
                <c:pt idx="13">
                  <c:v>1.8045978128593286E-2</c:v>
                </c:pt>
                <c:pt idx="14">
                  <c:v>1.7978534305807162E-2</c:v>
                </c:pt>
                <c:pt idx="15">
                  <c:v>1.7940530246935614E-2</c:v>
                </c:pt>
                <c:pt idx="16">
                  <c:v>1.659379486495231E-2</c:v>
                </c:pt>
                <c:pt idx="17">
                  <c:v>1.658469530156053E-2</c:v>
                </c:pt>
                <c:pt idx="18">
                  <c:v>1.6519392552513647E-2</c:v>
                </c:pt>
                <c:pt idx="19">
                  <c:v>1.5600336649943959E-2</c:v>
                </c:pt>
                <c:pt idx="20">
                  <c:v>1.5600336649943959E-2</c:v>
                </c:pt>
                <c:pt idx="21">
                  <c:v>1.4689309773896431E-2</c:v>
                </c:pt>
                <c:pt idx="22">
                  <c:v>1.4689309773896431E-2</c:v>
                </c:pt>
                <c:pt idx="23">
                  <c:v>1.3732249812455195E-2</c:v>
                </c:pt>
                <c:pt idx="24">
                  <c:v>1.3726897128107089E-2</c:v>
                </c:pt>
                <c:pt idx="25">
                  <c:v>1.3725826591237469E-2</c:v>
                </c:pt>
                <c:pt idx="26">
                  <c:v>1.3696922095757701E-2</c:v>
                </c:pt>
                <c:pt idx="27">
                  <c:v>1.3691569411409595E-2</c:v>
                </c:pt>
                <c:pt idx="28">
                  <c:v>1.322642114155924E-2</c:v>
                </c:pt>
                <c:pt idx="29">
                  <c:v>1.3221068457211136E-2</c:v>
                </c:pt>
                <c:pt idx="30">
                  <c:v>1.318627600894845E-2</c:v>
                </c:pt>
                <c:pt idx="31">
                  <c:v>1.318627600894845E-2</c:v>
                </c:pt>
                <c:pt idx="32">
                  <c:v>1.1251815885543181E-2</c:v>
                </c:pt>
                <c:pt idx="33">
                  <c:v>1.0836447580130205E-2</c:v>
                </c:pt>
                <c:pt idx="34">
                  <c:v>1.07904144947365E-2</c:v>
                </c:pt>
                <c:pt idx="35">
                  <c:v>1.0789343957866879E-2</c:v>
                </c:pt>
                <c:pt idx="36">
                  <c:v>1.0789343957866879E-2</c:v>
                </c:pt>
                <c:pt idx="37">
                  <c:v>1.0789343957866879E-2</c:v>
                </c:pt>
                <c:pt idx="38">
                  <c:v>1.0778638589170667E-2</c:v>
                </c:pt>
                <c:pt idx="39">
                  <c:v>1.0777568052301047E-2</c:v>
                </c:pt>
                <c:pt idx="40">
                  <c:v>1.0772215367952941E-2</c:v>
                </c:pt>
                <c:pt idx="41">
                  <c:v>1.0748663556821279E-2</c:v>
                </c:pt>
                <c:pt idx="42">
                  <c:v>1.0322589882712093E-2</c:v>
                </c:pt>
                <c:pt idx="43">
                  <c:v>1.0321519345842472E-2</c:v>
                </c:pt>
                <c:pt idx="44">
                  <c:v>1.0321519345842472E-2</c:v>
                </c:pt>
                <c:pt idx="45">
                  <c:v>1.0321519345842472E-2</c:v>
                </c:pt>
                <c:pt idx="46">
                  <c:v>1.0316166661494366E-2</c:v>
                </c:pt>
                <c:pt idx="47">
                  <c:v>1.0309743440276641E-2</c:v>
                </c:pt>
                <c:pt idx="48">
                  <c:v>1.0292614850362702E-2</c:v>
                </c:pt>
                <c:pt idx="49">
                  <c:v>1.0292614850362702E-2</c:v>
                </c:pt>
                <c:pt idx="50">
                  <c:v>1.0280838944796871E-2</c:v>
                </c:pt>
                <c:pt idx="51">
                  <c:v>1.0276556797318388E-2</c:v>
                </c:pt>
                <c:pt idx="52">
                  <c:v>1.0253004986186724E-2</c:v>
                </c:pt>
                <c:pt idx="53">
                  <c:v>1.0233735322533544E-2</c:v>
                </c:pt>
                <c:pt idx="54">
                  <c:v>9.8718938606016243E-3</c:v>
                </c:pt>
                <c:pt idx="55">
                  <c:v>9.7723339317268634E-3</c:v>
                </c:pt>
                <c:pt idx="56">
                  <c:v>9.4276210597088808E-3</c:v>
                </c:pt>
                <c:pt idx="57">
                  <c:v>9.4169156910126686E-3</c:v>
                </c:pt>
                <c:pt idx="58">
                  <c:v>9.4094219329253215E-3</c:v>
                </c:pt>
                <c:pt idx="59">
                  <c:v>9.4040692485772171E-3</c:v>
                </c:pt>
                <c:pt idx="60">
                  <c:v>9.4040692485772171E-3</c:v>
                </c:pt>
                <c:pt idx="61">
                  <c:v>9.3687415318797207E-3</c:v>
                </c:pt>
                <c:pt idx="62">
                  <c:v>9.304509319702458E-3</c:v>
                </c:pt>
                <c:pt idx="63">
                  <c:v>9.072202818994686E-3</c:v>
                </c:pt>
                <c:pt idx="64">
                  <c:v>9.009041143687042E-3</c:v>
                </c:pt>
                <c:pt idx="65">
                  <c:v>8.9619375214237164E-3</c:v>
                </c:pt>
                <c:pt idx="66">
                  <c:v>8.9426678577705365E-3</c:v>
                </c:pt>
                <c:pt idx="67">
                  <c:v>8.9383857102920527E-3</c:v>
                </c:pt>
                <c:pt idx="68">
                  <c:v>8.9244687309869789E-3</c:v>
                </c:pt>
                <c:pt idx="69">
                  <c:v>8.9244687309869789E-3</c:v>
                </c:pt>
                <c:pt idx="70">
                  <c:v>8.9126928254211462E-3</c:v>
                </c:pt>
                <c:pt idx="71">
                  <c:v>8.9030579935945563E-3</c:v>
                </c:pt>
                <c:pt idx="72">
                  <c:v>8.9009169198553152E-3</c:v>
                </c:pt>
                <c:pt idx="73">
                  <c:v>8.8324025601995669E-3</c:v>
                </c:pt>
                <c:pt idx="74">
                  <c:v>8.8324025601995669E-3</c:v>
                </c:pt>
                <c:pt idx="75">
                  <c:v>8.4395155290486346E-3</c:v>
                </c:pt>
                <c:pt idx="76">
                  <c:v>8.4277396234828019E-3</c:v>
                </c:pt>
                <c:pt idx="77">
                  <c:v>8.3924119067853072E-3</c:v>
                </c:pt>
                <c:pt idx="78">
                  <c:v>8.3924119067853072E-3</c:v>
                </c:pt>
                <c:pt idx="79">
                  <c:v>8.3924119067853072E-3</c:v>
                </c:pt>
                <c:pt idx="80">
                  <c:v>8.3924119067853072E-3</c:v>
                </c:pt>
                <c:pt idx="81">
                  <c:v>8.3399556001738755E-3</c:v>
                </c:pt>
                <c:pt idx="82">
                  <c:v>8.3271091577384222E-3</c:v>
                </c:pt>
                <c:pt idx="83">
                  <c:v>7.9363632003267327E-3</c:v>
                </c:pt>
                <c:pt idx="84">
                  <c:v>7.9363632003267327E-3</c:v>
                </c:pt>
                <c:pt idx="85">
                  <c:v>7.9245872947609E-3</c:v>
                </c:pt>
                <c:pt idx="86">
                  <c:v>7.8839068937152992E-3</c:v>
                </c:pt>
                <c:pt idx="87">
                  <c:v>7.8839068937152992E-3</c:v>
                </c:pt>
                <c:pt idx="88">
                  <c:v>7.5456172429150424E-3</c:v>
                </c:pt>
                <c:pt idx="89">
                  <c:v>7.5402645585669371E-3</c:v>
                </c:pt>
                <c:pt idx="90">
                  <c:v>7.5338413373492105E-3</c:v>
                </c:pt>
                <c:pt idx="91">
                  <c:v>7.486737715085884E-3</c:v>
                </c:pt>
                <c:pt idx="92">
                  <c:v>7.4813850307377788E-3</c:v>
                </c:pt>
                <c:pt idx="93">
                  <c:v>7.4685385883023255E-3</c:v>
                </c:pt>
                <c:pt idx="94">
                  <c:v>7.375401880645293E-3</c:v>
                </c:pt>
                <c:pt idx="95">
                  <c:v>7.1784230966350166E-3</c:v>
                </c:pt>
                <c:pt idx="96">
                  <c:v>7.0917096101957098E-3</c:v>
                </c:pt>
                <c:pt idx="97">
                  <c:v>7.0306890086273086E-3</c:v>
                </c:pt>
                <c:pt idx="98">
                  <c:v>7.0199836399310982E-3</c:v>
                </c:pt>
                <c:pt idx="99">
                  <c:v>7.0173072977570451E-3</c:v>
                </c:pt>
                <c:pt idx="100">
                  <c:v>7.0146309555829929E-3</c:v>
                </c:pt>
                <c:pt idx="101">
                  <c:v>6.5650054703421442E-3</c:v>
                </c:pt>
                <c:pt idx="102">
                  <c:v>6.503984868773743E-3</c:v>
                </c:pt>
                <c:pt idx="103">
                  <c:v>6.494350036947154E-3</c:v>
                </c:pt>
                <c:pt idx="104">
                  <c:v>6.4633044677281431E-3</c:v>
                </c:pt>
                <c:pt idx="105">
                  <c:v>6.4633044677281431E-3</c:v>
                </c:pt>
                <c:pt idx="106">
                  <c:v>6.1667657548431067E-3</c:v>
                </c:pt>
                <c:pt idx="107">
                  <c:v>6.0500772360544105E-3</c:v>
                </c:pt>
                <c:pt idx="108">
                  <c:v>5.9783512657897988E-3</c:v>
                </c:pt>
                <c:pt idx="109">
                  <c:v>5.6464848362072677E-3</c:v>
                </c:pt>
                <c:pt idx="110">
                  <c:v>5.5694061815945509E-3</c:v>
                </c:pt>
                <c:pt idx="111">
                  <c:v>5.5629829603768242E-3</c:v>
                </c:pt>
                <c:pt idx="112">
                  <c:v>5.5469249073325086E-3</c:v>
                </c:pt>
                <c:pt idx="113">
                  <c:v>5.1326271387891554E-3</c:v>
                </c:pt>
                <c:pt idx="114">
                  <c:v>5.0844529796562074E-3</c:v>
                </c:pt>
                <c:pt idx="115">
                  <c:v>5.0609011685245437E-3</c:v>
                </c:pt>
                <c:pt idx="116">
                  <c:v>4.5984292408482418E-3</c:v>
                </c:pt>
                <c:pt idx="117">
                  <c:v>4.1209697969972463E-3</c:v>
                </c:pt>
                <c:pt idx="118">
                  <c:v>3.6622447483646184E-3</c:v>
                </c:pt>
                <c:pt idx="119">
                  <c:v>3.6595684061905658E-3</c:v>
                </c:pt>
                <c:pt idx="120">
                  <c:v>3.6568920640165131E-3</c:v>
                </c:pt>
                <c:pt idx="121">
                  <c:v>3.6558215271468917E-3</c:v>
                </c:pt>
                <c:pt idx="122">
                  <c:v>3.6402987425373863E-3</c:v>
                </c:pt>
                <c:pt idx="123">
                  <c:v>3.6285228369715545E-3</c:v>
                </c:pt>
                <c:pt idx="124">
                  <c:v>3.1606982249471477E-3</c:v>
                </c:pt>
                <c:pt idx="125">
                  <c:v>3.1606982249471477E-3</c:v>
                </c:pt>
                <c:pt idx="126">
                  <c:v>3.1606982249471477E-3</c:v>
                </c:pt>
                <c:pt idx="127">
                  <c:v>3.1082419183357159E-3</c:v>
                </c:pt>
                <c:pt idx="128">
                  <c:v>2.6768155598784248E-3</c:v>
                </c:pt>
                <c:pt idx="129">
                  <c:v>2.5954547577872241E-3</c:v>
                </c:pt>
                <c:pt idx="130">
                  <c:v>2.2154141690717451E-3</c:v>
                </c:pt>
                <c:pt idx="131">
                  <c:v>2.1988208475926183E-3</c:v>
                </c:pt>
                <c:pt idx="132">
                  <c:v>2.1586757149818286E-3</c:v>
                </c:pt>
                <c:pt idx="133">
                  <c:v>1.7256435512201058E-3</c:v>
                </c:pt>
                <c:pt idx="134">
                  <c:v>1.7069091560017371E-3</c:v>
                </c:pt>
                <c:pt idx="135">
                  <c:v>1.702091740088443E-3</c:v>
                </c:pt>
                <c:pt idx="136">
                  <c:v>1.702091740088443E-3</c:v>
                </c:pt>
                <c:pt idx="137">
                  <c:v>1.6994153979143899E-3</c:v>
                </c:pt>
                <c:pt idx="138">
                  <c:v>1.6715814393042424E-3</c:v>
                </c:pt>
                <c:pt idx="139">
                  <c:v>1.6598055337384105E-3</c:v>
                </c:pt>
                <c:pt idx="140">
                  <c:v>1.6523117756510634E-3</c:v>
                </c:pt>
                <c:pt idx="141">
                  <c:v>1.6469590913029573E-3</c:v>
                </c:pt>
                <c:pt idx="142">
                  <c:v>1.6287599645193997E-3</c:v>
                </c:pt>
                <c:pt idx="143">
                  <c:v>1.2733417238052049E-3</c:v>
                </c:pt>
                <c:pt idx="144">
                  <c:v>1.2733417238052049E-3</c:v>
                </c:pt>
                <c:pt idx="145">
                  <c:v>1.2733417238052049E-3</c:v>
                </c:pt>
                <c:pt idx="146">
                  <c:v>1.2733417238052049E-3</c:v>
                </c:pt>
                <c:pt idx="147">
                  <c:v>1.2669185025874783E-3</c:v>
                </c:pt>
                <c:pt idx="148">
                  <c:v>1.2669185025874783E-3</c:v>
                </c:pt>
                <c:pt idx="149">
                  <c:v>1.2669185025874783E-3</c:v>
                </c:pt>
                <c:pt idx="150">
                  <c:v>1.2224912224982039E-3</c:v>
                </c:pt>
                <c:pt idx="151">
                  <c:v>1.2171385381500987E-3</c:v>
                </c:pt>
                <c:pt idx="152">
                  <c:v>1.2171385381500987E-3</c:v>
                </c:pt>
                <c:pt idx="153">
                  <c:v>1.2171385381500987E-3</c:v>
                </c:pt>
                <c:pt idx="154">
                  <c:v>1.215532732845667E-3</c:v>
                </c:pt>
                <c:pt idx="155">
                  <c:v>1.19840414293173E-3</c:v>
                </c:pt>
                <c:pt idx="156">
                  <c:v>1.1866282373658981E-3</c:v>
                </c:pt>
                <c:pt idx="157">
                  <c:v>7.5199026829974452E-4</c:v>
                </c:pt>
                <c:pt idx="158">
                  <c:v>2.9754736714560168E-4</c:v>
                </c:pt>
                <c:pt idx="159">
                  <c:v>2.9487102497154864E-4</c:v>
                </c:pt>
                <c:pt idx="160">
                  <c:v>2.5954330827405309E-4</c:v>
                </c:pt>
                <c:pt idx="161">
                  <c:v>2.5044374488227428E-4</c:v>
                </c:pt>
                <c:pt idx="162">
                  <c:v>-2.2701569896872199E-4</c:v>
                </c:pt>
                <c:pt idx="163">
                  <c:v>-2.5324385227443787E-4</c:v>
                </c:pt>
                <c:pt idx="164">
                  <c:v>-2.6501975784026972E-4</c:v>
                </c:pt>
                <c:pt idx="165">
                  <c:v>-6.5951259429563366E-4</c:v>
                </c:pt>
                <c:pt idx="166">
                  <c:v>-6.6861215768741246E-4</c:v>
                </c:pt>
                <c:pt idx="167">
                  <c:v>-6.9751665316718139E-4</c:v>
                </c:pt>
                <c:pt idx="168">
                  <c:v>-7.2106846429884509E-4</c:v>
                </c:pt>
                <c:pt idx="169">
                  <c:v>-1.1706939495396938E-3</c:v>
                </c:pt>
                <c:pt idx="170">
                  <c:v>-1.1706939495396938E-3</c:v>
                </c:pt>
                <c:pt idx="171">
                  <c:v>-1.1706939495396938E-3</c:v>
                </c:pt>
                <c:pt idx="172">
                  <c:v>-1.1706939495396938E-3</c:v>
                </c:pt>
                <c:pt idx="173">
                  <c:v>-1.1813993182359043E-3</c:v>
                </c:pt>
                <c:pt idx="174">
                  <c:v>-1.1867520025840086E-3</c:v>
                </c:pt>
                <c:pt idx="175">
                  <c:v>-1.6299542666071316E-3</c:v>
                </c:pt>
                <c:pt idx="176">
                  <c:v>-1.6310248034767522E-3</c:v>
                </c:pt>
                <c:pt idx="177">
                  <c:v>-1.6337011456508052E-3</c:v>
                </c:pt>
                <c:pt idx="178">
                  <c:v>-1.6385185615640993E-3</c:v>
                </c:pt>
                <c:pt idx="179">
                  <c:v>-1.647618124955879E-3</c:v>
                </c:pt>
                <c:pt idx="180">
                  <c:v>-1.6642114464350058E-3</c:v>
                </c:pt>
                <c:pt idx="181">
                  <c:v>-1.6738462782615957E-3</c:v>
                </c:pt>
                <c:pt idx="182">
                  <c:v>-2.051745793237832E-3</c:v>
                </c:pt>
                <c:pt idx="183">
                  <c:v>-2.0699449200213913E-3</c:v>
                </c:pt>
                <c:pt idx="184">
                  <c:v>-2.1009904892404022E-3</c:v>
                </c:pt>
                <c:pt idx="185">
                  <c:v>-2.1036668314144535E-3</c:v>
                </c:pt>
                <c:pt idx="186">
                  <c:v>-2.1063431735885065E-3</c:v>
                </c:pt>
                <c:pt idx="187">
                  <c:v>-2.1106253210669904E-3</c:v>
                </c:pt>
                <c:pt idx="188">
                  <c:v>-2.1272186425461172E-3</c:v>
                </c:pt>
                <c:pt idx="189">
                  <c:v>-2.1331065953290335E-3</c:v>
                </c:pt>
                <c:pt idx="190">
                  <c:v>-2.1448825008948645E-3</c:v>
                </c:pt>
                <c:pt idx="191">
                  <c:v>-2.1486293799385398E-3</c:v>
                </c:pt>
                <c:pt idx="192">
                  <c:v>-2.5270641633495863E-3</c:v>
                </c:pt>
                <c:pt idx="193">
                  <c:v>-2.5270641633495863E-3</c:v>
                </c:pt>
                <c:pt idx="194">
                  <c:v>-2.5934374492660936E-3</c:v>
                </c:pt>
                <c:pt idx="195">
                  <c:v>-2.6003959389186305E-3</c:v>
                </c:pt>
                <c:pt idx="196">
                  <c:v>-2.6030722810926818E-3</c:v>
                </c:pt>
                <c:pt idx="197">
                  <c:v>-2.6137776497888923E-3</c:v>
                </c:pt>
                <c:pt idx="198">
                  <c:v>-2.6148481866585145E-3</c:v>
                </c:pt>
                <c:pt idx="199">
                  <c:v>-2.6148481866585145E-3</c:v>
                </c:pt>
                <c:pt idx="200">
                  <c:v>-2.6501759033560092E-3</c:v>
                </c:pt>
                <c:pt idx="201">
                  <c:v>-3.0280754183322472E-3</c:v>
                </c:pt>
                <c:pt idx="202">
                  <c:v>-3.0944487042487527E-3</c:v>
                </c:pt>
                <c:pt idx="203">
                  <c:v>-3.097660314857616E-3</c:v>
                </c:pt>
                <c:pt idx="204">
                  <c:v>-3.5344393576630124E-3</c:v>
                </c:pt>
                <c:pt idx="205">
                  <c:v>-3.5745844902738012E-3</c:v>
                </c:pt>
                <c:pt idx="206">
                  <c:v>-3.5756550271434234E-3</c:v>
                </c:pt>
                <c:pt idx="207">
                  <c:v>-3.5799371746219073E-3</c:v>
                </c:pt>
                <c:pt idx="208">
                  <c:v>-3.9230442413354591E-3</c:v>
                </c:pt>
                <c:pt idx="209">
                  <c:v>-4.0236747070798405E-3</c:v>
                </c:pt>
                <c:pt idx="210">
                  <c:v>-4.0236747070798405E-3</c:v>
                </c:pt>
                <c:pt idx="211">
                  <c:v>-4.0236747070798405E-3</c:v>
                </c:pt>
                <c:pt idx="212">
                  <c:v>-4.0317037336019979E-3</c:v>
                </c:pt>
                <c:pt idx="213">
                  <c:v>-4.0713135977779764E-3</c:v>
                </c:pt>
                <c:pt idx="214">
                  <c:v>-4.0739899399520295E-3</c:v>
                </c:pt>
                <c:pt idx="215">
                  <c:v>-4.4931051244086785E-3</c:v>
                </c:pt>
                <c:pt idx="216">
                  <c:v>-4.5268270358017424E-3</c:v>
                </c:pt>
                <c:pt idx="217">
                  <c:v>-4.5418145519764367E-3</c:v>
                </c:pt>
                <c:pt idx="218">
                  <c:v>-4.5444908941504897E-3</c:v>
                </c:pt>
                <c:pt idx="219">
                  <c:v>-5.000004332174254E-3</c:v>
                </c:pt>
                <c:pt idx="220">
                  <c:v>-5.011780237740085E-3</c:v>
                </c:pt>
                <c:pt idx="221">
                  <c:v>-5.0476432228723916E-3</c:v>
                </c:pt>
                <c:pt idx="222">
                  <c:v>-5.0503195650464447E-3</c:v>
                </c:pt>
                <c:pt idx="223">
                  <c:v>-5.4399949855885119E-3</c:v>
                </c:pt>
                <c:pt idx="224">
                  <c:v>-5.4630115282853654E-3</c:v>
                </c:pt>
                <c:pt idx="225">
                  <c:v>-5.4656878704594184E-3</c:v>
                </c:pt>
                <c:pt idx="226">
                  <c:v>-5.8671391965673184E-3</c:v>
                </c:pt>
                <c:pt idx="227">
                  <c:v>-6.3007066287638514E-3</c:v>
                </c:pt>
                <c:pt idx="228">
                  <c:v>-6.3542334722449054E-3</c:v>
                </c:pt>
                <c:pt idx="229">
                  <c:v>-6.4040134366822841E-3</c:v>
                </c:pt>
                <c:pt idx="230">
                  <c:v>-6.4286357846835684E-3</c:v>
                </c:pt>
                <c:pt idx="231">
                  <c:v>-6.4484407167715585E-3</c:v>
                </c:pt>
                <c:pt idx="232">
                  <c:v>-6.4537934011196646E-3</c:v>
                </c:pt>
                <c:pt idx="233">
                  <c:v>-6.93125284497066E-3</c:v>
                </c:pt>
                <c:pt idx="234">
                  <c:v>-7.3187871917734879E-3</c:v>
                </c:pt>
                <c:pt idx="235">
                  <c:v>-7.3642850087323828E-3</c:v>
                </c:pt>
                <c:pt idx="236">
                  <c:v>-7.3712434983849197E-3</c:v>
                </c:pt>
                <c:pt idx="237">
                  <c:v>-7.4087122888216572E-3</c:v>
                </c:pt>
                <c:pt idx="238">
                  <c:v>-7.8433502578878107E-3</c:v>
                </c:pt>
                <c:pt idx="239">
                  <c:v>-7.8508440159751579E-3</c:v>
                </c:pt>
                <c:pt idx="240">
                  <c:v>-7.8604788478017478E-3</c:v>
                </c:pt>
                <c:pt idx="241">
                  <c:v>-7.867972605889095E-3</c:v>
                </c:pt>
                <c:pt idx="242">
                  <c:v>-7.8722547533675788E-3</c:v>
                </c:pt>
                <c:pt idx="243">
                  <c:v>-8.3186686279995651E-3</c:v>
                </c:pt>
                <c:pt idx="244">
                  <c:v>-8.3304445335653961E-3</c:v>
                </c:pt>
                <c:pt idx="245">
                  <c:v>-8.8100450511556343E-3</c:v>
                </c:pt>
                <c:pt idx="246">
                  <c:v>-8.845372767853129E-3</c:v>
                </c:pt>
                <c:pt idx="247">
                  <c:v>-9.2296955040470918E-3</c:v>
                </c:pt>
                <c:pt idx="248">
                  <c:v>-9.266629026049019E-3</c:v>
                </c:pt>
                <c:pt idx="249">
                  <c:v>-9.2901808371806845E-3</c:v>
                </c:pt>
                <c:pt idx="250">
                  <c:v>-9.314803185181967E-3</c:v>
                </c:pt>
                <c:pt idx="251">
                  <c:v>-9.7264246115512688E-3</c:v>
                </c:pt>
                <c:pt idx="252">
                  <c:v>-9.7745987706842168E-3</c:v>
                </c:pt>
                <c:pt idx="253">
                  <c:v>-9.7745987706842168E-3</c:v>
                </c:pt>
                <c:pt idx="254">
                  <c:v>-9.8270550772956503E-3</c:v>
                </c:pt>
                <c:pt idx="255">
                  <c:v>-1.0247776067056728E-2</c:v>
                </c:pt>
                <c:pt idx="256">
                  <c:v>-1.02665104622751E-2</c:v>
                </c:pt>
                <c:pt idx="257">
                  <c:v>-1.074022302708242E-2</c:v>
                </c:pt>
                <c:pt idx="258">
                  <c:v>-1.0746110979865338E-2</c:v>
                </c:pt>
                <c:pt idx="259">
                  <c:v>-1.0746110979865338E-2</c:v>
                </c:pt>
                <c:pt idx="260">
                  <c:v>-1.1198948075715049E-2</c:v>
                </c:pt>
                <c:pt idx="261">
                  <c:v>-1.1219288276237849E-2</c:v>
                </c:pt>
                <c:pt idx="262">
                  <c:v>-1.1235881597716976E-2</c:v>
                </c:pt>
                <c:pt idx="263">
                  <c:v>-1.1591299838431171E-2</c:v>
                </c:pt>
                <c:pt idx="264">
                  <c:v>-1.1650179366260328E-2</c:v>
                </c:pt>
                <c:pt idx="265">
                  <c:v>-1.1678013324870475E-2</c:v>
                </c:pt>
                <c:pt idx="266">
                  <c:v>-1.1678013324870475E-2</c:v>
                </c:pt>
                <c:pt idx="267">
                  <c:v>-1.1678013324870475E-2</c:v>
                </c:pt>
                <c:pt idx="268">
                  <c:v>-1.1698888793828088E-2</c:v>
                </c:pt>
                <c:pt idx="269">
                  <c:v>-1.1699424062262896E-2</c:v>
                </c:pt>
                <c:pt idx="270">
                  <c:v>-1.1709058894089488E-2</c:v>
                </c:pt>
                <c:pt idx="271">
                  <c:v>-1.205270122923785E-2</c:v>
                </c:pt>
                <c:pt idx="272">
                  <c:v>-1.2200435317245559E-2</c:v>
                </c:pt>
                <c:pt idx="273">
                  <c:v>-1.2207929075332906E-2</c:v>
                </c:pt>
                <c:pt idx="274">
                  <c:v>-1.2222381323072788E-2</c:v>
                </c:pt>
                <c:pt idx="275">
                  <c:v>-1.2544077652393921E-2</c:v>
                </c:pt>
                <c:pt idx="276">
                  <c:v>-1.2616874159528151E-2</c:v>
                </c:pt>
                <c:pt idx="277">
                  <c:v>-1.2691811740401626E-2</c:v>
                </c:pt>
                <c:pt idx="278">
                  <c:v>-1.3035454075549992E-2</c:v>
                </c:pt>
                <c:pt idx="279">
                  <c:v>-1.3160706889295656E-2</c:v>
                </c:pt>
                <c:pt idx="280">
                  <c:v>-1.317676494233997E-2</c:v>
                </c:pt>
                <c:pt idx="281">
                  <c:v>-1.3591062710883325E-2</c:v>
                </c:pt>
                <c:pt idx="282">
                  <c:v>-1.3645660091234E-2</c:v>
                </c:pt>
                <c:pt idx="283">
                  <c:v>-1.412954275630272E-2</c:v>
                </c:pt>
                <c:pt idx="284">
                  <c:v>-1.4447492206580179E-2</c:v>
                </c:pt>
                <c:pt idx="285">
                  <c:v>-1.4468367675537792E-2</c:v>
                </c:pt>
                <c:pt idx="286">
                  <c:v>-1.4480143581103621E-2</c:v>
                </c:pt>
                <c:pt idx="287">
                  <c:v>-1.4491919486669454E-2</c:v>
                </c:pt>
                <c:pt idx="288">
                  <c:v>-1.4503695392235286E-2</c:v>
                </c:pt>
                <c:pt idx="289">
                  <c:v>-1.4533670424584675E-2</c:v>
                </c:pt>
                <c:pt idx="290">
                  <c:v>-1.4573815557195464E-2</c:v>
                </c:pt>
                <c:pt idx="291">
                  <c:v>-1.4593085220848644E-2</c:v>
                </c:pt>
                <c:pt idx="292">
                  <c:v>-1.4609143273892962E-2</c:v>
                </c:pt>
                <c:pt idx="293">
                  <c:v>-1.5076967885917367E-2</c:v>
                </c:pt>
                <c:pt idx="294">
                  <c:v>-1.5101590233918653E-2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EDB-4E8E-9F4E-6D5899CDD9A3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1'!$U$21:$U$3020</c:f>
              <c:numCache>
                <c:formatCode>General</c:formatCode>
                <c:ptCount val="3000"/>
                <c:pt idx="82">
                  <c:v>0.19523581000248669</c:v>
                </c:pt>
                <c:pt idx="104">
                  <c:v>-8.1237200000032317E-2</c:v>
                </c:pt>
                <c:pt idx="223">
                  <c:v>-3.1768789995112456E-2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EDB-4E8E-9F4E-6D5899CDD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23152"/>
        <c:axId val="1"/>
      </c:scatterChart>
      <c:valAx>
        <c:axId val="104202315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127819548872182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231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593984962406015"/>
          <c:y val="0.91591875339906836"/>
          <c:w val="0.74436090225563911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Vir - O-C Diagr.</a:t>
            </a:r>
          </a:p>
        </c:rich>
      </c:tx>
      <c:layout>
        <c:manualLayout>
          <c:xMode val="edge"/>
          <c:yMode val="edge"/>
          <c:x val="0.38138201193319299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63479227258754"/>
          <c:y val="0.14770490515032927"/>
          <c:w val="0.81431557541793764"/>
          <c:h val="0.636727489902085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1'!$H$21:$H$3020</c:f>
              <c:numCache>
                <c:formatCode>General</c:formatCode>
                <c:ptCount val="3000"/>
                <c:pt idx="0">
                  <c:v>8.3867050052504055E-3</c:v>
                </c:pt>
                <c:pt idx="1">
                  <c:v>1.9207680004910799E-2</c:v>
                </c:pt>
                <c:pt idx="2">
                  <c:v>8.6199700053839479E-3</c:v>
                </c:pt>
                <c:pt idx="3">
                  <c:v>4.211285002384102E-3</c:v>
                </c:pt>
                <c:pt idx="4">
                  <c:v>7.0394700014730915E-3</c:v>
                </c:pt>
                <c:pt idx="5">
                  <c:v>1.4517600029648747E-3</c:v>
                </c:pt>
                <c:pt idx="6">
                  <c:v>3.6129950021859258E-3</c:v>
                </c:pt>
                <c:pt idx="7">
                  <c:v>6.9144250082899816E-3</c:v>
                </c:pt>
                <c:pt idx="8">
                  <c:v>-9.8700038506649435E-6</c:v>
                </c:pt>
                <c:pt idx="9">
                  <c:v>-1.3621095000416972E-2</c:v>
                </c:pt>
                <c:pt idx="10">
                  <c:v>7.911950015113689E-4</c:v>
                </c:pt>
                <c:pt idx="11">
                  <c:v>-7.9651499254396185E-4</c:v>
                </c:pt>
                <c:pt idx="12">
                  <c:v>8.1365450023440644E-3</c:v>
                </c:pt>
                <c:pt idx="13">
                  <c:v>1.4719500177307054E-4</c:v>
                </c:pt>
                <c:pt idx="14">
                  <c:v>7.2357649987679906E-3</c:v>
                </c:pt>
                <c:pt idx="15">
                  <c:v>-1.7063900013454258E-3</c:v>
                </c:pt>
                <c:pt idx="16">
                  <c:v>-4.1917700000340119E-3</c:v>
                </c:pt>
                <c:pt idx="17">
                  <c:v>-1.6004549979697913E-3</c:v>
                </c:pt>
                <c:pt idx="18">
                  <c:v>-7.6866499875904992E-4</c:v>
                </c:pt>
                <c:pt idx="19">
                  <c:v>-3.0458499968517572E-3</c:v>
                </c:pt>
                <c:pt idx="20">
                  <c:v>2.9541500043706037E-3</c:v>
                </c:pt>
                <c:pt idx="21">
                  <c:v>-1.7859599975054152E-3</c:v>
                </c:pt>
                <c:pt idx="22">
                  <c:v>-7.8595999366370961E-4</c:v>
                </c:pt>
                <c:pt idx="23">
                  <c:v>2.9470000299625099E-4</c:v>
                </c:pt>
                <c:pt idx="24">
                  <c:v>6.36650001979433E-4</c:v>
                </c:pt>
                <c:pt idx="25">
                  <c:v>-2.3495999630540609E-4</c:v>
                </c:pt>
                <c:pt idx="26">
                  <c:v>2.3157000396167859E-4</c:v>
                </c:pt>
                <c:pt idx="27">
                  <c:v>-1.2648000119952485E-4</c:v>
                </c:pt>
                <c:pt idx="28">
                  <c:v>-1.2410249983076937E-3</c:v>
                </c:pt>
                <c:pt idx="29">
                  <c:v>-9.9907499679829925E-4</c:v>
                </c:pt>
                <c:pt idx="30">
                  <c:v>4.7359999734908342E-4</c:v>
                </c:pt>
                <c:pt idx="31">
                  <c:v>5.4736000020056963E-3</c:v>
                </c:pt>
                <c:pt idx="9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0B-4528-8EF3-3A6A74DE8239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1'!$I$21:$I$3020</c:f>
              <c:numCache>
                <c:formatCode>General</c:formatCode>
                <c:ptCount val="3000"/>
                <c:pt idx="32">
                  <c:v>-3.5256699920864776E-3</c:v>
                </c:pt>
                <c:pt idx="33">
                  <c:v>-7.1034999564290047E-4</c:v>
                </c:pt>
                <c:pt idx="34">
                  <c:v>-2.18957999459235E-3</c:v>
                </c:pt>
                <c:pt idx="35">
                  <c:v>-1.0611899997456931E-3</c:v>
                </c:pt>
                <c:pt idx="36">
                  <c:v>5.9388100053183734E-3</c:v>
                </c:pt>
                <c:pt idx="37">
                  <c:v>8.9388100022915751E-3</c:v>
                </c:pt>
                <c:pt idx="38">
                  <c:v>1.2227100014570169E-3</c:v>
                </c:pt>
                <c:pt idx="39">
                  <c:v>2.3511000035796314E-3</c:v>
                </c:pt>
                <c:pt idx="40">
                  <c:v>4.9930500026675873E-3</c:v>
                </c:pt>
                <c:pt idx="41">
                  <c:v>-1.8237000040244311E-4</c:v>
                </c:pt>
                <c:pt idx="42">
                  <c:v>-8.3150000136811286E-5</c:v>
                </c:pt>
                <c:pt idx="43">
                  <c:v>-6.9547599923680536E-3</c:v>
                </c:pt>
                <c:pt idx="44">
                  <c:v>-4.9547599919606E-3</c:v>
                </c:pt>
                <c:pt idx="45">
                  <c:v>4.524000542005524E-5</c:v>
                </c:pt>
                <c:pt idx="46">
                  <c:v>6.8719000410055742E-4</c:v>
                </c:pt>
                <c:pt idx="47">
                  <c:v>1.3457529996230733E-2</c:v>
                </c:pt>
                <c:pt idx="48">
                  <c:v>-2.4882299985620193E-3</c:v>
                </c:pt>
                <c:pt idx="49">
                  <c:v>4.5117699992260896E-3</c:v>
                </c:pt>
                <c:pt idx="50">
                  <c:v>4.9240600055782124E-3</c:v>
                </c:pt>
                <c:pt idx="51">
                  <c:v>-3.5623799994937144E-3</c:v>
                </c:pt>
                <c:pt idx="52">
                  <c:v>2.6220000290777534E-4</c:v>
                </c:pt>
                <c:pt idx="53">
                  <c:v>4.5732200014754198E-3</c:v>
                </c:pt>
                <c:pt idx="54">
                  <c:v>7.9690400016261265E-3</c:v>
                </c:pt>
                <c:pt idx="55">
                  <c:v>-1.0906899988185614E-3</c:v>
                </c:pt>
                <c:pt idx="56">
                  <c:v>-2.7491099972394295E-3</c:v>
                </c:pt>
                <c:pt idx="57">
                  <c:v>3.5347900047781877E-3</c:v>
                </c:pt>
                <c:pt idx="58">
                  <c:v>4.4335200000205077E-3</c:v>
                </c:pt>
                <c:pt idx="59">
                  <c:v>-1.924529999087099E-3</c:v>
                </c:pt>
                <c:pt idx="60">
                  <c:v>2.0754700017278083E-3</c:v>
                </c:pt>
                <c:pt idx="61">
                  <c:v>-5.6876599919633009E-3</c:v>
                </c:pt>
                <c:pt idx="62">
                  <c:v>3.0157400033203885E-3</c:v>
                </c:pt>
                <c:pt idx="63">
                  <c:v>-1.1236299978918396E-3</c:v>
                </c:pt>
                <c:pt idx="64">
                  <c:v>-7.5486200003069825E-3</c:v>
                </c:pt>
                <c:pt idx="65">
                  <c:v>2.100539997627493E-3</c:v>
                </c:pt>
                <c:pt idx="66">
                  <c:v>1.4115599988144822E-3</c:v>
                </c:pt>
                <c:pt idx="67">
                  <c:v>-5.0748799985740334E-3</c:v>
                </c:pt>
                <c:pt idx="68">
                  <c:v>-2.4058099952526391E-3</c:v>
                </c:pt>
                <c:pt idx="69">
                  <c:v>1.5941900055622682E-3</c:v>
                </c:pt>
                <c:pt idx="70">
                  <c:v>-1.9935199961764738E-3</c:v>
                </c:pt>
                <c:pt idx="71">
                  <c:v>-8.3800999709637836E-4</c:v>
                </c:pt>
                <c:pt idx="72">
                  <c:v>5.4187700006878003E-3</c:v>
                </c:pt>
                <c:pt idx="73">
                  <c:v>5.6357299981755204E-3</c:v>
                </c:pt>
                <c:pt idx="74">
                  <c:v>6.6357300020172261E-3</c:v>
                </c:pt>
                <c:pt idx="75">
                  <c:v>-1.2451399961719289E-3</c:v>
                </c:pt>
                <c:pt idx="76">
                  <c:v>-5.8328499944764189E-3</c:v>
                </c:pt>
                <c:pt idx="77">
                  <c:v>-1.3595979995443486E-2</c:v>
                </c:pt>
                <c:pt idx="78">
                  <c:v>-5.5959799938136712E-3</c:v>
                </c:pt>
                <c:pt idx="79">
                  <c:v>4.0402000013273209E-4</c:v>
                </c:pt>
                <c:pt idx="80">
                  <c:v>5.404020004789345E-3</c:v>
                </c:pt>
                <c:pt idx="81">
                  <c:v>-2.3048699949868023E-3</c:v>
                </c:pt>
                <c:pt idx="83">
                  <c:v>-4.9018399950000457E-3</c:v>
                </c:pt>
                <c:pt idx="84">
                  <c:v>-1.9018399980268441E-3</c:v>
                </c:pt>
                <c:pt idx="85">
                  <c:v>-3.4895499920821749E-3</c:v>
                </c:pt>
                <c:pt idx="86">
                  <c:v>-8.6107299939612858E-3</c:v>
                </c:pt>
                <c:pt idx="87">
                  <c:v>2.1389270004874561E-2</c:v>
                </c:pt>
                <c:pt idx="88">
                  <c:v>4.9605099993641488E-3</c:v>
                </c:pt>
                <c:pt idx="89">
                  <c:v>-4.3975399967166595E-3</c:v>
                </c:pt>
                <c:pt idx="90">
                  <c:v>-2.6271999959135428E-3</c:v>
                </c:pt>
                <c:pt idx="91">
                  <c:v>-3.9780399965820834E-3</c:v>
                </c:pt>
                <c:pt idx="92">
                  <c:v>-2.3360899940598756E-3</c:v>
                </c:pt>
                <c:pt idx="93">
                  <c:v>1.2045900002704002E-3</c:v>
                </c:pt>
                <c:pt idx="94">
                  <c:v>-6.2547999550588429E-4</c:v>
                </c:pt>
                <c:pt idx="95">
                  <c:v>-6.0017200012225658E-3</c:v>
                </c:pt>
                <c:pt idx="96">
                  <c:v>3.9787000423530117E-4</c:v>
                </c:pt>
                <c:pt idx="97">
                  <c:v>7.1610000304644927E-4</c:v>
                </c:pt>
                <c:pt idx="98">
                  <c:v>0</c:v>
                </c:pt>
                <c:pt idx="99">
                  <c:v>8.2097500853706151E-4</c:v>
                </c:pt>
                <c:pt idx="100">
                  <c:v>6.4195000595645979E-4</c:v>
                </c:pt>
                <c:pt idx="101">
                  <c:v>-3.4342500002821907E-3</c:v>
                </c:pt>
                <c:pt idx="102">
                  <c:v>2.8839799997513182E-3</c:v>
                </c:pt>
                <c:pt idx="103">
                  <c:v>-3.9605099955224432E-3</c:v>
                </c:pt>
                <c:pt idx="105">
                  <c:v>-1.2371999982860871E-3</c:v>
                </c:pt>
                <c:pt idx="106">
                  <c:v>-1.6731699943193235E-3</c:v>
                </c:pt>
                <c:pt idx="107">
                  <c:v>-6.7865999153582379E-4</c:v>
                </c:pt>
                <c:pt idx="108">
                  <c:v>-3.0765299961785786E-3</c:v>
                </c:pt>
                <c:pt idx="109">
                  <c:v>6.7243700032122433E-3</c:v>
                </c:pt>
                <c:pt idx="110">
                  <c:v>-3.1549992854706943E-5</c:v>
                </c:pt>
                <c:pt idx="111">
                  <c:v>-2.2612100001424551E-3</c:v>
                </c:pt>
                <c:pt idx="112">
                  <c:v>1.6646399963065051E-3</c:v>
                </c:pt>
                <c:pt idx="113">
                  <c:v>5.3515699983108789E-3</c:v>
                </c:pt>
                <c:pt idx="114">
                  <c:v>3.1291200066334568E-3</c:v>
                </c:pt>
                <c:pt idx="115">
                  <c:v>-1.0462999998708256E-3</c:v>
                </c:pt>
                <c:pt idx="116">
                  <c:v>-5.8181999338557944E-4</c:v>
                </c:pt>
                <c:pt idx="117">
                  <c:v>6.8011999974260107E-4</c:v>
                </c:pt>
                <c:pt idx="122">
                  <c:v>3.2723000185796991E-4</c:v>
                </c:pt>
                <c:pt idx="123">
                  <c:v>4.739520009025E-3</c:v>
                </c:pt>
                <c:pt idx="124">
                  <c:v>1.8459499988239259E-3</c:v>
                </c:pt>
                <c:pt idx="125">
                  <c:v>4.8459500030730851E-3</c:v>
                </c:pt>
                <c:pt idx="126">
                  <c:v>4.8459500030730851E-3</c:v>
                </c:pt>
                <c:pt idx="127">
                  <c:v>1.137060004111845E-3</c:v>
                </c:pt>
                <c:pt idx="128">
                  <c:v>-9.1217699955450371E-3</c:v>
                </c:pt>
                <c:pt idx="129">
                  <c:v>-1.3641300029121339E-3</c:v>
                </c:pt>
                <c:pt idx="130">
                  <c:v>2.1432000357890502E-4</c:v>
                </c:pt>
                <c:pt idx="131">
                  <c:v>-2.2956350003369153E-3</c:v>
                </c:pt>
                <c:pt idx="132">
                  <c:v>1.0189899985562079E-3</c:v>
                </c:pt>
                <c:pt idx="133">
                  <c:v>-5.54725499387132E-3</c:v>
                </c:pt>
                <c:pt idx="134">
                  <c:v>1.4199570003256667E-2</c:v>
                </c:pt>
                <c:pt idx="135">
                  <c:v>-8.7226749892579392E-3</c:v>
                </c:pt>
                <c:pt idx="136">
                  <c:v>-1.7226749914698303E-3</c:v>
                </c:pt>
                <c:pt idx="137">
                  <c:v>-3.9016999944578856E-3</c:v>
                </c:pt>
                <c:pt idx="138">
                  <c:v>-5.5635599928791635E-3</c:v>
                </c:pt>
                <c:pt idx="139">
                  <c:v>-3.1512699933955446E-3</c:v>
                </c:pt>
                <c:pt idx="140">
                  <c:v>1.7474600026616827E-3</c:v>
                </c:pt>
                <c:pt idx="141">
                  <c:v>3.8941000093473122E-4</c:v>
                </c:pt>
                <c:pt idx="142">
                  <c:v>1.5720399969723076E-3</c:v>
                </c:pt>
                <c:pt idx="150">
                  <c:v>1.4796045004914049E-2</c:v>
                </c:pt>
                <c:pt idx="154">
                  <c:v>-8.8694199948804453E-3</c:v>
                </c:pt>
                <c:pt idx="155">
                  <c:v>-8.1517999205971137E-4</c:v>
                </c:pt>
                <c:pt idx="156">
                  <c:v>1.5971100001479499E-3</c:v>
                </c:pt>
                <c:pt idx="157">
                  <c:v>7.7234500058693811E-3</c:v>
                </c:pt>
                <c:pt idx="162">
                  <c:v>-5.3638949975720607E-3</c:v>
                </c:pt>
                <c:pt idx="163">
                  <c:v>-7.7183399916975759E-3</c:v>
                </c:pt>
                <c:pt idx="164">
                  <c:v>6.9395000173244625E-4</c:v>
                </c:pt>
                <c:pt idx="165">
                  <c:v>-4.4943350003450178E-3</c:v>
                </c:pt>
                <c:pt idx="166">
                  <c:v>-4.9030200025299564E-3</c:v>
                </c:pt>
                <c:pt idx="167">
                  <c:v>-8.4364899958018214E-3</c:v>
                </c:pt>
                <c:pt idx="168">
                  <c:v>-8.6119100014911965E-3</c:v>
                </c:pt>
                <c:pt idx="169">
                  <c:v>-1.3688109997019637E-2</c:v>
                </c:pt>
                <c:pt idx="170">
                  <c:v>-4.6881099988240749E-3</c:v>
                </c:pt>
                <c:pt idx="171">
                  <c:v>-1.6881100018508732E-3</c:v>
                </c:pt>
                <c:pt idx="172">
                  <c:v>3.1188999855658039E-4</c:v>
                </c:pt>
                <c:pt idx="173">
                  <c:v>3.595790003600996E-3</c:v>
                </c:pt>
                <c:pt idx="174">
                  <c:v>-1.3062259997241199E-2</c:v>
                </c:pt>
                <c:pt idx="179">
                  <c:v>3.0096350019448437E-3</c:v>
                </c:pt>
                <c:pt idx="182">
                  <c:v>2.9768599997623824E-3</c:v>
                </c:pt>
                <c:pt idx="184">
                  <c:v>5.8828000037465245E-3</c:v>
                </c:pt>
                <c:pt idx="185">
                  <c:v>2.7037750041927211E-3</c:v>
                </c:pt>
                <c:pt idx="186">
                  <c:v>2.524750008888077E-3</c:v>
                </c:pt>
                <c:pt idx="188">
                  <c:v>2.5283550057793036E-3</c:v>
                </c:pt>
                <c:pt idx="195">
                  <c:v>-8.7232649966608733E-3</c:v>
                </c:pt>
                <c:pt idx="196">
                  <c:v>3.0977100032032467E-3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0B-4528-8EF3-3A6A74DE8239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1'!$J$21:$J$3020</c:f>
              <c:numCache>
                <c:formatCode>General</c:formatCode>
                <c:ptCount val="3000"/>
                <c:pt idx="143">
                  <c:v>-2.6024799954029731E-3</c:v>
                </c:pt>
                <c:pt idx="144">
                  <c:v>-2.5024799979291856E-3</c:v>
                </c:pt>
                <c:pt idx="145">
                  <c:v>-2.4024799931794405E-3</c:v>
                </c:pt>
                <c:pt idx="146">
                  <c:v>-1.50247999408748E-3</c:v>
                </c:pt>
                <c:pt idx="147">
                  <c:v>-3.2321399994543754E-3</c:v>
                </c:pt>
                <c:pt idx="148">
                  <c:v>-3.2321399994543754E-3</c:v>
                </c:pt>
                <c:pt idx="149">
                  <c:v>-1.6321399962180294E-3</c:v>
                </c:pt>
                <c:pt idx="151">
                  <c:v>-3.6620049941120669E-3</c:v>
                </c:pt>
                <c:pt idx="152">
                  <c:v>-3.5620049966382794E-3</c:v>
                </c:pt>
                <c:pt idx="153">
                  <c:v>-1.1620049917837605E-3</c:v>
                </c:pt>
                <c:pt idx="199">
                  <c:v>-5.2900000009685755E-3</c:v>
                </c:pt>
                <c:pt idx="202">
                  <c:v>-4.4712799935950898E-3</c:v>
                </c:pt>
                <c:pt idx="216">
                  <c:v>-4.7854599979473278E-3</c:v>
                </c:pt>
                <c:pt idx="220">
                  <c:v>-5.4247899970505387E-3</c:v>
                </c:pt>
                <c:pt idx="235">
                  <c:v>-6.9877649948466569E-3</c:v>
                </c:pt>
                <c:pt idx="257">
                  <c:v>-9.8098999951616861E-3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20B-4528-8EF3-3A6A74DE8239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1'!$K$21:$K$3020</c:f>
              <c:numCache>
                <c:formatCode>General</c:formatCode>
                <c:ptCount val="3000"/>
                <c:pt idx="118">
                  <c:v>-1.4104765003139619E-2</c:v>
                </c:pt>
                <c:pt idx="119">
                  <c:v>-1.3983789998746943E-2</c:v>
                </c:pt>
                <c:pt idx="120">
                  <c:v>-1.4162815001327544E-2</c:v>
                </c:pt>
                <c:pt idx="121">
                  <c:v>-1.4034424995770678E-2</c:v>
                </c:pt>
                <c:pt idx="158">
                  <c:v>-1.5374994996818714E-2</c:v>
                </c:pt>
                <c:pt idx="159">
                  <c:v>-1.485401999525493E-2</c:v>
                </c:pt>
                <c:pt idx="160">
                  <c:v>-1.4817149996815715E-2</c:v>
                </c:pt>
                <c:pt idx="161">
                  <c:v>-1.0025834992120508E-2</c:v>
                </c:pt>
                <c:pt idx="175">
                  <c:v>-5.8088000005227514E-3</c:v>
                </c:pt>
                <c:pt idx="176">
                  <c:v>-6.5804099940578453E-3</c:v>
                </c:pt>
                <c:pt idx="177">
                  <c:v>-5.9594350022962317E-3</c:v>
                </c:pt>
                <c:pt idx="178">
                  <c:v>2.9183200022089295E-3</c:v>
                </c:pt>
                <c:pt idx="180">
                  <c:v>1.499680001870729E-3</c:v>
                </c:pt>
                <c:pt idx="181">
                  <c:v>-3.5448099952191114E-3</c:v>
                </c:pt>
                <c:pt idx="183">
                  <c:v>-3.8405099985538982E-3</c:v>
                </c:pt>
                <c:pt idx="187">
                  <c:v>-6.9616900000255555E-3</c:v>
                </c:pt>
                <c:pt idx="189">
                  <c:v>-5.5654999960097484E-3</c:v>
                </c:pt>
                <c:pt idx="190">
                  <c:v>-7.8532099942094646E-3</c:v>
                </c:pt>
                <c:pt idx="191">
                  <c:v>-6.1038449930492789E-3</c:v>
                </c:pt>
                <c:pt idx="192">
                  <c:v>1.6820200034999289E-3</c:v>
                </c:pt>
                <c:pt idx="193">
                  <c:v>3.78202000138117E-3</c:v>
                </c:pt>
                <c:pt idx="194">
                  <c:v>-4.0577999970992096E-3</c:v>
                </c:pt>
                <c:pt idx="197">
                  <c:v>-3.6183899937896058E-3</c:v>
                </c:pt>
                <c:pt idx="198">
                  <c:v>-5.2900000009685755E-3</c:v>
                </c:pt>
                <c:pt idx="200">
                  <c:v>1.7468700025347061E-3</c:v>
                </c:pt>
                <c:pt idx="201">
                  <c:v>-1.1931459994229954E-2</c:v>
                </c:pt>
                <c:pt idx="203">
                  <c:v>-5.886109996936284E-3</c:v>
                </c:pt>
                <c:pt idx="204">
                  <c:v>-4.2029899996123277E-3</c:v>
                </c:pt>
                <c:pt idx="205">
                  <c:v>-7.2883649991126731E-3</c:v>
                </c:pt>
                <c:pt idx="206">
                  <c:v>-5.7599749998189509E-3</c:v>
                </c:pt>
                <c:pt idx="207">
                  <c:v>-6.4464149982086383E-3</c:v>
                </c:pt>
                <c:pt idx="208">
                  <c:v>-6.3974199947551824E-3</c:v>
                </c:pt>
                <c:pt idx="209">
                  <c:v>-5.7287599993287586E-3</c:v>
                </c:pt>
                <c:pt idx="210">
                  <c:v>-3.6287600014475174E-3</c:v>
                </c:pt>
                <c:pt idx="211">
                  <c:v>-1.2875999527750537E-4</c:v>
                </c:pt>
                <c:pt idx="212">
                  <c:v>2.9341650079004467E-3</c:v>
                </c:pt>
                <c:pt idx="213">
                  <c:v>-7.7154049940872937E-3</c:v>
                </c:pt>
                <c:pt idx="214">
                  <c:v>-7.8944299966678955E-3</c:v>
                </c:pt>
                <c:pt idx="215">
                  <c:v>-7.7297449970501475E-3</c:v>
                </c:pt>
                <c:pt idx="217">
                  <c:v>-7.5880000003962778E-3</c:v>
                </c:pt>
                <c:pt idx="218">
                  <c:v>-8.1670250001479872E-3</c:v>
                </c:pt>
                <c:pt idx="219">
                  <c:v>-6.1370800030999817E-3</c:v>
                </c:pt>
                <c:pt idx="221">
                  <c:v>-9.0237249969504774E-3</c:v>
                </c:pt>
                <c:pt idx="222">
                  <c:v>-8.6027499928604811E-3</c:v>
                </c:pt>
                <c:pt idx="224">
                  <c:v>-7.808404989191331E-3</c:v>
                </c:pt>
                <c:pt idx="225">
                  <c:v>-7.1874299974297173E-3</c:v>
                </c:pt>
                <c:pt idx="226">
                  <c:v>-5.241179998847656E-3</c:v>
                </c:pt>
                <c:pt idx="227">
                  <c:v>-5.0432299976819195E-3</c:v>
                </c:pt>
                <c:pt idx="228">
                  <c:v>-6.5237300004810095E-3</c:v>
                </c:pt>
                <c:pt idx="229">
                  <c:v>-5.7535949963494204E-3</c:v>
                </c:pt>
                <c:pt idx="230">
                  <c:v>-5.5006249967846088E-3</c:v>
                </c:pt>
                <c:pt idx="231">
                  <c:v>-5.7254099956480786E-3</c:v>
                </c:pt>
                <c:pt idx="232">
                  <c:v>-6.7834599976777099E-3</c:v>
                </c:pt>
                <c:pt idx="233">
                  <c:v>-3.8215199965634383E-3</c:v>
                </c:pt>
                <c:pt idx="234">
                  <c:v>-5.6443399953423068E-3</c:v>
                </c:pt>
                <c:pt idx="236">
                  <c:v>-6.5532299922779202E-3</c:v>
                </c:pt>
                <c:pt idx="237">
                  <c:v>-7.8295799976331182E-3</c:v>
                </c:pt>
                <c:pt idx="238">
                  <c:v>-8.0332399957114831E-3</c:v>
                </c:pt>
                <c:pt idx="239">
                  <c:v>-7.2345099979429506E-3</c:v>
                </c:pt>
                <c:pt idx="240">
                  <c:v>-4.3789999981527217E-3</c:v>
                </c:pt>
                <c:pt idx="241">
                  <c:v>-7.4802699964493513E-3</c:v>
                </c:pt>
                <c:pt idx="242">
                  <c:v>-7.4667099979706109E-3</c:v>
                </c:pt>
                <c:pt idx="243">
                  <c:v>-7.5280799937900156E-3</c:v>
                </c:pt>
                <c:pt idx="244">
                  <c:v>-8.515789988450706E-3</c:v>
                </c:pt>
                <c:pt idx="245">
                  <c:v>-8.9970699918922037E-3</c:v>
                </c:pt>
                <c:pt idx="246">
                  <c:v>-8.2601999965845607E-3</c:v>
                </c:pt>
                <c:pt idx="247">
                  <c:v>-8.0681899926275946E-3</c:v>
                </c:pt>
                <c:pt idx="248">
                  <c:v>-8.8387349969707429E-3</c:v>
                </c:pt>
                <c:pt idx="249">
                  <c:v>1.5858449987717904E-3</c:v>
                </c:pt>
                <c:pt idx="250">
                  <c:v>-9.3611850024899468E-3</c:v>
                </c:pt>
                <c:pt idx="251">
                  <c:v>-9.4952299914439209E-3</c:v>
                </c:pt>
                <c:pt idx="252">
                  <c:v>-8.0176799965556711E-3</c:v>
                </c:pt>
                <c:pt idx="253">
                  <c:v>-7.9176799990818836E-3</c:v>
                </c:pt>
                <c:pt idx="254">
                  <c:v>-9.0265699982410297E-3</c:v>
                </c:pt>
                <c:pt idx="255">
                  <c:v>-9.6692999941296875E-3</c:v>
                </c:pt>
                <c:pt idx="256">
                  <c:v>-9.9224749938002788E-3</c:v>
                </c:pt>
                <c:pt idx="258">
                  <c:v>-1.0503755118406843E-2</c:v>
                </c:pt>
                <c:pt idx="259">
                  <c:v>-1.0503754994715564E-2</c:v>
                </c:pt>
                <c:pt idx="260">
                  <c:v>-9.6947849960997701E-3</c:v>
                </c:pt>
                <c:pt idx="261">
                  <c:v>-9.1553749953163788E-3</c:v>
                </c:pt>
                <c:pt idx="262">
                  <c:v>-1.2165329993877094E-2</c:v>
                </c:pt>
                <c:pt idx="263">
                  <c:v>-1.1039849996450357E-2</c:v>
                </c:pt>
                <c:pt idx="264">
                  <c:v>-1.1678399998345412E-2</c:v>
                </c:pt>
                <c:pt idx="265">
                  <c:v>-1.3240259999292903E-2</c:v>
                </c:pt>
                <c:pt idx="266">
                  <c:v>-1.3240259999292903E-2</c:v>
                </c:pt>
                <c:pt idx="267">
                  <c:v>-1.3140259994543158E-2</c:v>
                </c:pt>
                <c:pt idx="268">
                  <c:v>-1.2036654996336438E-2</c:v>
                </c:pt>
                <c:pt idx="269">
                  <c:v>-1.0472459995071404E-2</c:v>
                </c:pt>
                <c:pt idx="270">
                  <c:v>-1.0816949994477909E-2</c:v>
                </c:pt>
                <c:pt idx="271">
                  <c:v>-1.1803759996837471E-2</c:v>
                </c:pt>
                <c:pt idx="272">
                  <c:v>-1.2585939992277417E-2</c:v>
                </c:pt>
                <c:pt idx="273">
                  <c:v>-1.3587209999968763E-2</c:v>
                </c:pt>
                <c:pt idx="274">
                  <c:v>-1.1753945000236854E-2</c:v>
                </c:pt>
                <c:pt idx="275">
                  <c:v>-1.3072749999992084E-2</c:v>
                </c:pt>
                <c:pt idx="276">
                  <c:v>-1.2942229994223453E-2</c:v>
                </c:pt>
                <c:pt idx="277">
                  <c:v>-1.235492999694543E-2</c:v>
                </c:pt>
                <c:pt idx="278">
                  <c:v>-1.3441739996778779E-2</c:v>
                </c:pt>
                <c:pt idx="279">
                  <c:v>-1.3520109998353291E-2</c:v>
                </c:pt>
                <c:pt idx="280">
                  <c:v>-1.4194259994837921E-2</c:v>
                </c:pt>
                <c:pt idx="281">
                  <c:v>-1.3207329997385386E-2</c:v>
                </c:pt>
                <c:pt idx="282">
                  <c:v>-1.5359439996245783E-2</c:v>
                </c:pt>
                <c:pt idx="283">
                  <c:v>-1.3727159996051341E-2</c:v>
                </c:pt>
                <c:pt idx="284">
                  <c:v>-1.5395330163300969E-2</c:v>
                </c:pt>
                <c:pt idx="285">
                  <c:v>-1.4891725077177398E-2</c:v>
                </c:pt>
                <c:pt idx="286">
                  <c:v>-1.5379434917122126E-2</c:v>
                </c:pt>
                <c:pt idx="287">
                  <c:v>-1.5267144830431789E-2</c:v>
                </c:pt>
                <c:pt idx="288">
                  <c:v>-1.4154855060041882E-2</c:v>
                </c:pt>
                <c:pt idx="289">
                  <c:v>-1.4959934873331804E-2</c:v>
                </c:pt>
                <c:pt idx="290">
                  <c:v>-1.5345309999247547E-2</c:v>
                </c:pt>
                <c:pt idx="291">
                  <c:v>-1.6034289998060558E-2</c:v>
                </c:pt>
                <c:pt idx="292">
                  <c:v>-1.570843999797944E-2</c:v>
                </c:pt>
                <c:pt idx="293">
                  <c:v>-1.6302009993523825E-2</c:v>
                </c:pt>
                <c:pt idx="294">
                  <c:v>-1.6649039993353654E-2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20B-4528-8EF3-3A6A74DE8239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1'!$L$21:$L$3020</c:f>
              <c:numCache>
                <c:formatCode>General</c:formatCode>
                <c:ptCount val="30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20B-4528-8EF3-3A6A74DE8239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1'!$M$21:$M$3020</c:f>
              <c:numCache>
                <c:formatCode>General</c:formatCode>
                <c:ptCount val="30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20B-4528-8EF3-3A6A74DE8239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1'!$N$21:$N$3020</c:f>
              <c:numCache>
                <c:formatCode>General</c:formatCode>
                <c:ptCount val="30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20B-4528-8EF3-3A6A74DE8239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1'!$O$21:$O$3020</c:f>
              <c:numCache>
                <c:formatCode>General</c:formatCode>
                <c:ptCount val="3000"/>
                <c:pt idx="0">
                  <c:v>2.27467055230994E-2</c:v>
                </c:pt>
                <c:pt idx="1">
                  <c:v>2.2744029180925347E-2</c:v>
                </c:pt>
                <c:pt idx="2">
                  <c:v>2.2732253275359514E-2</c:v>
                </c:pt>
                <c:pt idx="3">
                  <c:v>2.2723153711967734E-2</c:v>
                </c:pt>
                <c:pt idx="4">
                  <c:v>2.267872643187846E-2</c:v>
                </c:pt>
                <c:pt idx="5">
                  <c:v>2.2666950526312627E-2</c:v>
                </c:pt>
                <c:pt idx="6">
                  <c:v>1.9951533756518789E-2</c:v>
                </c:pt>
                <c:pt idx="7">
                  <c:v>1.894844070968385E-2</c:v>
                </c:pt>
                <c:pt idx="8">
                  <c:v>1.8510055861574021E-2</c:v>
                </c:pt>
                <c:pt idx="9">
                  <c:v>1.8485968782007547E-2</c:v>
                </c:pt>
                <c:pt idx="10">
                  <c:v>1.8474192876441718E-2</c:v>
                </c:pt>
                <c:pt idx="11">
                  <c:v>1.8462416970875882E-2</c:v>
                </c:pt>
                <c:pt idx="12">
                  <c:v>1.8404607979916346E-2</c:v>
                </c:pt>
                <c:pt idx="13">
                  <c:v>1.8045978128593286E-2</c:v>
                </c:pt>
                <c:pt idx="14">
                  <c:v>1.7978534305807162E-2</c:v>
                </c:pt>
                <c:pt idx="15">
                  <c:v>1.7940530246935614E-2</c:v>
                </c:pt>
                <c:pt idx="16">
                  <c:v>1.659379486495231E-2</c:v>
                </c:pt>
                <c:pt idx="17">
                  <c:v>1.658469530156053E-2</c:v>
                </c:pt>
                <c:pt idx="18">
                  <c:v>1.6519392552513647E-2</c:v>
                </c:pt>
                <c:pt idx="19">
                  <c:v>1.5600336649943959E-2</c:v>
                </c:pt>
                <c:pt idx="20">
                  <c:v>1.5600336649943959E-2</c:v>
                </c:pt>
                <c:pt idx="21">
                  <c:v>1.4689309773896431E-2</c:v>
                </c:pt>
                <c:pt idx="22">
                  <c:v>1.4689309773896431E-2</c:v>
                </c:pt>
                <c:pt idx="23">
                  <c:v>1.3732249812455195E-2</c:v>
                </c:pt>
                <c:pt idx="24">
                  <c:v>1.3726897128107089E-2</c:v>
                </c:pt>
                <c:pt idx="25">
                  <c:v>1.3725826591237469E-2</c:v>
                </c:pt>
                <c:pt idx="26">
                  <c:v>1.3696922095757701E-2</c:v>
                </c:pt>
                <c:pt idx="27">
                  <c:v>1.3691569411409595E-2</c:v>
                </c:pt>
                <c:pt idx="28">
                  <c:v>1.322642114155924E-2</c:v>
                </c:pt>
                <c:pt idx="29">
                  <c:v>1.3221068457211136E-2</c:v>
                </c:pt>
                <c:pt idx="30">
                  <c:v>1.318627600894845E-2</c:v>
                </c:pt>
                <c:pt idx="31">
                  <c:v>1.318627600894845E-2</c:v>
                </c:pt>
                <c:pt idx="32">
                  <c:v>1.1251815885543181E-2</c:v>
                </c:pt>
                <c:pt idx="33">
                  <c:v>1.0836447580130205E-2</c:v>
                </c:pt>
                <c:pt idx="34">
                  <c:v>1.07904144947365E-2</c:v>
                </c:pt>
                <c:pt idx="35">
                  <c:v>1.0789343957866879E-2</c:v>
                </c:pt>
                <c:pt idx="36">
                  <c:v>1.0789343957866879E-2</c:v>
                </c:pt>
                <c:pt idx="37">
                  <c:v>1.0789343957866879E-2</c:v>
                </c:pt>
                <c:pt idx="38">
                  <c:v>1.0778638589170667E-2</c:v>
                </c:pt>
                <c:pt idx="39">
                  <c:v>1.0777568052301047E-2</c:v>
                </c:pt>
                <c:pt idx="40">
                  <c:v>1.0772215367952941E-2</c:v>
                </c:pt>
                <c:pt idx="41">
                  <c:v>1.0748663556821279E-2</c:v>
                </c:pt>
                <c:pt idx="42">
                  <c:v>1.0322589882712093E-2</c:v>
                </c:pt>
                <c:pt idx="43">
                  <c:v>1.0321519345842472E-2</c:v>
                </c:pt>
                <c:pt idx="44">
                  <c:v>1.0321519345842472E-2</c:v>
                </c:pt>
                <c:pt idx="45">
                  <c:v>1.0321519345842472E-2</c:v>
                </c:pt>
                <c:pt idx="46">
                  <c:v>1.0316166661494366E-2</c:v>
                </c:pt>
                <c:pt idx="47">
                  <c:v>1.0309743440276641E-2</c:v>
                </c:pt>
                <c:pt idx="48">
                  <c:v>1.0292614850362702E-2</c:v>
                </c:pt>
                <c:pt idx="49">
                  <c:v>1.0292614850362702E-2</c:v>
                </c:pt>
                <c:pt idx="50">
                  <c:v>1.0280838944796871E-2</c:v>
                </c:pt>
                <c:pt idx="51">
                  <c:v>1.0276556797318388E-2</c:v>
                </c:pt>
                <c:pt idx="52">
                  <c:v>1.0253004986186724E-2</c:v>
                </c:pt>
                <c:pt idx="53">
                  <c:v>1.0233735322533544E-2</c:v>
                </c:pt>
                <c:pt idx="54">
                  <c:v>9.8718938606016243E-3</c:v>
                </c:pt>
                <c:pt idx="55">
                  <c:v>9.7723339317268634E-3</c:v>
                </c:pt>
                <c:pt idx="56">
                  <c:v>9.4276210597088808E-3</c:v>
                </c:pt>
                <c:pt idx="57">
                  <c:v>9.4169156910126686E-3</c:v>
                </c:pt>
                <c:pt idx="58">
                  <c:v>9.4094219329253215E-3</c:v>
                </c:pt>
                <c:pt idx="59">
                  <c:v>9.4040692485772171E-3</c:v>
                </c:pt>
                <c:pt idx="60">
                  <c:v>9.4040692485772171E-3</c:v>
                </c:pt>
                <c:pt idx="61">
                  <c:v>9.3687415318797207E-3</c:v>
                </c:pt>
                <c:pt idx="62">
                  <c:v>9.304509319702458E-3</c:v>
                </c:pt>
                <c:pt idx="63">
                  <c:v>9.072202818994686E-3</c:v>
                </c:pt>
                <c:pt idx="64">
                  <c:v>9.009041143687042E-3</c:v>
                </c:pt>
                <c:pt idx="65">
                  <c:v>8.9619375214237164E-3</c:v>
                </c:pt>
                <c:pt idx="66">
                  <c:v>8.9426678577705365E-3</c:v>
                </c:pt>
                <c:pt idx="67">
                  <c:v>8.9383857102920527E-3</c:v>
                </c:pt>
                <c:pt idx="68">
                  <c:v>8.9244687309869789E-3</c:v>
                </c:pt>
                <c:pt idx="69">
                  <c:v>8.9244687309869789E-3</c:v>
                </c:pt>
                <c:pt idx="70">
                  <c:v>8.9126928254211462E-3</c:v>
                </c:pt>
                <c:pt idx="71">
                  <c:v>8.9030579935945563E-3</c:v>
                </c:pt>
                <c:pt idx="72">
                  <c:v>8.9009169198553152E-3</c:v>
                </c:pt>
                <c:pt idx="73">
                  <c:v>8.8324025601995669E-3</c:v>
                </c:pt>
                <c:pt idx="74">
                  <c:v>8.8324025601995669E-3</c:v>
                </c:pt>
                <c:pt idx="75">
                  <c:v>8.4395155290486346E-3</c:v>
                </c:pt>
                <c:pt idx="76">
                  <c:v>8.4277396234828019E-3</c:v>
                </c:pt>
                <c:pt idx="77">
                  <c:v>8.3924119067853072E-3</c:v>
                </c:pt>
                <c:pt idx="78">
                  <c:v>8.3924119067853072E-3</c:v>
                </c:pt>
                <c:pt idx="79">
                  <c:v>8.3924119067853072E-3</c:v>
                </c:pt>
                <c:pt idx="80">
                  <c:v>8.3924119067853072E-3</c:v>
                </c:pt>
                <c:pt idx="81">
                  <c:v>8.3399556001738755E-3</c:v>
                </c:pt>
                <c:pt idx="82">
                  <c:v>8.3271091577384222E-3</c:v>
                </c:pt>
                <c:pt idx="83">
                  <c:v>7.9363632003267327E-3</c:v>
                </c:pt>
                <c:pt idx="84">
                  <c:v>7.9363632003267327E-3</c:v>
                </c:pt>
                <c:pt idx="85">
                  <c:v>7.9245872947609E-3</c:v>
                </c:pt>
                <c:pt idx="86">
                  <c:v>7.8839068937152992E-3</c:v>
                </c:pt>
                <c:pt idx="87">
                  <c:v>7.8839068937152992E-3</c:v>
                </c:pt>
                <c:pt idx="88">
                  <c:v>7.5456172429150424E-3</c:v>
                </c:pt>
                <c:pt idx="89">
                  <c:v>7.5402645585669371E-3</c:v>
                </c:pt>
                <c:pt idx="90">
                  <c:v>7.5338413373492105E-3</c:v>
                </c:pt>
                <c:pt idx="91">
                  <c:v>7.486737715085884E-3</c:v>
                </c:pt>
                <c:pt idx="92">
                  <c:v>7.4813850307377788E-3</c:v>
                </c:pt>
                <c:pt idx="93">
                  <c:v>7.4685385883023255E-3</c:v>
                </c:pt>
                <c:pt idx="94">
                  <c:v>7.375401880645293E-3</c:v>
                </c:pt>
                <c:pt idx="95">
                  <c:v>7.1784230966350166E-3</c:v>
                </c:pt>
                <c:pt idx="96">
                  <c:v>7.0917096101957098E-3</c:v>
                </c:pt>
                <c:pt idx="97">
                  <c:v>7.0306890086273086E-3</c:v>
                </c:pt>
                <c:pt idx="98">
                  <c:v>7.0199836399310982E-3</c:v>
                </c:pt>
                <c:pt idx="99">
                  <c:v>7.0173072977570451E-3</c:v>
                </c:pt>
                <c:pt idx="100">
                  <c:v>7.0146309555829929E-3</c:v>
                </c:pt>
                <c:pt idx="101">
                  <c:v>6.5650054703421442E-3</c:v>
                </c:pt>
                <c:pt idx="102">
                  <c:v>6.503984868773743E-3</c:v>
                </c:pt>
                <c:pt idx="103">
                  <c:v>6.494350036947154E-3</c:v>
                </c:pt>
                <c:pt idx="104">
                  <c:v>6.4633044677281431E-3</c:v>
                </c:pt>
                <c:pt idx="105">
                  <c:v>6.4633044677281431E-3</c:v>
                </c:pt>
                <c:pt idx="106">
                  <c:v>6.1667657548431067E-3</c:v>
                </c:pt>
                <c:pt idx="107">
                  <c:v>6.0500772360544105E-3</c:v>
                </c:pt>
                <c:pt idx="108">
                  <c:v>5.9783512657897988E-3</c:v>
                </c:pt>
                <c:pt idx="109">
                  <c:v>5.6464848362072677E-3</c:v>
                </c:pt>
                <c:pt idx="110">
                  <c:v>5.5694061815945509E-3</c:v>
                </c:pt>
                <c:pt idx="111">
                  <c:v>5.5629829603768242E-3</c:v>
                </c:pt>
                <c:pt idx="112">
                  <c:v>5.5469249073325086E-3</c:v>
                </c:pt>
                <c:pt idx="113">
                  <c:v>5.1326271387891554E-3</c:v>
                </c:pt>
                <c:pt idx="114">
                  <c:v>5.0844529796562074E-3</c:v>
                </c:pt>
                <c:pt idx="115">
                  <c:v>5.0609011685245437E-3</c:v>
                </c:pt>
                <c:pt idx="116">
                  <c:v>4.5984292408482418E-3</c:v>
                </c:pt>
                <c:pt idx="117">
                  <c:v>4.1209697969972463E-3</c:v>
                </c:pt>
                <c:pt idx="118">
                  <c:v>3.6622447483646184E-3</c:v>
                </c:pt>
                <c:pt idx="119">
                  <c:v>3.6595684061905658E-3</c:v>
                </c:pt>
                <c:pt idx="120">
                  <c:v>3.6568920640165131E-3</c:v>
                </c:pt>
                <c:pt idx="121">
                  <c:v>3.6558215271468917E-3</c:v>
                </c:pt>
                <c:pt idx="122">
                  <c:v>3.6402987425373863E-3</c:v>
                </c:pt>
                <c:pt idx="123">
                  <c:v>3.6285228369715545E-3</c:v>
                </c:pt>
                <c:pt idx="124">
                  <c:v>3.1606982249471477E-3</c:v>
                </c:pt>
                <c:pt idx="125">
                  <c:v>3.1606982249471477E-3</c:v>
                </c:pt>
                <c:pt idx="126">
                  <c:v>3.1606982249471477E-3</c:v>
                </c:pt>
                <c:pt idx="127">
                  <c:v>3.1082419183357159E-3</c:v>
                </c:pt>
                <c:pt idx="128">
                  <c:v>2.6768155598784248E-3</c:v>
                </c:pt>
                <c:pt idx="129">
                  <c:v>2.5954547577872241E-3</c:v>
                </c:pt>
                <c:pt idx="130">
                  <c:v>2.2154141690717451E-3</c:v>
                </c:pt>
                <c:pt idx="131">
                  <c:v>2.1988208475926183E-3</c:v>
                </c:pt>
                <c:pt idx="132">
                  <c:v>2.1586757149818286E-3</c:v>
                </c:pt>
                <c:pt idx="133">
                  <c:v>1.7256435512201058E-3</c:v>
                </c:pt>
                <c:pt idx="134">
                  <c:v>1.7069091560017371E-3</c:v>
                </c:pt>
                <c:pt idx="135">
                  <c:v>1.702091740088443E-3</c:v>
                </c:pt>
                <c:pt idx="136">
                  <c:v>1.702091740088443E-3</c:v>
                </c:pt>
                <c:pt idx="137">
                  <c:v>1.6994153979143899E-3</c:v>
                </c:pt>
                <c:pt idx="138">
                  <c:v>1.6715814393042424E-3</c:v>
                </c:pt>
                <c:pt idx="139">
                  <c:v>1.6598055337384105E-3</c:v>
                </c:pt>
                <c:pt idx="140">
                  <c:v>1.6523117756510634E-3</c:v>
                </c:pt>
                <c:pt idx="141">
                  <c:v>1.6469590913029573E-3</c:v>
                </c:pt>
                <c:pt idx="142">
                  <c:v>1.6287599645193997E-3</c:v>
                </c:pt>
                <c:pt idx="143">
                  <c:v>1.2733417238052049E-3</c:v>
                </c:pt>
                <c:pt idx="144">
                  <c:v>1.2733417238052049E-3</c:v>
                </c:pt>
                <c:pt idx="145">
                  <c:v>1.2733417238052049E-3</c:v>
                </c:pt>
                <c:pt idx="146">
                  <c:v>1.2733417238052049E-3</c:v>
                </c:pt>
                <c:pt idx="147">
                  <c:v>1.2669185025874783E-3</c:v>
                </c:pt>
                <c:pt idx="148">
                  <c:v>1.2669185025874783E-3</c:v>
                </c:pt>
                <c:pt idx="149">
                  <c:v>1.2669185025874783E-3</c:v>
                </c:pt>
                <c:pt idx="150">
                  <c:v>1.2224912224982039E-3</c:v>
                </c:pt>
                <c:pt idx="151">
                  <c:v>1.2171385381500987E-3</c:v>
                </c:pt>
                <c:pt idx="152">
                  <c:v>1.2171385381500987E-3</c:v>
                </c:pt>
                <c:pt idx="153">
                  <c:v>1.2171385381500987E-3</c:v>
                </c:pt>
                <c:pt idx="154">
                  <c:v>1.215532732845667E-3</c:v>
                </c:pt>
                <c:pt idx="155">
                  <c:v>1.19840414293173E-3</c:v>
                </c:pt>
                <c:pt idx="156">
                  <c:v>1.1866282373658981E-3</c:v>
                </c:pt>
                <c:pt idx="157">
                  <c:v>7.5199026829974452E-4</c:v>
                </c:pt>
                <c:pt idx="158">
                  <c:v>2.9754736714560168E-4</c:v>
                </c:pt>
                <c:pt idx="159">
                  <c:v>2.9487102497154864E-4</c:v>
                </c:pt>
                <c:pt idx="160">
                  <c:v>2.5954330827405309E-4</c:v>
                </c:pt>
                <c:pt idx="161">
                  <c:v>2.5044374488227428E-4</c:v>
                </c:pt>
                <c:pt idx="162">
                  <c:v>-2.2701569896872199E-4</c:v>
                </c:pt>
                <c:pt idx="163">
                  <c:v>-2.5324385227443787E-4</c:v>
                </c:pt>
                <c:pt idx="164">
                  <c:v>-2.6501975784026972E-4</c:v>
                </c:pt>
                <c:pt idx="165">
                  <c:v>-6.5951259429563366E-4</c:v>
                </c:pt>
                <c:pt idx="166">
                  <c:v>-6.6861215768741246E-4</c:v>
                </c:pt>
                <c:pt idx="167">
                  <c:v>-6.9751665316718139E-4</c:v>
                </c:pt>
                <c:pt idx="168">
                  <c:v>-7.2106846429884509E-4</c:v>
                </c:pt>
                <c:pt idx="169">
                  <c:v>-1.1706939495396938E-3</c:v>
                </c:pt>
                <c:pt idx="170">
                  <c:v>-1.1706939495396938E-3</c:v>
                </c:pt>
                <c:pt idx="171">
                  <c:v>-1.1706939495396938E-3</c:v>
                </c:pt>
                <c:pt idx="172">
                  <c:v>-1.1706939495396938E-3</c:v>
                </c:pt>
                <c:pt idx="173">
                  <c:v>-1.1813993182359043E-3</c:v>
                </c:pt>
                <c:pt idx="174">
                  <c:v>-1.1867520025840086E-3</c:v>
                </c:pt>
                <c:pt idx="175">
                  <c:v>-1.6299542666071316E-3</c:v>
                </c:pt>
                <c:pt idx="176">
                  <c:v>-1.6310248034767522E-3</c:v>
                </c:pt>
                <c:pt idx="177">
                  <c:v>-1.6337011456508052E-3</c:v>
                </c:pt>
                <c:pt idx="178">
                  <c:v>-1.6385185615640993E-3</c:v>
                </c:pt>
                <c:pt idx="179">
                  <c:v>-1.647618124955879E-3</c:v>
                </c:pt>
                <c:pt idx="180">
                  <c:v>-1.6642114464350058E-3</c:v>
                </c:pt>
                <c:pt idx="181">
                  <c:v>-1.6738462782615957E-3</c:v>
                </c:pt>
                <c:pt idx="182">
                  <c:v>-2.051745793237832E-3</c:v>
                </c:pt>
                <c:pt idx="183">
                  <c:v>-2.0699449200213913E-3</c:v>
                </c:pt>
                <c:pt idx="184">
                  <c:v>-2.1009904892404022E-3</c:v>
                </c:pt>
                <c:pt idx="185">
                  <c:v>-2.1036668314144535E-3</c:v>
                </c:pt>
                <c:pt idx="186">
                  <c:v>-2.1063431735885065E-3</c:v>
                </c:pt>
                <c:pt idx="187">
                  <c:v>-2.1106253210669904E-3</c:v>
                </c:pt>
                <c:pt idx="188">
                  <c:v>-2.1272186425461172E-3</c:v>
                </c:pt>
                <c:pt idx="189">
                  <c:v>-2.1331065953290335E-3</c:v>
                </c:pt>
                <c:pt idx="190">
                  <c:v>-2.1448825008948645E-3</c:v>
                </c:pt>
                <c:pt idx="191">
                  <c:v>-2.1486293799385398E-3</c:v>
                </c:pt>
                <c:pt idx="192">
                  <c:v>-2.5270641633495863E-3</c:v>
                </c:pt>
                <c:pt idx="193">
                  <c:v>-2.5270641633495863E-3</c:v>
                </c:pt>
                <c:pt idx="194">
                  <c:v>-2.5934374492660936E-3</c:v>
                </c:pt>
                <c:pt idx="195">
                  <c:v>-2.6003959389186305E-3</c:v>
                </c:pt>
                <c:pt idx="196">
                  <c:v>-2.6030722810926818E-3</c:v>
                </c:pt>
                <c:pt idx="197">
                  <c:v>-2.6137776497888923E-3</c:v>
                </c:pt>
                <c:pt idx="198">
                  <c:v>-2.6148481866585145E-3</c:v>
                </c:pt>
                <c:pt idx="199">
                  <c:v>-2.6148481866585145E-3</c:v>
                </c:pt>
                <c:pt idx="200">
                  <c:v>-2.6501759033560092E-3</c:v>
                </c:pt>
                <c:pt idx="201">
                  <c:v>-3.0280754183322472E-3</c:v>
                </c:pt>
                <c:pt idx="202">
                  <c:v>-3.0944487042487527E-3</c:v>
                </c:pt>
                <c:pt idx="203">
                  <c:v>-3.097660314857616E-3</c:v>
                </c:pt>
                <c:pt idx="204">
                  <c:v>-3.5344393576630124E-3</c:v>
                </c:pt>
                <c:pt idx="205">
                  <c:v>-3.5745844902738012E-3</c:v>
                </c:pt>
                <c:pt idx="206">
                  <c:v>-3.5756550271434234E-3</c:v>
                </c:pt>
                <c:pt idx="207">
                  <c:v>-3.5799371746219073E-3</c:v>
                </c:pt>
                <c:pt idx="208">
                  <c:v>-3.9230442413354591E-3</c:v>
                </c:pt>
                <c:pt idx="209">
                  <c:v>-4.0236747070798405E-3</c:v>
                </c:pt>
                <c:pt idx="210">
                  <c:v>-4.0236747070798405E-3</c:v>
                </c:pt>
                <c:pt idx="211">
                  <c:v>-4.0236747070798405E-3</c:v>
                </c:pt>
                <c:pt idx="212">
                  <c:v>-4.0317037336019979E-3</c:v>
                </c:pt>
                <c:pt idx="213">
                  <c:v>-4.0713135977779764E-3</c:v>
                </c:pt>
                <c:pt idx="214">
                  <c:v>-4.0739899399520295E-3</c:v>
                </c:pt>
                <c:pt idx="215">
                  <c:v>-4.4931051244086785E-3</c:v>
                </c:pt>
                <c:pt idx="216">
                  <c:v>-4.5268270358017424E-3</c:v>
                </c:pt>
                <c:pt idx="217">
                  <c:v>-4.5418145519764367E-3</c:v>
                </c:pt>
                <c:pt idx="218">
                  <c:v>-4.5444908941504897E-3</c:v>
                </c:pt>
                <c:pt idx="219">
                  <c:v>-5.000004332174254E-3</c:v>
                </c:pt>
                <c:pt idx="220">
                  <c:v>-5.011780237740085E-3</c:v>
                </c:pt>
                <c:pt idx="221">
                  <c:v>-5.0476432228723916E-3</c:v>
                </c:pt>
                <c:pt idx="222">
                  <c:v>-5.0503195650464447E-3</c:v>
                </c:pt>
                <c:pt idx="223">
                  <c:v>-5.4399949855885119E-3</c:v>
                </c:pt>
                <c:pt idx="224">
                  <c:v>-5.4630115282853654E-3</c:v>
                </c:pt>
                <c:pt idx="225">
                  <c:v>-5.4656878704594184E-3</c:v>
                </c:pt>
                <c:pt idx="226">
                  <c:v>-5.8671391965673184E-3</c:v>
                </c:pt>
                <c:pt idx="227">
                  <c:v>-6.3007066287638514E-3</c:v>
                </c:pt>
                <c:pt idx="228">
                  <c:v>-6.3542334722449054E-3</c:v>
                </c:pt>
                <c:pt idx="229">
                  <c:v>-6.4040134366822841E-3</c:v>
                </c:pt>
                <c:pt idx="230">
                  <c:v>-6.4286357846835684E-3</c:v>
                </c:pt>
                <c:pt idx="231">
                  <c:v>-6.4484407167715585E-3</c:v>
                </c:pt>
                <c:pt idx="232">
                  <c:v>-6.4537934011196646E-3</c:v>
                </c:pt>
                <c:pt idx="233">
                  <c:v>-6.93125284497066E-3</c:v>
                </c:pt>
                <c:pt idx="234">
                  <c:v>-7.3187871917734879E-3</c:v>
                </c:pt>
                <c:pt idx="235">
                  <c:v>-7.3642850087323828E-3</c:v>
                </c:pt>
                <c:pt idx="236">
                  <c:v>-7.3712434983849197E-3</c:v>
                </c:pt>
                <c:pt idx="237">
                  <c:v>-7.4087122888216572E-3</c:v>
                </c:pt>
                <c:pt idx="238">
                  <c:v>-7.8433502578878107E-3</c:v>
                </c:pt>
                <c:pt idx="239">
                  <c:v>-7.8508440159751579E-3</c:v>
                </c:pt>
                <c:pt idx="240">
                  <c:v>-7.8604788478017478E-3</c:v>
                </c:pt>
                <c:pt idx="241">
                  <c:v>-7.867972605889095E-3</c:v>
                </c:pt>
                <c:pt idx="242">
                  <c:v>-7.8722547533675788E-3</c:v>
                </c:pt>
                <c:pt idx="243">
                  <c:v>-8.3186686279995651E-3</c:v>
                </c:pt>
                <c:pt idx="244">
                  <c:v>-8.3304445335653961E-3</c:v>
                </c:pt>
                <c:pt idx="245">
                  <c:v>-8.8100450511556343E-3</c:v>
                </c:pt>
                <c:pt idx="246">
                  <c:v>-8.845372767853129E-3</c:v>
                </c:pt>
                <c:pt idx="247">
                  <c:v>-9.2296955040470918E-3</c:v>
                </c:pt>
                <c:pt idx="248">
                  <c:v>-9.266629026049019E-3</c:v>
                </c:pt>
                <c:pt idx="249">
                  <c:v>-9.2901808371806845E-3</c:v>
                </c:pt>
                <c:pt idx="250">
                  <c:v>-9.314803185181967E-3</c:v>
                </c:pt>
                <c:pt idx="251">
                  <c:v>-9.7264246115512688E-3</c:v>
                </c:pt>
                <c:pt idx="252">
                  <c:v>-9.7745987706842168E-3</c:v>
                </c:pt>
                <c:pt idx="253">
                  <c:v>-9.7745987706842168E-3</c:v>
                </c:pt>
                <c:pt idx="254">
                  <c:v>-9.8270550772956503E-3</c:v>
                </c:pt>
                <c:pt idx="255">
                  <c:v>-1.0247776067056728E-2</c:v>
                </c:pt>
                <c:pt idx="256">
                  <c:v>-1.02665104622751E-2</c:v>
                </c:pt>
                <c:pt idx="257">
                  <c:v>-1.074022302708242E-2</c:v>
                </c:pt>
                <c:pt idx="258">
                  <c:v>-1.0746110979865338E-2</c:v>
                </c:pt>
                <c:pt idx="259">
                  <c:v>-1.0746110979865338E-2</c:v>
                </c:pt>
                <c:pt idx="260">
                  <c:v>-1.1198948075715049E-2</c:v>
                </c:pt>
                <c:pt idx="261">
                  <c:v>-1.1219288276237849E-2</c:v>
                </c:pt>
                <c:pt idx="262">
                  <c:v>-1.1235881597716976E-2</c:v>
                </c:pt>
                <c:pt idx="263">
                  <c:v>-1.1591299838431171E-2</c:v>
                </c:pt>
                <c:pt idx="264">
                  <c:v>-1.1650179366260328E-2</c:v>
                </c:pt>
                <c:pt idx="265">
                  <c:v>-1.1678013324870475E-2</c:v>
                </c:pt>
                <c:pt idx="266">
                  <c:v>-1.1678013324870475E-2</c:v>
                </c:pt>
                <c:pt idx="267">
                  <c:v>-1.1678013324870475E-2</c:v>
                </c:pt>
                <c:pt idx="268">
                  <c:v>-1.1698888793828088E-2</c:v>
                </c:pt>
                <c:pt idx="269">
                  <c:v>-1.1699424062262896E-2</c:v>
                </c:pt>
                <c:pt idx="270">
                  <c:v>-1.1709058894089488E-2</c:v>
                </c:pt>
                <c:pt idx="271">
                  <c:v>-1.205270122923785E-2</c:v>
                </c:pt>
                <c:pt idx="272">
                  <c:v>-1.2200435317245559E-2</c:v>
                </c:pt>
                <c:pt idx="273">
                  <c:v>-1.2207929075332906E-2</c:v>
                </c:pt>
                <c:pt idx="274">
                  <c:v>-1.2222381323072788E-2</c:v>
                </c:pt>
                <c:pt idx="275">
                  <c:v>-1.2544077652393921E-2</c:v>
                </c:pt>
                <c:pt idx="276">
                  <c:v>-1.2616874159528151E-2</c:v>
                </c:pt>
                <c:pt idx="277">
                  <c:v>-1.2691811740401626E-2</c:v>
                </c:pt>
                <c:pt idx="278">
                  <c:v>-1.3035454075549992E-2</c:v>
                </c:pt>
                <c:pt idx="279">
                  <c:v>-1.3160706889295656E-2</c:v>
                </c:pt>
                <c:pt idx="280">
                  <c:v>-1.317676494233997E-2</c:v>
                </c:pt>
                <c:pt idx="281">
                  <c:v>-1.3591062710883325E-2</c:v>
                </c:pt>
                <c:pt idx="282">
                  <c:v>-1.3645660091234E-2</c:v>
                </c:pt>
                <c:pt idx="283">
                  <c:v>-1.412954275630272E-2</c:v>
                </c:pt>
                <c:pt idx="284">
                  <c:v>-1.4447492206580179E-2</c:v>
                </c:pt>
                <c:pt idx="285">
                  <c:v>-1.4468367675537792E-2</c:v>
                </c:pt>
                <c:pt idx="286">
                  <c:v>-1.4480143581103621E-2</c:v>
                </c:pt>
                <c:pt idx="287">
                  <c:v>-1.4491919486669454E-2</c:v>
                </c:pt>
                <c:pt idx="288">
                  <c:v>-1.4503695392235286E-2</c:v>
                </c:pt>
                <c:pt idx="289">
                  <c:v>-1.4533670424584675E-2</c:v>
                </c:pt>
                <c:pt idx="290">
                  <c:v>-1.4573815557195464E-2</c:v>
                </c:pt>
                <c:pt idx="291">
                  <c:v>-1.4593085220848644E-2</c:v>
                </c:pt>
                <c:pt idx="292">
                  <c:v>-1.4609143273892962E-2</c:v>
                </c:pt>
                <c:pt idx="293">
                  <c:v>-1.5076967885917367E-2</c:v>
                </c:pt>
                <c:pt idx="294">
                  <c:v>-1.5101590233918653E-2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20B-4528-8EF3-3A6A74DE8239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1'!$U$21:$U$3020</c:f>
              <c:numCache>
                <c:formatCode>General</c:formatCode>
                <c:ptCount val="3000"/>
                <c:pt idx="82">
                  <c:v>0.19523581000248669</c:v>
                </c:pt>
                <c:pt idx="104">
                  <c:v>-8.1237200000032317E-2</c:v>
                </c:pt>
                <c:pt idx="223">
                  <c:v>-3.1768789995112456E-2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20B-4528-8EF3-3A6A74DE8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22496"/>
        <c:axId val="1"/>
      </c:scatterChart>
      <c:valAx>
        <c:axId val="1042022496"/>
        <c:scaling>
          <c:orientation val="minMax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01580320477958"/>
              <c:y val="0.865270718405708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552552552552555E-2"/>
              <c:y val="0.416168293334590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224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816848344407398"/>
          <c:y val="0.91616892199852262"/>
          <c:w val="0.74324434670891359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Vir - O-C Diagr.</a:t>
            </a:r>
          </a:p>
        </c:rich>
      </c:tx>
      <c:layout>
        <c:manualLayout>
          <c:xMode val="edge"/>
          <c:yMode val="edge"/>
          <c:x val="0.3838084107552522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43188398370443"/>
          <c:y val="0.22222285676756889"/>
          <c:w val="0.81259429801283289"/>
          <c:h val="0.567253081748794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1'!$H$21:$H$3020</c:f>
              <c:numCache>
                <c:formatCode>General</c:formatCode>
                <c:ptCount val="3000"/>
                <c:pt idx="0">
                  <c:v>8.3867050052504055E-3</c:v>
                </c:pt>
                <c:pt idx="1">
                  <c:v>1.9207680004910799E-2</c:v>
                </c:pt>
                <c:pt idx="2">
                  <c:v>8.6199700053839479E-3</c:v>
                </c:pt>
                <c:pt idx="3">
                  <c:v>4.211285002384102E-3</c:v>
                </c:pt>
                <c:pt idx="4">
                  <c:v>7.0394700014730915E-3</c:v>
                </c:pt>
                <c:pt idx="5">
                  <c:v>1.4517600029648747E-3</c:v>
                </c:pt>
                <c:pt idx="6">
                  <c:v>3.6129950021859258E-3</c:v>
                </c:pt>
                <c:pt idx="7">
                  <c:v>6.9144250082899816E-3</c:v>
                </c:pt>
                <c:pt idx="8">
                  <c:v>-9.8700038506649435E-6</c:v>
                </c:pt>
                <c:pt idx="9">
                  <c:v>-1.3621095000416972E-2</c:v>
                </c:pt>
                <c:pt idx="10">
                  <c:v>7.911950015113689E-4</c:v>
                </c:pt>
                <c:pt idx="11">
                  <c:v>-7.9651499254396185E-4</c:v>
                </c:pt>
                <c:pt idx="12">
                  <c:v>8.1365450023440644E-3</c:v>
                </c:pt>
                <c:pt idx="13">
                  <c:v>1.4719500177307054E-4</c:v>
                </c:pt>
                <c:pt idx="14">
                  <c:v>7.2357649987679906E-3</c:v>
                </c:pt>
                <c:pt idx="15">
                  <c:v>-1.7063900013454258E-3</c:v>
                </c:pt>
                <c:pt idx="16">
                  <c:v>-4.1917700000340119E-3</c:v>
                </c:pt>
                <c:pt idx="17">
                  <c:v>-1.6004549979697913E-3</c:v>
                </c:pt>
                <c:pt idx="18">
                  <c:v>-7.6866499875904992E-4</c:v>
                </c:pt>
                <c:pt idx="19">
                  <c:v>-3.0458499968517572E-3</c:v>
                </c:pt>
                <c:pt idx="20">
                  <c:v>2.9541500043706037E-3</c:v>
                </c:pt>
                <c:pt idx="21">
                  <c:v>-1.7859599975054152E-3</c:v>
                </c:pt>
                <c:pt idx="22">
                  <c:v>-7.8595999366370961E-4</c:v>
                </c:pt>
                <c:pt idx="23">
                  <c:v>2.9470000299625099E-4</c:v>
                </c:pt>
                <c:pt idx="24">
                  <c:v>6.36650001979433E-4</c:v>
                </c:pt>
                <c:pt idx="25">
                  <c:v>-2.3495999630540609E-4</c:v>
                </c:pt>
                <c:pt idx="26">
                  <c:v>2.3157000396167859E-4</c:v>
                </c:pt>
                <c:pt idx="27">
                  <c:v>-1.2648000119952485E-4</c:v>
                </c:pt>
                <c:pt idx="28">
                  <c:v>-1.2410249983076937E-3</c:v>
                </c:pt>
                <c:pt idx="29">
                  <c:v>-9.9907499679829925E-4</c:v>
                </c:pt>
                <c:pt idx="30">
                  <c:v>4.7359999734908342E-4</c:v>
                </c:pt>
                <c:pt idx="31">
                  <c:v>5.4736000020056963E-3</c:v>
                </c:pt>
                <c:pt idx="9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6E-423F-B652-59176C1CDCF4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1'!$I$21:$I$3020</c:f>
              <c:numCache>
                <c:formatCode>General</c:formatCode>
                <c:ptCount val="3000"/>
                <c:pt idx="32">
                  <c:v>-3.5256699920864776E-3</c:v>
                </c:pt>
                <c:pt idx="33">
                  <c:v>-7.1034999564290047E-4</c:v>
                </c:pt>
                <c:pt idx="34">
                  <c:v>-2.18957999459235E-3</c:v>
                </c:pt>
                <c:pt idx="35">
                  <c:v>-1.0611899997456931E-3</c:v>
                </c:pt>
                <c:pt idx="36">
                  <c:v>5.9388100053183734E-3</c:v>
                </c:pt>
                <c:pt idx="37">
                  <c:v>8.9388100022915751E-3</c:v>
                </c:pt>
                <c:pt idx="38">
                  <c:v>1.2227100014570169E-3</c:v>
                </c:pt>
                <c:pt idx="39">
                  <c:v>2.3511000035796314E-3</c:v>
                </c:pt>
                <c:pt idx="40">
                  <c:v>4.9930500026675873E-3</c:v>
                </c:pt>
                <c:pt idx="41">
                  <c:v>-1.8237000040244311E-4</c:v>
                </c:pt>
                <c:pt idx="42">
                  <c:v>-8.3150000136811286E-5</c:v>
                </c:pt>
                <c:pt idx="43">
                  <c:v>-6.9547599923680536E-3</c:v>
                </c:pt>
                <c:pt idx="44">
                  <c:v>-4.9547599919606E-3</c:v>
                </c:pt>
                <c:pt idx="45">
                  <c:v>4.524000542005524E-5</c:v>
                </c:pt>
                <c:pt idx="46">
                  <c:v>6.8719000410055742E-4</c:v>
                </c:pt>
                <c:pt idx="47">
                  <c:v>1.3457529996230733E-2</c:v>
                </c:pt>
                <c:pt idx="48">
                  <c:v>-2.4882299985620193E-3</c:v>
                </c:pt>
                <c:pt idx="49">
                  <c:v>4.5117699992260896E-3</c:v>
                </c:pt>
                <c:pt idx="50">
                  <c:v>4.9240600055782124E-3</c:v>
                </c:pt>
                <c:pt idx="51">
                  <c:v>-3.5623799994937144E-3</c:v>
                </c:pt>
                <c:pt idx="52">
                  <c:v>2.6220000290777534E-4</c:v>
                </c:pt>
                <c:pt idx="53">
                  <c:v>4.5732200014754198E-3</c:v>
                </c:pt>
                <c:pt idx="54">
                  <c:v>7.9690400016261265E-3</c:v>
                </c:pt>
                <c:pt idx="55">
                  <c:v>-1.0906899988185614E-3</c:v>
                </c:pt>
                <c:pt idx="56">
                  <c:v>-2.7491099972394295E-3</c:v>
                </c:pt>
                <c:pt idx="57">
                  <c:v>3.5347900047781877E-3</c:v>
                </c:pt>
                <c:pt idx="58">
                  <c:v>4.4335200000205077E-3</c:v>
                </c:pt>
                <c:pt idx="59">
                  <c:v>-1.924529999087099E-3</c:v>
                </c:pt>
                <c:pt idx="60">
                  <c:v>2.0754700017278083E-3</c:v>
                </c:pt>
                <c:pt idx="61">
                  <c:v>-5.6876599919633009E-3</c:v>
                </c:pt>
                <c:pt idx="62">
                  <c:v>3.0157400033203885E-3</c:v>
                </c:pt>
                <c:pt idx="63">
                  <c:v>-1.1236299978918396E-3</c:v>
                </c:pt>
                <c:pt idx="64">
                  <c:v>-7.5486200003069825E-3</c:v>
                </c:pt>
                <c:pt idx="65">
                  <c:v>2.100539997627493E-3</c:v>
                </c:pt>
                <c:pt idx="66">
                  <c:v>1.4115599988144822E-3</c:v>
                </c:pt>
                <c:pt idx="67">
                  <c:v>-5.0748799985740334E-3</c:v>
                </c:pt>
                <c:pt idx="68">
                  <c:v>-2.4058099952526391E-3</c:v>
                </c:pt>
                <c:pt idx="69">
                  <c:v>1.5941900055622682E-3</c:v>
                </c:pt>
                <c:pt idx="70">
                  <c:v>-1.9935199961764738E-3</c:v>
                </c:pt>
                <c:pt idx="71">
                  <c:v>-8.3800999709637836E-4</c:v>
                </c:pt>
                <c:pt idx="72">
                  <c:v>5.4187700006878003E-3</c:v>
                </c:pt>
                <c:pt idx="73">
                  <c:v>5.6357299981755204E-3</c:v>
                </c:pt>
                <c:pt idx="74">
                  <c:v>6.6357300020172261E-3</c:v>
                </c:pt>
                <c:pt idx="75">
                  <c:v>-1.2451399961719289E-3</c:v>
                </c:pt>
                <c:pt idx="76">
                  <c:v>-5.8328499944764189E-3</c:v>
                </c:pt>
                <c:pt idx="77">
                  <c:v>-1.3595979995443486E-2</c:v>
                </c:pt>
                <c:pt idx="78">
                  <c:v>-5.5959799938136712E-3</c:v>
                </c:pt>
                <c:pt idx="79">
                  <c:v>4.0402000013273209E-4</c:v>
                </c:pt>
                <c:pt idx="80">
                  <c:v>5.404020004789345E-3</c:v>
                </c:pt>
                <c:pt idx="81">
                  <c:v>-2.3048699949868023E-3</c:v>
                </c:pt>
                <c:pt idx="83">
                  <c:v>-4.9018399950000457E-3</c:v>
                </c:pt>
                <c:pt idx="84">
                  <c:v>-1.9018399980268441E-3</c:v>
                </c:pt>
                <c:pt idx="85">
                  <c:v>-3.4895499920821749E-3</c:v>
                </c:pt>
                <c:pt idx="86">
                  <c:v>-8.6107299939612858E-3</c:v>
                </c:pt>
                <c:pt idx="87">
                  <c:v>2.1389270004874561E-2</c:v>
                </c:pt>
                <c:pt idx="88">
                  <c:v>4.9605099993641488E-3</c:v>
                </c:pt>
                <c:pt idx="89">
                  <c:v>-4.3975399967166595E-3</c:v>
                </c:pt>
                <c:pt idx="90">
                  <c:v>-2.6271999959135428E-3</c:v>
                </c:pt>
                <c:pt idx="91">
                  <c:v>-3.9780399965820834E-3</c:v>
                </c:pt>
                <c:pt idx="92">
                  <c:v>-2.3360899940598756E-3</c:v>
                </c:pt>
                <c:pt idx="93">
                  <c:v>1.2045900002704002E-3</c:v>
                </c:pt>
                <c:pt idx="94">
                  <c:v>-6.2547999550588429E-4</c:v>
                </c:pt>
                <c:pt idx="95">
                  <c:v>-6.0017200012225658E-3</c:v>
                </c:pt>
                <c:pt idx="96">
                  <c:v>3.9787000423530117E-4</c:v>
                </c:pt>
                <c:pt idx="97">
                  <c:v>7.1610000304644927E-4</c:v>
                </c:pt>
                <c:pt idx="98">
                  <c:v>0</c:v>
                </c:pt>
                <c:pt idx="99">
                  <c:v>8.2097500853706151E-4</c:v>
                </c:pt>
                <c:pt idx="100">
                  <c:v>6.4195000595645979E-4</c:v>
                </c:pt>
                <c:pt idx="101">
                  <c:v>-3.4342500002821907E-3</c:v>
                </c:pt>
                <c:pt idx="102">
                  <c:v>2.8839799997513182E-3</c:v>
                </c:pt>
                <c:pt idx="103">
                  <c:v>-3.9605099955224432E-3</c:v>
                </c:pt>
                <c:pt idx="105">
                  <c:v>-1.2371999982860871E-3</c:v>
                </c:pt>
                <c:pt idx="106">
                  <c:v>-1.6731699943193235E-3</c:v>
                </c:pt>
                <c:pt idx="107">
                  <c:v>-6.7865999153582379E-4</c:v>
                </c:pt>
                <c:pt idx="108">
                  <c:v>-3.0765299961785786E-3</c:v>
                </c:pt>
                <c:pt idx="109">
                  <c:v>6.7243700032122433E-3</c:v>
                </c:pt>
                <c:pt idx="110">
                  <c:v>-3.1549992854706943E-5</c:v>
                </c:pt>
                <c:pt idx="111">
                  <c:v>-2.2612100001424551E-3</c:v>
                </c:pt>
                <c:pt idx="112">
                  <c:v>1.6646399963065051E-3</c:v>
                </c:pt>
                <c:pt idx="113">
                  <c:v>5.3515699983108789E-3</c:v>
                </c:pt>
                <c:pt idx="114">
                  <c:v>3.1291200066334568E-3</c:v>
                </c:pt>
                <c:pt idx="115">
                  <c:v>-1.0462999998708256E-3</c:v>
                </c:pt>
                <c:pt idx="116">
                  <c:v>-5.8181999338557944E-4</c:v>
                </c:pt>
                <c:pt idx="117">
                  <c:v>6.8011999974260107E-4</c:v>
                </c:pt>
                <c:pt idx="122">
                  <c:v>3.2723000185796991E-4</c:v>
                </c:pt>
                <c:pt idx="123">
                  <c:v>4.739520009025E-3</c:v>
                </c:pt>
                <c:pt idx="124">
                  <c:v>1.8459499988239259E-3</c:v>
                </c:pt>
                <c:pt idx="125">
                  <c:v>4.8459500030730851E-3</c:v>
                </c:pt>
                <c:pt idx="126">
                  <c:v>4.8459500030730851E-3</c:v>
                </c:pt>
                <c:pt idx="127">
                  <c:v>1.137060004111845E-3</c:v>
                </c:pt>
                <c:pt idx="128">
                  <c:v>-9.1217699955450371E-3</c:v>
                </c:pt>
                <c:pt idx="129">
                  <c:v>-1.3641300029121339E-3</c:v>
                </c:pt>
                <c:pt idx="130">
                  <c:v>2.1432000357890502E-4</c:v>
                </c:pt>
                <c:pt idx="131">
                  <c:v>-2.2956350003369153E-3</c:v>
                </c:pt>
                <c:pt idx="132">
                  <c:v>1.0189899985562079E-3</c:v>
                </c:pt>
                <c:pt idx="133">
                  <c:v>-5.54725499387132E-3</c:v>
                </c:pt>
                <c:pt idx="134">
                  <c:v>1.4199570003256667E-2</c:v>
                </c:pt>
                <c:pt idx="135">
                  <c:v>-8.7226749892579392E-3</c:v>
                </c:pt>
                <c:pt idx="136">
                  <c:v>-1.7226749914698303E-3</c:v>
                </c:pt>
                <c:pt idx="137">
                  <c:v>-3.9016999944578856E-3</c:v>
                </c:pt>
                <c:pt idx="138">
                  <c:v>-5.5635599928791635E-3</c:v>
                </c:pt>
                <c:pt idx="139">
                  <c:v>-3.1512699933955446E-3</c:v>
                </c:pt>
                <c:pt idx="140">
                  <c:v>1.7474600026616827E-3</c:v>
                </c:pt>
                <c:pt idx="141">
                  <c:v>3.8941000093473122E-4</c:v>
                </c:pt>
                <c:pt idx="142">
                  <c:v>1.5720399969723076E-3</c:v>
                </c:pt>
                <c:pt idx="150">
                  <c:v>1.4796045004914049E-2</c:v>
                </c:pt>
                <c:pt idx="154">
                  <c:v>-8.8694199948804453E-3</c:v>
                </c:pt>
                <c:pt idx="155">
                  <c:v>-8.1517999205971137E-4</c:v>
                </c:pt>
                <c:pt idx="156">
                  <c:v>1.5971100001479499E-3</c:v>
                </c:pt>
                <c:pt idx="157">
                  <c:v>7.7234500058693811E-3</c:v>
                </c:pt>
                <c:pt idx="162">
                  <c:v>-5.3638949975720607E-3</c:v>
                </c:pt>
                <c:pt idx="163">
                  <c:v>-7.7183399916975759E-3</c:v>
                </c:pt>
                <c:pt idx="164">
                  <c:v>6.9395000173244625E-4</c:v>
                </c:pt>
                <c:pt idx="165">
                  <c:v>-4.4943350003450178E-3</c:v>
                </c:pt>
                <c:pt idx="166">
                  <c:v>-4.9030200025299564E-3</c:v>
                </c:pt>
                <c:pt idx="167">
                  <c:v>-8.4364899958018214E-3</c:v>
                </c:pt>
                <c:pt idx="168">
                  <c:v>-8.6119100014911965E-3</c:v>
                </c:pt>
                <c:pt idx="169">
                  <c:v>-1.3688109997019637E-2</c:v>
                </c:pt>
                <c:pt idx="170">
                  <c:v>-4.6881099988240749E-3</c:v>
                </c:pt>
                <c:pt idx="171">
                  <c:v>-1.6881100018508732E-3</c:v>
                </c:pt>
                <c:pt idx="172">
                  <c:v>3.1188999855658039E-4</c:v>
                </c:pt>
                <c:pt idx="173">
                  <c:v>3.595790003600996E-3</c:v>
                </c:pt>
                <c:pt idx="174">
                  <c:v>-1.3062259997241199E-2</c:v>
                </c:pt>
                <c:pt idx="179">
                  <c:v>3.0096350019448437E-3</c:v>
                </c:pt>
                <c:pt idx="182">
                  <c:v>2.9768599997623824E-3</c:v>
                </c:pt>
                <c:pt idx="184">
                  <c:v>5.8828000037465245E-3</c:v>
                </c:pt>
                <c:pt idx="185">
                  <c:v>2.7037750041927211E-3</c:v>
                </c:pt>
                <c:pt idx="186">
                  <c:v>2.524750008888077E-3</c:v>
                </c:pt>
                <c:pt idx="188">
                  <c:v>2.5283550057793036E-3</c:v>
                </c:pt>
                <c:pt idx="195">
                  <c:v>-8.7232649966608733E-3</c:v>
                </c:pt>
                <c:pt idx="196">
                  <c:v>3.0977100032032467E-3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6E-423F-B652-59176C1CDCF4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1'!$J$21:$J$3020</c:f>
              <c:numCache>
                <c:formatCode>General</c:formatCode>
                <c:ptCount val="3000"/>
                <c:pt idx="143">
                  <c:v>-2.6024799954029731E-3</c:v>
                </c:pt>
                <c:pt idx="144">
                  <c:v>-2.5024799979291856E-3</c:v>
                </c:pt>
                <c:pt idx="145">
                  <c:v>-2.4024799931794405E-3</c:v>
                </c:pt>
                <c:pt idx="146">
                  <c:v>-1.50247999408748E-3</c:v>
                </c:pt>
                <c:pt idx="147">
                  <c:v>-3.2321399994543754E-3</c:v>
                </c:pt>
                <c:pt idx="148">
                  <c:v>-3.2321399994543754E-3</c:v>
                </c:pt>
                <c:pt idx="149">
                  <c:v>-1.6321399962180294E-3</c:v>
                </c:pt>
                <c:pt idx="151">
                  <c:v>-3.6620049941120669E-3</c:v>
                </c:pt>
                <c:pt idx="152">
                  <c:v>-3.5620049966382794E-3</c:v>
                </c:pt>
                <c:pt idx="153">
                  <c:v>-1.1620049917837605E-3</c:v>
                </c:pt>
                <c:pt idx="199">
                  <c:v>-5.2900000009685755E-3</c:v>
                </c:pt>
                <c:pt idx="202">
                  <c:v>-4.4712799935950898E-3</c:v>
                </c:pt>
                <c:pt idx="216">
                  <c:v>-4.7854599979473278E-3</c:v>
                </c:pt>
                <c:pt idx="220">
                  <c:v>-5.4247899970505387E-3</c:v>
                </c:pt>
                <c:pt idx="235">
                  <c:v>-6.9877649948466569E-3</c:v>
                </c:pt>
                <c:pt idx="257">
                  <c:v>-9.8098999951616861E-3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C6E-423F-B652-59176C1CDCF4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1'!$K$21:$K$3020</c:f>
              <c:numCache>
                <c:formatCode>General</c:formatCode>
                <c:ptCount val="3000"/>
                <c:pt idx="118">
                  <c:v>-1.4104765003139619E-2</c:v>
                </c:pt>
                <c:pt idx="119">
                  <c:v>-1.3983789998746943E-2</c:v>
                </c:pt>
                <c:pt idx="120">
                  <c:v>-1.4162815001327544E-2</c:v>
                </c:pt>
                <c:pt idx="121">
                  <c:v>-1.4034424995770678E-2</c:v>
                </c:pt>
                <c:pt idx="158">
                  <c:v>-1.5374994996818714E-2</c:v>
                </c:pt>
                <c:pt idx="159">
                  <c:v>-1.485401999525493E-2</c:v>
                </c:pt>
                <c:pt idx="160">
                  <c:v>-1.4817149996815715E-2</c:v>
                </c:pt>
                <c:pt idx="161">
                  <c:v>-1.0025834992120508E-2</c:v>
                </c:pt>
                <c:pt idx="175">
                  <c:v>-5.8088000005227514E-3</c:v>
                </c:pt>
                <c:pt idx="176">
                  <c:v>-6.5804099940578453E-3</c:v>
                </c:pt>
                <c:pt idx="177">
                  <c:v>-5.9594350022962317E-3</c:v>
                </c:pt>
                <c:pt idx="178">
                  <c:v>2.9183200022089295E-3</c:v>
                </c:pt>
                <c:pt idx="180">
                  <c:v>1.499680001870729E-3</c:v>
                </c:pt>
                <c:pt idx="181">
                  <c:v>-3.5448099952191114E-3</c:v>
                </c:pt>
                <c:pt idx="183">
                  <c:v>-3.8405099985538982E-3</c:v>
                </c:pt>
                <c:pt idx="187">
                  <c:v>-6.9616900000255555E-3</c:v>
                </c:pt>
                <c:pt idx="189">
                  <c:v>-5.5654999960097484E-3</c:v>
                </c:pt>
                <c:pt idx="190">
                  <c:v>-7.8532099942094646E-3</c:v>
                </c:pt>
                <c:pt idx="191">
                  <c:v>-6.1038449930492789E-3</c:v>
                </c:pt>
                <c:pt idx="192">
                  <c:v>1.6820200034999289E-3</c:v>
                </c:pt>
                <c:pt idx="193">
                  <c:v>3.78202000138117E-3</c:v>
                </c:pt>
                <c:pt idx="194">
                  <c:v>-4.0577999970992096E-3</c:v>
                </c:pt>
                <c:pt idx="197">
                  <c:v>-3.6183899937896058E-3</c:v>
                </c:pt>
                <c:pt idx="198">
                  <c:v>-5.2900000009685755E-3</c:v>
                </c:pt>
                <c:pt idx="200">
                  <c:v>1.7468700025347061E-3</c:v>
                </c:pt>
                <c:pt idx="201">
                  <c:v>-1.1931459994229954E-2</c:v>
                </c:pt>
                <c:pt idx="203">
                  <c:v>-5.886109996936284E-3</c:v>
                </c:pt>
                <c:pt idx="204">
                  <c:v>-4.2029899996123277E-3</c:v>
                </c:pt>
                <c:pt idx="205">
                  <c:v>-7.2883649991126731E-3</c:v>
                </c:pt>
                <c:pt idx="206">
                  <c:v>-5.7599749998189509E-3</c:v>
                </c:pt>
                <c:pt idx="207">
                  <c:v>-6.4464149982086383E-3</c:v>
                </c:pt>
                <c:pt idx="208">
                  <c:v>-6.3974199947551824E-3</c:v>
                </c:pt>
                <c:pt idx="209">
                  <c:v>-5.7287599993287586E-3</c:v>
                </c:pt>
                <c:pt idx="210">
                  <c:v>-3.6287600014475174E-3</c:v>
                </c:pt>
                <c:pt idx="211">
                  <c:v>-1.2875999527750537E-4</c:v>
                </c:pt>
                <c:pt idx="212">
                  <c:v>2.9341650079004467E-3</c:v>
                </c:pt>
                <c:pt idx="213">
                  <c:v>-7.7154049940872937E-3</c:v>
                </c:pt>
                <c:pt idx="214">
                  <c:v>-7.8944299966678955E-3</c:v>
                </c:pt>
                <c:pt idx="215">
                  <c:v>-7.7297449970501475E-3</c:v>
                </c:pt>
                <c:pt idx="217">
                  <c:v>-7.5880000003962778E-3</c:v>
                </c:pt>
                <c:pt idx="218">
                  <c:v>-8.1670250001479872E-3</c:v>
                </c:pt>
                <c:pt idx="219">
                  <c:v>-6.1370800030999817E-3</c:v>
                </c:pt>
                <c:pt idx="221">
                  <c:v>-9.0237249969504774E-3</c:v>
                </c:pt>
                <c:pt idx="222">
                  <c:v>-8.6027499928604811E-3</c:v>
                </c:pt>
                <c:pt idx="224">
                  <c:v>-7.808404989191331E-3</c:v>
                </c:pt>
                <c:pt idx="225">
                  <c:v>-7.1874299974297173E-3</c:v>
                </c:pt>
                <c:pt idx="226">
                  <c:v>-5.241179998847656E-3</c:v>
                </c:pt>
                <c:pt idx="227">
                  <c:v>-5.0432299976819195E-3</c:v>
                </c:pt>
                <c:pt idx="228">
                  <c:v>-6.5237300004810095E-3</c:v>
                </c:pt>
                <c:pt idx="229">
                  <c:v>-5.7535949963494204E-3</c:v>
                </c:pt>
                <c:pt idx="230">
                  <c:v>-5.5006249967846088E-3</c:v>
                </c:pt>
                <c:pt idx="231">
                  <c:v>-5.7254099956480786E-3</c:v>
                </c:pt>
                <c:pt idx="232">
                  <c:v>-6.7834599976777099E-3</c:v>
                </c:pt>
                <c:pt idx="233">
                  <c:v>-3.8215199965634383E-3</c:v>
                </c:pt>
                <c:pt idx="234">
                  <c:v>-5.6443399953423068E-3</c:v>
                </c:pt>
                <c:pt idx="236">
                  <c:v>-6.5532299922779202E-3</c:v>
                </c:pt>
                <c:pt idx="237">
                  <c:v>-7.8295799976331182E-3</c:v>
                </c:pt>
                <c:pt idx="238">
                  <c:v>-8.0332399957114831E-3</c:v>
                </c:pt>
                <c:pt idx="239">
                  <c:v>-7.2345099979429506E-3</c:v>
                </c:pt>
                <c:pt idx="240">
                  <c:v>-4.3789999981527217E-3</c:v>
                </c:pt>
                <c:pt idx="241">
                  <c:v>-7.4802699964493513E-3</c:v>
                </c:pt>
                <c:pt idx="242">
                  <c:v>-7.4667099979706109E-3</c:v>
                </c:pt>
                <c:pt idx="243">
                  <c:v>-7.5280799937900156E-3</c:v>
                </c:pt>
                <c:pt idx="244">
                  <c:v>-8.515789988450706E-3</c:v>
                </c:pt>
                <c:pt idx="245">
                  <c:v>-8.9970699918922037E-3</c:v>
                </c:pt>
                <c:pt idx="246">
                  <c:v>-8.2601999965845607E-3</c:v>
                </c:pt>
                <c:pt idx="247">
                  <c:v>-8.0681899926275946E-3</c:v>
                </c:pt>
                <c:pt idx="248">
                  <c:v>-8.8387349969707429E-3</c:v>
                </c:pt>
                <c:pt idx="249">
                  <c:v>1.5858449987717904E-3</c:v>
                </c:pt>
                <c:pt idx="250">
                  <c:v>-9.3611850024899468E-3</c:v>
                </c:pt>
                <c:pt idx="251">
                  <c:v>-9.4952299914439209E-3</c:v>
                </c:pt>
                <c:pt idx="252">
                  <c:v>-8.0176799965556711E-3</c:v>
                </c:pt>
                <c:pt idx="253">
                  <c:v>-7.9176799990818836E-3</c:v>
                </c:pt>
                <c:pt idx="254">
                  <c:v>-9.0265699982410297E-3</c:v>
                </c:pt>
                <c:pt idx="255">
                  <c:v>-9.6692999941296875E-3</c:v>
                </c:pt>
                <c:pt idx="256">
                  <c:v>-9.9224749938002788E-3</c:v>
                </c:pt>
                <c:pt idx="258">
                  <c:v>-1.0503755118406843E-2</c:v>
                </c:pt>
                <c:pt idx="259">
                  <c:v>-1.0503754994715564E-2</c:v>
                </c:pt>
                <c:pt idx="260">
                  <c:v>-9.6947849960997701E-3</c:v>
                </c:pt>
                <c:pt idx="261">
                  <c:v>-9.1553749953163788E-3</c:v>
                </c:pt>
                <c:pt idx="262">
                  <c:v>-1.2165329993877094E-2</c:v>
                </c:pt>
                <c:pt idx="263">
                  <c:v>-1.1039849996450357E-2</c:v>
                </c:pt>
                <c:pt idx="264">
                  <c:v>-1.1678399998345412E-2</c:v>
                </c:pt>
                <c:pt idx="265">
                  <c:v>-1.3240259999292903E-2</c:v>
                </c:pt>
                <c:pt idx="266">
                  <c:v>-1.3240259999292903E-2</c:v>
                </c:pt>
                <c:pt idx="267">
                  <c:v>-1.3140259994543158E-2</c:v>
                </c:pt>
                <c:pt idx="268">
                  <c:v>-1.2036654996336438E-2</c:v>
                </c:pt>
                <c:pt idx="269">
                  <c:v>-1.0472459995071404E-2</c:v>
                </c:pt>
                <c:pt idx="270">
                  <c:v>-1.0816949994477909E-2</c:v>
                </c:pt>
                <c:pt idx="271">
                  <c:v>-1.1803759996837471E-2</c:v>
                </c:pt>
                <c:pt idx="272">
                  <c:v>-1.2585939992277417E-2</c:v>
                </c:pt>
                <c:pt idx="273">
                  <c:v>-1.3587209999968763E-2</c:v>
                </c:pt>
                <c:pt idx="274">
                  <c:v>-1.1753945000236854E-2</c:v>
                </c:pt>
                <c:pt idx="275">
                  <c:v>-1.3072749999992084E-2</c:v>
                </c:pt>
                <c:pt idx="276">
                  <c:v>-1.2942229994223453E-2</c:v>
                </c:pt>
                <c:pt idx="277">
                  <c:v>-1.235492999694543E-2</c:v>
                </c:pt>
                <c:pt idx="278">
                  <c:v>-1.3441739996778779E-2</c:v>
                </c:pt>
                <c:pt idx="279">
                  <c:v>-1.3520109998353291E-2</c:v>
                </c:pt>
                <c:pt idx="280">
                  <c:v>-1.4194259994837921E-2</c:v>
                </c:pt>
                <c:pt idx="281">
                  <c:v>-1.3207329997385386E-2</c:v>
                </c:pt>
                <c:pt idx="282">
                  <c:v>-1.5359439996245783E-2</c:v>
                </c:pt>
                <c:pt idx="283">
                  <c:v>-1.3727159996051341E-2</c:v>
                </c:pt>
                <c:pt idx="284">
                  <c:v>-1.5395330163300969E-2</c:v>
                </c:pt>
                <c:pt idx="285">
                  <c:v>-1.4891725077177398E-2</c:v>
                </c:pt>
                <c:pt idx="286">
                  <c:v>-1.5379434917122126E-2</c:v>
                </c:pt>
                <c:pt idx="287">
                  <c:v>-1.5267144830431789E-2</c:v>
                </c:pt>
                <c:pt idx="288">
                  <c:v>-1.4154855060041882E-2</c:v>
                </c:pt>
                <c:pt idx="289">
                  <c:v>-1.4959934873331804E-2</c:v>
                </c:pt>
                <c:pt idx="290">
                  <c:v>-1.5345309999247547E-2</c:v>
                </c:pt>
                <c:pt idx="291">
                  <c:v>-1.6034289998060558E-2</c:v>
                </c:pt>
                <c:pt idx="292">
                  <c:v>-1.570843999797944E-2</c:v>
                </c:pt>
                <c:pt idx="293">
                  <c:v>-1.6302009993523825E-2</c:v>
                </c:pt>
                <c:pt idx="294">
                  <c:v>-1.6649039993353654E-2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C6E-423F-B652-59176C1CDCF4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1'!$L$21:$L$3020</c:f>
              <c:numCache>
                <c:formatCode>General</c:formatCode>
                <c:ptCount val="30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C6E-423F-B652-59176C1CDCF4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1'!$M$21:$M$3020</c:f>
              <c:numCache>
                <c:formatCode>General</c:formatCode>
                <c:ptCount val="30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C6E-423F-B652-59176C1CDCF4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1'!$N$21:$N$3020</c:f>
              <c:numCache>
                <c:formatCode>General</c:formatCode>
                <c:ptCount val="30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C6E-423F-B652-59176C1CDCF4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1'!$O$21:$O$3020</c:f>
              <c:numCache>
                <c:formatCode>General</c:formatCode>
                <c:ptCount val="3000"/>
                <c:pt idx="0">
                  <c:v>2.27467055230994E-2</c:v>
                </c:pt>
                <c:pt idx="1">
                  <c:v>2.2744029180925347E-2</c:v>
                </c:pt>
                <c:pt idx="2">
                  <c:v>2.2732253275359514E-2</c:v>
                </c:pt>
                <c:pt idx="3">
                  <c:v>2.2723153711967734E-2</c:v>
                </c:pt>
                <c:pt idx="4">
                  <c:v>2.267872643187846E-2</c:v>
                </c:pt>
                <c:pt idx="5">
                  <c:v>2.2666950526312627E-2</c:v>
                </c:pt>
                <c:pt idx="6">
                  <c:v>1.9951533756518789E-2</c:v>
                </c:pt>
                <c:pt idx="7">
                  <c:v>1.894844070968385E-2</c:v>
                </c:pt>
                <c:pt idx="8">
                  <c:v>1.8510055861574021E-2</c:v>
                </c:pt>
                <c:pt idx="9">
                  <c:v>1.8485968782007547E-2</c:v>
                </c:pt>
                <c:pt idx="10">
                  <c:v>1.8474192876441718E-2</c:v>
                </c:pt>
                <c:pt idx="11">
                  <c:v>1.8462416970875882E-2</c:v>
                </c:pt>
                <c:pt idx="12">
                  <c:v>1.8404607979916346E-2</c:v>
                </c:pt>
                <c:pt idx="13">
                  <c:v>1.8045978128593286E-2</c:v>
                </c:pt>
                <c:pt idx="14">
                  <c:v>1.7978534305807162E-2</c:v>
                </c:pt>
                <c:pt idx="15">
                  <c:v>1.7940530246935614E-2</c:v>
                </c:pt>
                <c:pt idx="16">
                  <c:v>1.659379486495231E-2</c:v>
                </c:pt>
                <c:pt idx="17">
                  <c:v>1.658469530156053E-2</c:v>
                </c:pt>
                <c:pt idx="18">
                  <c:v>1.6519392552513647E-2</c:v>
                </c:pt>
                <c:pt idx="19">
                  <c:v>1.5600336649943959E-2</c:v>
                </c:pt>
                <c:pt idx="20">
                  <c:v>1.5600336649943959E-2</c:v>
                </c:pt>
                <c:pt idx="21">
                  <c:v>1.4689309773896431E-2</c:v>
                </c:pt>
                <c:pt idx="22">
                  <c:v>1.4689309773896431E-2</c:v>
                </c:pt>
                <c:pt idx="23">
                  <c:v>1.3732249812455195E-2</c:v>
                </c:pt>
                <c:pt idx="24">
                  <c:v>1.3726897128107089E-2</c:v>
                </c:pt>
                <c:pt idx="25">
                  <c:v>1.3725826591237469E-2</c:v>
                </c:pt>
                <c:pt idx="26">
                  <c:v>1.3696922095757701E-2</c:v>
                </c:pt>
                <c:pt idx="27">
                  <c:v>1.3691569411409595E-2</c:v>
                </c:pt>
                <c:pt idx="28">
                  <c:v>1.322642114155924E-2</c:v>
                </c:pt>
                <c:pt idx="29">
                  <c:v>1.3221068457211136E-2</c:v>
                </c:pt>
                <c:pt idx="30">
                  <c:v>1.318627600894845E-2</c:v>
                </c:pt>
                <c:pt idx="31">
                  <c:v>1.318627600894845E-2</c:v>
                </c:pt>
                <c:pt idx="32">
                  <c:v>1.1251815885543181E-2</c:v>
                </c:pt>
                <c:pt idx="33">
                  <c:v>1.0836447580130205E-2</c:v>
                </c:pt>
                <c:pt idx="34">
                  <c:v>1.07904144947365E-2</c:v>
                </c:pt>
                <c:pt idx="35">
                  <c:v>1.0789343957866879E-2</c:v>
                </c:pt>
                <c:pt idx="36">
                  <c:v>1.0789343957866879E-2</c:v>
                </c:pt>
                <c:pt idx="37">
                  <c:v>1.0789343957866879E-2</c:v>
                </c:pt>
                <c:pt idx="38">
                  <c:v>1.0778638589170667E-2</c:v>
                </c:pt>
                <c:pt idx="39">
                  <c:v>1.0777568052301047E-2</c:v>
                </c:pt>
                <c:pt idx="40">
                  <c:v>1.0772215367952941E-2</c:v>
                </c:pt>
                <c:pt idx="41">
                  <c:v>1.0748663556821279E-2</c:v>
                </c:pt>
                <c:pt idx="42">
                  <c:v>1.0322589882712093E-2</c:v>
                </c:pt>
                <c:pt idx="43">
                  <c:v>1.0321519345842472E-2</c:v>
                </c:pt>
                <c:pt idx="44">
                  <c:v>1.0321519345842472E-2</c:v>
                </c:pt>
                <c:pt idx="45">
                  <c:v>1.0321519345842472E-2</c:v>
                </c:pt>
                <c:pt idx="46">
                  <c:v>1.0316166661494366E-2</c:v>
                </c:pt>
                <c:pt idx="47">
                  <c:v>1.0309743440276641E-2</c:v>
                </c:pt>
                <c:pt idx="48">
                  <c:v>1.0292614850362702E-2</c:v>
                </c:pt>
                <c:pt idx="49">
                  <c:v>1.0292614850362702E-2</c:v>
                </c:pt>
                <c:pt idx="50">
                  <c:v>1.0280838944796871E-2</c:v>
                </c:pt>
                <c:pt idx="51">
                  <c:v>1.0276556797318388E-2</c:v>
                </c:pt>
                <c:pt idx="52">
                  <c:v>1.0253004986186724E-2</c:v>
                </c:pt>
                <c:pt idx="53">
                  <c:v>1.0233735322533544E-2</c:v>
                </c:pt>
                <c:pt idx="54">
                  <c:v>9.8718938606016243E-3</c:v>
                </c:pt>
                <c:pt idx="55">
                  <c:v>9.7723339317268634E-3</c:v>
                </c:pt>
                <c:pt idx="56">
                  <c:v>9.4276210597088808E-3</c:v>
                </c:pt>
                <c:pt idx="57">
                  <c:v>9.4169156910126686E-3</c:v>
                </c:pt>
                <c:pt idx="58">
                  <c:v>9.4094219329253215E-3</c:v>
                </c:pt>
                <c:pt idx="59">
                  <c:v>9.4040692485772171E-3</c:v>
                </c:pt>
                <c:pt idx="60">
                  <c:v>9.4040692485772171E-3</c:v>
                </c:pt>
                <c:pt idx="61">
                  <c:v>9.3687415318797207E-3</c:v>
                </c:pt>
                <c:pt idx="62">
                  <c:v>9.304509319702458E-3</c:v>
                </c:pt>
                <c:pt idx="63">
                  <c:v>9.072202818994686E-3</c:v>
                </c:pt>
                <c:pt idx="64">
                  <c:v>9.009041143687042E-3</c:v>
                </c:pt>
                <c:pt idx="65">
                  <c:v>8.9619375214237164E-3</c:v>
                </c:pt>
                <c:pt idx="66">
                  <c:v>8.9426678577705365E-3</c:v>
                </c:pt>
                <c:pt idx="67">
                  <c:v>8.9383857102920527E-3</c:v>
                </c:pt>
                <c:pt idx="68">
                  <c:v>8.9244687309869789E-3</c:v>
                </c:pt>
                <c:pt idx="69">
                  <c:v>8.9244687309869789E-3</c:v>
                </c:pt>
                <c:pt idx="70">
                  <c:v>8.9126928254211462E-3</c:v>
                </c:pt>
                <c:pt idx="71">
                  <c:v>8.9030579935945563E-3</c:v>
                </c:pt>
                <c:pt idx="72">
                  <c:v>8.9009169198553152E-3</c:v>
                </c:pt>
                <c:pt idx="73">
                  <c:v>8.8324025601995669E-3</c:v>
                </c:pt>
                <c:pt idx="74">
                  <c:v>8.8324025601995669E-3</c:v>
                </c:pt>
                <c:pt idx="75">
                  <c:v>8.4395155290486346E-3</c:v>
                </c:pt>
                <c:pt idx="76">
                  <c:v>8.4277396234828019E-3</c:v>
                </c:pt>
                <c:pt idx="77">
                  <c:v>8.3924119067853072E-3</c:v>
                </c:pt>
                <c:pt idx="78">
                  <c:v>8.3924119067853072E-3</c:v>
                </c:pt>
                <c:pt idx="79">
                  <c:v>8.3924119067853072E-3</c:v>
                </c:pt>
                <c:pt idx="80">
                  <c:v>8.3924119067853072E-3</c:v>
                </c:pt>
                <c:pt idx="81">
                  <c:v>8.3399556001738755E-3</c:v>
                </c:pt>
                <c:pt idx="82">
                  <c:v>8.3271091577384222E-3</c:v>
                </c:pt>
                <c:pt idx="83">
                  <c:v>7.9363632003267327E-3</c:v>
                </c:pt>
                <c:pt idx="84">
                  <c:v>7.9363632003267327E-3</c:v>
                </c:pt>
                <c:pt idx="85">
                  <c:v>7.9245872947609E-3</c:v>
                </c:pt>
                <c:pt idx="86">
                  <c:v>7.8839068937152992E-3</c:v>
                </c:pt>
                <c:pt idx="87">
                  <c:v>7.8839068937152992E-3</c:v>
                </c:pt>
                <c:pt idx="88">
                  <c:v>7.5456172429150424E-3</c:v>
                </c:pt>
                <c:pt idx="89">
                  <c:v>7.5402645585669371E-3</c:v>
                </c:pt>
                <c:pt idx="90">
                  <c:v>7.5338413373492105E-3</c:v>
                </c:pt>
                <c:pt idx="91">
                  <c:v>7.486737715085884E-3</c:v>
                </c:pt>
                <c:pt idx="92">
                  <c:v>7.4813850307377788E-3</c:v>
                </c:pt>
                <c:pt idx="93">
                  <c:v>7.4685385883023255E-3</c:v>
                </c:pt>
                <c:pt idx="94">
                  <c:v>7.375401880645293E-3</c:v>
                </c:pt>
                <c:pt idx="95">
                  <c:v>7.1784230966350166E-3</c:v>
                </c:pt>
                <c:pt idx="96">
                  <c:v>7.0917096101957098E-3</c:v>
                </c:pt>
                <c:pt idx="97">
                  <c:v>7.0306890086273086E-3</c:v>
                </c:pt>
                <c:pt idx="98">
                  <c:v>7.0199836399310982E-3</c:v>
                </c:pt>
                <c:pt idx="99">
                  <c:v>7.0173072977570451E-3</c:v>
                </c:pt>
                <c:pt idx="100">
                  <c:v>7.0146309555829929E-3</c:v>
                </c:pt>
                <c:pt idx="101">
                  <c:v>6.5650054703421442E-3</c:v>
                </c:pt>
                <c:pt idx="102">
                  <c:v>6.503984868773743E-3</c:v>
                </c:pt>
                <c:pt idx="103">
                  <c:v>6.494350036947154E-3</c:v>
                </c:pt>
                <c:pt idx="104">
                  <c:v>6.4633044677281431E-3</c:v>
                </c:pt>
                <c:pt idx="105">
                  <c:v>6.4633044677281431E-3</c:v>
                </c:pt>
                <c:pt idx="106">
                  <c:v>6.1667657548431067E-3</c:v>
                </c:pt>
                <c:pt idx="107">
                  <c:v>6.0500772360544105E-3</c:v>
                </c:pt>
                <c:pt idx="108">
                  <c:v>5.9783512657897988E-3</c:v>
                </c:pt>
                <c:pt idx="109">
                  <c:v>5.6464848362072677E-3</c:v>
                </c:pt>
                <c:pt idx="110">
                  <c:v>5.5694061815945509E-3</c:v>
                </c:pt>
                <c:pt idx="111">
                  <c:v>5.5629829603768242E-3</c:v>
                </c:pt>
                <c:pt idx="112">
                  <c:v>5.5469249073325086E-3</c:v>
                </c:pt>
                <c:pt idx="113">
                  <c:v>5.1326271387891554E-3</c:v>
                </c:pt>
                <c:pt idx="114">
                  <c:v>5.0844529796562074E-3</c:v>
                </c:pt>
                <c:pt idx="115">
                  <c:v>5.0609011685245437E-3</c:v>
                </c:pt>
                <c:pt idx="116">
                  <c:v>4.5984292408482418E-3</c:v>
                </c:pt>
                <c:pt idx="117">
                  <c:v>4.1209697969972463E-3</c:v>
                </c:pt>
                <c:pt idx="118">
                  <c:v>3.6622447483646184E-3</c:v>
                </c:pt>
                <c:pt idx="119">
                  <c:v>3.6595684061905658E-3</c:v>
                </c:pt>
                <c:pt idx="120">
                  <c:v>3.6568920640165131E-3</c:v>
                </c:pt>
                <c:pt idx="121">
                  <c:v>3.6558215271468917E-3</c:v>
                </c:pt>
                <c:pt idx="122">
                  <c:v>3.6402987425373863E-3</c:v>
                </c:pt>
                <c:pt idx="123">
                  <c:v>3.6285228369715545E-3</c:v>
                </c:pt>
                <c:pt idx="124">
                  <c:v>3.1606982249471477E-3</c:v>
                </c:pt>
                <c:pt idx="125">
                  <c:v>3.1606982249471477E-3</c:v>
                </c:pt>
                <c:pt idx="126">
                  <c:v>3.1606982249471477E-3</c:v>
                </c:pt>
                <c:pt idx="127">
                  <c:v>3.1082419183357159E-3</c:v>
                </c:pt>
                <c:pt idx="128">
                  <c:v>2.6768155598784248E-3</c:v>
                </c:pt>
                <c:pt idx="129">
                  <c:v>2.5954547577872241E-3</c:v>
                </c:pt>
                <c:pt idx="130">
                  <c:v>2.2154141690717451E-3</c:v>
                </c:pt>
                <c:pt idx="131">
                  <c:v>2.1988208475926183E-3</c:v>
                </c:pt>
                <c:pt idx="132">
                  <c:v>2.1586757149818286E-3</c:v>
                </c:pt>
                <c:pt idx="133">
                  <c:v>1.7256435512201058E-3</c:v>
                </c:pt>
                <c:pt idx="134">
                  <c:v>1.7069091560017371E-3</c:v>
                </c:pt>
                <c:pt idx="135">
                  <c:v>1.702091740088443E-3</c:v>
                </c:pt>
                <c:pt idx="136">
                  <c:v>1.702091740088443E-3</c:v>
                </c:pt>
                <c:pt idx="137">
                  <c:v>1.6994153979143899E-3</c:v>
                </c:pt>
                <c:pt idx="138">
                  <c:v>1.6715814393042424E-3</c:v>
                </c:pt>
                <c:pt idx="139">
                  <c:v>1.6598055337384105E-3</c:v>
                </c:pt>
                <c:pt idx="140">
                  <c:v>1.6523117756510634E-3</c:v>
                </c:pt>
                <c:pt idx="141">
                  <c:v>1.6469590913029573E-3</c:v>
                </c:pt>
                <c:pt idx="142">
                  <c:v>1.6287599645193997E-3</c:v>
                </c:pt>
                <c:pt idx="143">
                  <c:v>1.2733417238052049E-3</c:v>
                </c:pt>
                <c:pt idx="144">
                  <c:v>1.2733417238052049E-3</c:v>
                </c:pt>
                <c:pt idx="145">
                  <c:v>1.2733417238052049E-3</c:v>
                </c:pt>
                <c:pt idx="146">
                  <c:v>1.2733417238052049E-3</c:v>
                </c:pt>
                <c:pt idx="147">
                  <c:v>1.2669185025874783E-3</c:v>
                </c:pt>
                <c:pt idx="148">
                  <c:v>1.2669185025874783E-3</c:v>
                </c:pt>
                <c:pt idx="149">
                  <c:v>1.2669185025874783E-3</c:v>
                </c:pt>
                <c:pt idx="150">
                  <c:v>1.2224912224982039E-3</c:v>
                </c:pt>
                <c:pt idx="151">
                  <c:v>1.2171385381500987E-3</c:v>
                </c:pt>
                <c:pt idx="152">
                  <c:v>1.2171385381500987E-3</c:v>
                </c:pt>
                <c:pt idx="153">
                  <c:v>1.2171385381500987E-3</c:v>
                </c:pt>
                <c:pt idx="154">
                  <c:v>1.215532732845667E-3</c:v>
                </c:pt>
                <c:pt idx="155">
                  <c:v>1.19840414293173E-3</c:v>
                </c:pt>
                <c:pt idx="156">
                  <c:v>1.1866282373658981E-3</c:v>
                </c:pt>
                <c:pt idx="157">
                  <c:v>7.5199026829974452E-4</c:v>
                </c:pt>
                <c:pt idx="158">
                  <c:v>2.9754736714560168E-4</c:v>
                </c:pt>
                <c:pt idx="159">
                  <c:v>2.9487102497154864E-4</c:v>
                </c:pt>
                <c:pt idx="160">
                  <c:v>2.5954330827405309E-4</c:v>
                </c:pt>
                <c:pt idx="161">
                  <c:v>2.5044374488227428E-4</c:v>
                </c:pt>
                <c:pt idx="162">
                  <c:v>-2.2701569896872199E-4</c:v>
                </c:pt>
                <c:pt idx="163">
                  <c:v>-2.5324385227443787E-4</c:v>
                </c:pt>
                <c:pt idx="164">
                  <c:v>-2.6501975784026972E-4</c:v>
                </c:pt>
                <c:pt idx="165">
                  <c:v>-6.5951259429563366E-4</c:v>
                </c:pt>
                <c:pt idx="166">
                  <c:v>-6.6861215768741246E-4</c:v>
                </c:pt>
                <c:pt idx="167">
                  <c:v>-6.9751665316718139E-4</c:v>
                </c:pt>
                <c:pt idx="168">
                  <c:v>-7.2106846429884509E-4</c:v>
                </c:pt>
                <c:pt idx="169">
                  <c:v>-1.1706939495396938E-3</c:v>
                </c:pt>
                <c:pt idx="170">
                  <c:v>-1.1706939495396938E-3</c:v>
                </c:pt>
                <c:pt idx="171">
                  <c:v>-1.1706939495396938E-3</c:v>
                </c:pt>
                <c:pt idx="172">
                  <c:v>-1.1706939495396938E-3</c:v>
                </c:pt>
                <c:pt idx="173">
                  <c:v>-1.1813993182359043E-3</c:v>
                </c:pt>
                <c:pt idx="174">
                  <c:v>-1.1867520025840086E-3</c:v>
                </c:pt>
                <c:pt idx="175">
                  <c:v>-1.6299542666071316E-3</c:v>
                </c:pt>
                <c:pt idx="176">
                  <c:v>-1.6310248034767522E-3</c:v>
                </c:pt>
                <c:pt idx="177">
                  <c:v>-1.6337011456508052E-3</c:v>
                </c:pt>
                <c:pt idx="178">
                  <c:v>-1.6385185615640993E-3</c:v>
                </c:pt>
                <c:pt idx="179">
                  <c:v>-1.647618124955879E-3</c:v>
                </c:pt>
                <c:pt idx="180">
                  <c:v>-1.6642114464350058E-3</c:v>
                </c:pt>
                <c:pt idx="181">
                  <c:v>-1.6738462782615957E-3</c:v>
                </c:pt>
                <c:pt idx="182">
                  <c:v>-2.051745793237832E-3</c:v>
                </c:pt>
                <c:pt idx="183">
                  <c:v>-2.0699449200213913E-3</c:v>
                </c:pt>
                <c:pt idx="184">
                  <c:v>-2.1009904892404022E-3</c:v>
                </c:pt>
                <c:pt idx="185">
                  <c:v>-2.1036668314144535E-3</c:v>
                </c:pt>
                <c:pt idx="186">
                  <c:v>-2.1063431735885065E-3</c:v>
                </c:pt>
                <c:pt idx="187">
                  <c:v>-2.1106253210669904E-3</c:v>
                </c:pt>
                <c:pt idx="188">
                  <c:v>-2.1272186425461172E-3</c:v>
                </c:pt>
                <c:pt idx="189">
                  <c:v>-2.1331065953290335E-3</c:v>
                </c:pt>
                <c:pt idx="190">
                  <c:v>-2.1448825008948645E-3</c:v>
                </c:pt>
                <c:pt idx="191">
                  <c:v>-2.1486293799385398E-3</c:v>
                </c:pt>
                <c:pt idx="192">
                  <c:v>-2.5270641633495863E-3</c:v>
                </c:pt>
                <c:pt idx="193">
                  <c:v>-2.5270641633495863E-3</c:v>
                </c:pt>
                <c:pt idx="194">
                  <c:v>-2.5934374492660936E-3</c:v>
                </c:pt>
                <c:pt idx="195">
                  <c:v>-2.6003959389186305E-3</c:v>
                </c:pt>
                <c:pt idx="196">
                  <c:v>-2.6030722810926818E-3</c:v>
                </c:pt>
                <c:pt idx="197">
                  <c:v>-2.6137776497888923E-3</c:v>
                </c:pt>
                <c:pt idx="198">
                  <c:v>-2.6148481866585145E-3</c:v>
                </c:pt>
                <c:pt idx="199">
                  <c:v>-2.6148481866585145E-3</c:v>
                </c:pt>
                <c:pt idx="200">
                  <c:v>-2.6501759033560092E-3</c:v>
                </c:pt>
                <c:pt idx="201">
                  <c:v>-3.0280754183322472E-3</c:v>
                </c:pt>
                <c:pt idx="202">
                  <c:v>-3.0944487042487527E-3</c:v>
                </c:pt>
                <c:pt idx="203">
                  <c:v>-3.097660314857616E-3</c:v>
                </c:pt>
                <c:pt idx="204">
                  <c:v>-3.5344393576630124E-3</c:v>
                </c:pt>
                <c:pt idx="205">
                  <c:v>-3.5745844902738012E-3</c:v>
                </c:pt>
                <c:pt idx="206">
                  <c:v>-3.5756550271434234E-3</c:v>
                </c:pt>
                <c:pt idx="207">
                  <c:v>-3.5799371746219073E-3</c:v>
                </c:pt>
                <c:pt idx="208">
                  <c:v>-3.9230442413354591E-3</c:v>
                </c:pt>
                <c:pt idx="209">
                  <c:v>-4.0236747070798405E-3</c:v>
                </c:pt>
                <c:pt idx="210">
                  <c:v>-4.0236747070798405E-3</c:v>
                </c:pt>
                <c:pt idx="211">
                  <c:v>-4.0236747070798405E-3</c:v>
                </c:pt>
                <c:pt idx="212">
                  <c:v>-4.0317037336019979E-3</c:v>
                </c:pt>
                <c:pt idx="213">
                  <c:v>-4.0713135977779764E-3</c:v>
                </c:pt>
                <c:pt idx="214">
                  <c:v>-4.0739899399520295E-3</c:v>
                </c:pt>
                <c:pt idx="215">
                  <c:v>-4.4931051244086785E-3</c:v>
                </c:pt>
                <c:pt idx="216">
                  <c:v>-4.5268270358017424E-3</c:v>
                </c:pt>
                <c:pt idx="217">
                  <c:v>-4.5418145519764367E-3</c:v>
                </c:pt>
                <c:pt idx="218">
                  <c:v>-4.5444908941504897E-3</c:v>
                </c:pt>
                <c:pt idx="219">
                  <c:v>-5.000004332174254E-3</c:v>
                </c:pt>
                <c:pt idx="220">
                  <c:v>-5.011780237740085E-3</c:v>
                </c:pt>
                <c:pt idx="221">
                  <c:v>-5.0476432228723916E-3</c:v>
                </c:pt>
                <c:pt idx="222">
                  <c:v>-5.0503195650464447E-3</c:v>
                </c:pt>
                <c:pt idx="223">
                  <c:v>-5.4399949855885119E-3</c:v>
                </c:pt>
                <c:pt idx="224">
                  <c:v>-5.4630115282853654E-3</c:v>
                </c:pt>
                <c:pt idx="225">
                  <c:v>-5.4656878704594184E-3</c:v>
                </c:pt>
                <c:pt idx="226">
                  <c:v>-5.8671391965673184E-3</c:v>
                </c:pt>
                <c:pt idx="227">
                  <c:v>-6.3007066287638514E-3</c:v>
                </c:pt>
                <c:pt idx="228">
                  <c:v>-6.3542334722449054E-3</c:v>
                </c:pt>
                <c:pt idx="229">
                  <c:v>-6.4040134366822841E-3</c:v>
                </c:pt>
                <c:pt idx="230">
                  <c:v>-6.4286357846835684E-3</c:v>
                </c:pt>
                <c:pt idx="231">
                  <c:v>-6.4484407167715585E-3</c:v>
                </c:pt>
                <c:pt idx="232">
                  <c:v>-6.4537934011196646E-3</c:v>
                </c:pt>
                <c:pt idx="233">
                  <c:v>-6.93125284497066E-3</c:v>
                </c:pt>
                <c:pt idx="234">
                  <c:v>-7.3187871917734879E-3</c:v>
                </c:pt>
                <c:pt idx="235">
                  <c:v>-7.3642850087323828E-3</c:v>
                </c:pt>
                <c:pt idx="236">
                  <c:v>-7.3712434983849197E-3</c:v>
                </c:pt>
                <c:pt idx="237">
                  <c:v>-7.4087122888216572E-3</c:v>
                </c:pt>
                <c:pt idx="238">
                  <c:v>-7.8433502578878107E-3</c:v>
                </c:pt>
                <c:pt idx="239">
                  <c:v>-7.8508440159751579E-3</c:v>
                </c:pt>
                <c:pt idx="240">
                  <c:v>-7.8604788478017478E-3</c:v>
                </c:pt>
                <c:pt idx="241">
                  <c:v>-7.867972605889095E-3</c:v>
                </c:pt>
                <c:pt idx="242">
                  <c:v>-7.8722547533675788E-3</c:v>
                </c:pt>
                <c:pt idx="243">
                  <c:v>-8.3186686279995651E-3</c:v>
                </c:pt>
                <c:pt idx="244">
                  <c:v>-8.3304445335653961E-3</c:v>
                </c:pt>
                <c:pt idx="245">
                  <c:v>-8.8100450511556343E-3</c:v>
                </c:pt>
                <c:pt idx="246">
                  <c:v>-8.845372767853129E-3</c:v>
                </c:pt>
                <c:pt idx="247">
                  <c:v>-9.2296955040470918E-3</c:v>
                </c:pt>
                <c:pt idx="248">
                  <c:v>-9.266629026049019E-3</c:v>
                </c:pt>
                <c:pt idx="249">
                  <c:v>-9.2901808371806845E-3</c:v>
                </c:pt>
                <c:pt idx="250">
                  <c:v>-9.314803185181967E-3</c:v>
                </c:pt>
                <c:pt idx="251">
                  <c:v>-9.7264246115512688E-3</c:v>
                </c:pt>
                <c:pt idx="252">
                  <c:v>-9.7745987706842168E-3</c:v>
                </c:pt>
                <c:pt idx="253">
                  <c:v>-9.7745987706842168E-3</c:v>
                </c:pt>
                <c:pt idx="254">
                  <c:v>-9.8270550772956503E-3</c:v>
                </c:pt>
                <c:pt idx="255">
                  <c:v>-1.0247776067056728E-2</c:v>
                </c:pt>
                <c:pt idx="256">
                  <c:v>-1.02665104622751E-2</c:v>
                </c:pt>
                <c:pt idx="257">
                  <c:v>-1.074022302708242E-2</c:v>
                </c:pt>
                <c:pt idx="258">
                  <c:v>-1.0746110979865338E-2</c:v>
                </c:pt>
                <c:pt idx="259">
                  <c:v>-1.0746110979865338E-2</c:v>
                </c:pt>
                <c:pt idx="260">
                  <c:v>-1.1198948075715049E-2</c:v>
                </c:pt>
                <c:pt idx="261">
                  <c:v>-1.1219288276237849E-2</c:v>
                </c:pt>
                <c:pt idx="262">
                  <c:v>-1.1235881597716976E-2</c:v>
                </c:pt>
                <c:pt idx="263">
                  <c:v>-1.1591299838431171E-2</c:v>
                </c:pt>
                <c:pt idx="264">
                  <c:v>-1.1650179366260328E-2</c:v>
                </c:pt>
                <c:pt idx="265">
                  <c:v>-1.1678013324870475E-2</c:v>
                </c:pt>
                <c:pt idx="266">
                  <c:v>-1.1678013324870475E-2</c:v>
                </c:pt>
                <c:pt idx="267">
                  <c:v>-1.1678013324870475E-2</c:v>
                </c:pt>
                <c:pt idx="268">
                  <c:v>-1.1698888793828088E-2</c:v>
                </c:pt>
                <c:pt idx="269">
                  <c:v>-1.1699424062262896E-2</c:v>
                </c:pt>
                <c:pt idx="270">
                  <c:v>-1.1709058894089488E-2</c:v>
                </c:pt>
                <c:pt idx="271">
                  <c:v>-1.205270122923785E-2</c:v>
                </c:pt>
                <c:pt idx="272">
                  <c:v>-1.2200435317245559E-2</c:v>
                </c:pt>
                <c:pt idx="273">
                  <c:v>-1.2207929075332906E-2</c:v>
                </c:pt>
                <c:pt idx="274">
                  <c:v>-1.2222381323072788E-2</c:v>
                </c:pt>
                <c:pt idx="275">
                  <c:v>-1.2544077652393921E-2</c:v>
                </c:pt>
                <c:pt idx="276">
                  <c:v>-1.2616874159528151E-2</c:v>
                </c:pt>
                <c:pt idx="277">
                  <c:v>-1.2691811740401626E-2</c:v>
                </c:pt>
                <c:pt idx="278">
                  <c:v>-1.3035454075549992E-2</c:v>
                </c:pt>
                <c:pt idx="279">
                  <c:v>-1.3160706889295656E-2</c:v>
                </c:pt>
                <c:pt idx="280">
                  <c:v>-1.317676494233997E-2</c:v>
                </c:pt>
                <c:pt idx="281">
                  <c:v>-1.3591062710883325E-2</c:v>
                </c:pt>
                <c:pt idx="282">
                  <c:v>-1.3645660091234E-2</c:v>
                </c:pt>
                <c:pt idx="283">
                  <c:v>-1.412954275630272E-2</c:v>
                </c:pt>
                <c:pt idx="284">
                  <c:v>-1.4447492206580179E-2</c:v>
                </c:pt>
                <c:pt idx="285">
                  <c:v>-1.4468367675537792E-2</c:v>
                </c:pt>
                <c:pt idx="286">
                  <c:v>-1.4480143581103621E-2</c:v>
                </c:pt>
                <c:pt idx="287">
                  <c:v>-1.4491919486669454E-2</c:v>
                </c:pt>
                <c:pt idx="288">
                  <c:v>-1.4503695392235286E-2</c:v>
                </c:pt>
                <c:pt idx="289">
                  <c:v>-1.4533670424584675E-2</c:v>
                </c:pt>
                <c:pt idx="290">
                  <c:v>-1.4573815557195464E-2</c:v>
                </c:pt>
                <c:pt idx="291">
                  <c:v>-1.4593085220848644E-2</c:v>
                </c:pt>
                <c:pt idx="292">
                  <c:v>-1.4609143273892962E-2</c:v>
                </c:pt>
                <c:pt idx="293">
                  <c:v>-1.5076967885917367E-2</c:v>
                </c:pt>
                <c:pt idx="294">
                  <c:v>-1.5101590233918653E-2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C6E-423F-B652-59176C1CDCF4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1'!$U$21:$U$3020</c:f>
              <c:numCache>
                <c:formatCode>General</c:formatCode>
                <c:ptCount val="3000"/>
                <c:pt idx="82">
                  <c:v>0.19523581000248669</c:v>
                </c:pt>
                <c:pt idx="104">
                  <c:v>-8.1237200000032317E-2</c:v>
                </c:pt>
                <c:pt idx="223">
                  <c:v>-3.1768789995112456E-2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C6E-423F-B652-59176C1CD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31024"/>
        <c:axId val="1"/>
      </c:scatterChart>
      <c:valAx>
        <c:axId val="1042031024"/>
        <c:scaling>
          <c:orientation val="minMax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74244373876055"/>
              <c:y val="0.868423508464950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5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473763118440778E-2"/>
              <c:y val="0.418129882887446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3102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791619938062463"/>
          <c:y val="0.91813141778330343"/>
          <c:w val="0.7421294077370763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Vir - O-C Diagr.</a:t>
            </a:r>
          </a:p>
        </c:rich>
      </c:tx>
      <c:layout>
        <c:manualLayout>
          <c:xMode val="edge"/>
          <c:yMode val="edge"/>
          <c:x val="0.38380841075525229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42739281779482"/>
          <c:y val="0.15024875621890546"/>
          <c:w val="0.80060028623404578"/>
          <c:h val="0.62288557213930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2'!$F$21:$F$294</c:f>
              <c:numCache>
                <c:formatCode>General</c:formatCode>
                <c:ptCount val="274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</c:numCache>
            </c:numRef>
          </c:xVal>
          <c:yVal>
            <c:numRef>
              <c:f>'Active 2'!$H$21:$H$294</c:f>
              <c:numCache>
                <c:formatCode>General</c:formatCode>
                <c:ptCount val="274"/>
                <c:pt idx="0">
                  <c:v>5.7496510016790126E-3</c:v>
                </c:pt>
                <c:pt idx="1">
                  <c:v>1.657129600062035E-2</c:v>
                </c:pt>
                <c:pt idx="2">
                  <c:v>5.9865339972020593E-3</c:v>
                </c:pt>
                <c:pt idx="3">
                  <c:v>1.5801269983057864E-3</c:v>
                </c:pt>
                <c:pt idx="4">
                  <c:v>4.4194340007379651E-3</c:v>
                </c:pt>
                <c:pt idx="5">
                  <c:v>-1.165327998023713E-3</c:v>
                </c:pt>
                <c:pt idx="7">
                  <c:v>5.2282350006862544E-3</c:v>
                </c:pt>
                <c:pt idx="9">
                  <c:v>-1.519150900276145E-2</c:v>
                </c:pt>
                <c:pt idx="10">
                  <c:v>-7.7627100108657032E-4</c:v>
                </c:pt>
                <c:pt idx="11">
                  <c:v>-2.3610329953953624E-3</c:v>
                </c:pt>
                <c:pt idx="12">
                  <c:v>6.5864989956025966E-3</c:v>
                </c:pt>
                <c:pt idx="14">
                  <c:v>5.7923829954233952E-3</c:v>
                </c:pt>
                <c:pt idx="15">
                  <c:v>-3.1402580061694607E-3</c:v>
                </c:pt>
                <c:pt idx="19">
                  <c:v>-3.8938700017752126E-3</c:v>
                </c:pt>
                <c:pt idx="20">
                  <c:v>2.1061299994471483E-3</c:v>
                </c:pt>
                <c:pt idx="21">
                  <c:v>-2.4059120041783899E-3</c:v>
                </c:pt>
                <c:pt idx="22">
                  <c:v>-1.4059120003366843E-3</c:v>
                </c:pt>
                <c:pt idx="30">
                  <c:v>2.2991999867372215E-4</c:v>
                </c:pt>
                <c:pt idx="31">
                  <c:v>5.229920003330335E-3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7E-4A82-A019-807209733FA2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2'!$F$21:$F$294</c:f>
              <c:numCache>
                <c:formatCode>General</c:formatCode>
                <c:ptCount val="274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</c:numCache>
            </c:numRef>
          </c:xVal>
          <c:yVal>
            <c:numRef>
              <c:f>'Active 2'!$I$21:$I$294</c:f>
              <c:numCache>
                <c:formatCode>General</c:formatCode>
                <c:ptCount val="274"/>
                <c:pt idx="32">
                  <c:v>-3.2850739953573793E-3</c:v>
                </c:pt>
                <c:pt idx="33">
                  <c:v>-3.6576999991666526E-4</c:v>
                </c:pt>
                <c:pt idx="34">
                  <c:v>-1.8334760025027208E-3</c:v>
                </c:pt>
                <c:pt idx="35">
                  <c:v>-7.0481800503330305E-4</c:v>
                </c:pt>
                <c:pt idx="36">
                  <c:v>6.2951820000307634E-3</c:v>
                </c:pt>
                <c:pt idx="37">
                  <c:v>9.2951819970039651E-3</c:v>
                </c:pt>
                <c:pt idx="38">
                  <c:v>1.5817620005691424E-3</c:v>
                </c:pt>
                <c:pt idx="39">
                  <c:v>2.7104199980385602E-3</c:v>
                </c:pt>
                <c:pt idx="40">
                  <c:v>5.3537099956884049E-3</c:v>
                </c:pt>
                <c:pt idx="41">
                  <c:v>1.8418599938740954E-4</c:v>
                </c:pt>
                <c:pt idx="42">
                  <c:v>3.9006999577395618E-4</c:v>
                </c:pt>
                <c:pt idx="43">
                  <c:v>-6.481272001110483E-3</c:v>
                </c:pt>
                <c:pt idx="44">
                  <c:v>-4.4812720007030293E-3</c:v>
                </c:pt>
                <c:pt idx="45">
                  <c:v>5.1872799667762592E-4</c:v>
                </c:pt>
                <c:pt idx="46">
                  <c:v>1.1620180011959746E-3</c:v>
                </c:pt>
                <c:pt idx="47">
                  <c:v>1.39339659945108E-2</c:v>
                </c:pt>
                <c:pt idx="48">
                  <c:v>-2.0075060019735247E-3</c:v>
                </c:pt>
                <c:pt idx="49">
                  <c:v>4.9924939958145842E-3</c:v>
                </c:pt>
                <c:pt idx="50">
                  <c:v>5.4077320019132458E-3</c:v>
                </c:pt>
                <c:pt idx="51">
                  <c:v>-3.0776359999435954E-3</c:v>
                </c:pt>
                <c:pt idx="52">
                  <c:v>7.5284000195097178E-4</c:v>
                </c:pt>
                <c:pt idx="53">
                  <c:v>5.068683996796608E-3</c:v>
                </c:pt>
                <c:pt idx="54">
                  <c:v>8.555087995773647E-3</c:v>
                </c:pt>
                <c:pt idx="55">
                  <c:v>-4.7971800086088479E-4</c:v>
                </c:pt>
                <c:pt idx="56">
                  <c:v>-2.0518419987638481E-3</c:v>
                </c:pt>
                <c:pt idx="57">
                  <c:v>4.234738000377547E-3</c:v>
                </c:pt>
                <c:pt idx="58">
                  <c:v>5.1353439994272776E-3</c:v>
                </c:pt>
                <c:pt idx="59">
                  <c:v>-1.2213660011184402E-3</c:v>
                </c:pt>
                <c:pt idx="60">
                  <c:v>2.7786339996964671E-3</c:v>
                </c:pt>
                <c:pt idx="61">
                  <c:v>-4.975651994755026E-3</c:v>
                </c:pt>
                <c:pt idx="62">
                  <c:v>3.7438280050992034E-3</c:v>
                </c:pt>
                <c:pt idx="63">
                  <c:v>-3.3738600177457556E-4</c:v>
                </c:pt>
                <c:pt idx="64">
                  <c:v>-6.7465640022419393E-3</c:v>
                </c:pt>
                <c:pt idx="65">
                  <c:v>2.914387994678691E-3</c:v>
                </c:pt>
                <c:pt idx="66">
                  <c:v>2.2302319994196296E-3</c:v>
                </c:pt>
                <c:pt idx="67">
                  <c:v>-4.2551360020297579E-3</c:v>
                </c:pt>
                <c:pt idx="68">
                  <c:v>-1.5825820009922609E-3</c:v>
                </c:pt>
                <c:pt idx="69">
                  <c:v>2.4174179998226464E-3</c:v>
                </c:pt>
                <c:pt idx="70">
                  <c:v>-1.1673440021695569E-3</c:v>
                </c:pt>
                <c:pt idx="71">
                  <c:v>-9.4220013124868274E-6</c:v>
                </c:pt>
                <c:pt idx="72">
                  <c:v>6.2478940017172135E-3</c:v>
                </c:pt>
                <c:pt idx="73">
                  <c:v>6.4820059997146018E-3</c:v>
                </c:pt>
                <c:pt idx="74">
                  <c:v>7.4820060035563074E-3</c:v>
                </c:pt>
                <c:pt idx="75">
                  <c:v>-3.0050799978198484E-4</c:v>
                </c:pt>
                <c:pt idx="76">
                  <c:v>-4.8852699983399361E-3</c:v>
                </c:pt>
                <c:pt idx="77">
                  <c:v>-1.2639556000067387E-2</c:v>
                </c:pt>
                <c:pt idx="78">
                  <c:v>-4.6395559984375723E-3</c:v>
                </c:pt>
                <c:pt idx="79">
                  <c:v>1.360443995508831E-3</c:v>
                </c:pt>
                <c:pt idx="80">
                  <c:v>6.3604440001654439E-3</c:v>
                </c:pt>
                <c:pt idx="81">
                  <c:v>-1.3353139947867021E-3</c:v>
                </c:pt>
                <c:pt idx="83">
                  <c:v>-3.8312480028253049E-3</c:v>
                </c:pt>
                <c:pt idx="84">
                  <c:v>-8.3124800585210323E-4</c:v>
                </c:pt>
                <c:pt idx="85">
                  <c:v>-2.4160100001608953E-3</c:v>
                </c:pt>
                <c:pt idx="86">
                  <c:v>-7.5270059969625436E-3</c:v>
                </c:pt>
                <c:pt idx="87">
                  <c:v>2.2472994001873303E-2</c:v>
                </c:pt>
                <c:pt idx="88">
                  <c:v>6.128921995696146E-3</c:v>
                </c:pt>
                <c:pt idx="89">
                  <c:v>-3.2277879945468158E-3</c:v>
                </c:pt>
                <c:pt idx="90">
                  <c:v>-1.4558399998350069E-3</c:v>
                </c:pt>
                <c:pt idx="91">
                  <c:v>-2.7948880015173927E-3</c:v>
                </c:pt>
                <c:pt idx="92">
                  <c:v>-1.151598000433296E-3</c:v>
                </c:pt>
                <c:pt idx="93">
                  <c:v>2.3922979962662794E-3</c:v>
                </c:pt>
                <c:pt idx="94">
                  <c:v>5.8554399583954364E-4</c:v>
                </c:pt>
                <c:pt idx="95">
                  <c:v>-4.7413840002263896E-3</c:v>
                </c:pt>
                <c:pt idx="96">
                  <c:v>1.6799139993963763E-3</c:v>
                </c:pt>
                <c:pt idx="97">
                  <c:v>2.013419994909782E-3</c:v>
                </c:pt>
                <c:pt idx="101">
                  <c:v>-2.0203500025672838E-3</c:v>
                </c:pt>
                <c:pt idx="102">
                  <c:v>4.3131559941684827E-3</c:v>
                </c:pt>
                <c:pt idx="103">
                  <c:v>-2.5289219993283041E-3</c:v>
                </c:pt>
                <c:pt idx="105">
                  <c:v>2.0216000120854005E-4</c:v>
                </c:pt>
                <c:pt idx="106">
                  <c:v>-1.595739959157072E-4</c:v>
                </c:pt>
                <c:pt idx="107">
                  <c:v>8.6414800171041861E-4</c:v>
                </c:pt>
                <c:pt idx="108">
                  <c:v>-1.5157660018303432E-3</c:v>
                </c:pt>
                <c:pt idx="109">
                  <c:v>8.368213995709084E-3</c:v>
                </c:pt>
                <c:pt idx="110">
                  <c:v>1.6315899993060157E-3</c:v>
                </c:pt>
                <c:pt idx="111">
                  <c:v>-5.9646199952112511E-4</c:v>
                </c:pt>
                <c:pt idx="112">
                  <c:v>3.3334079926135018E-3</c:v>
                </c:pt>
                <c:pt idx="113">
                  <c:v>7.1240539982682094E-3</c:v>
                </c:pt>
                <c:pt idx="114">
                  <c:v>4.9136640009237453E-3</c:v>
                </c:pt>
                <c:pt idx="115">
                  <c:v>7.4414000118849799E-4</c:v>
                </c:pt>
                <c:pt idx="116">
                  <c:v>1.3243960056570359E-3</c:v>
                </c:pt>
                <c:pt idx="117">
                  <c:v>2.7058639971073717E-3</c:v>
                </c:pt>
                <c:pt idx="122">
                  <c:v>2.4733059981372207E-3</c:v>
                </c:pt>
                <c:pt idx="123">
                  <c:v>6.8885440050507896E-3</c:v>
                </c:pt>
                <c:pt idx="124">
                  <c:v>4.1120899986708537E-3</c:v>
                </c:pt>
                <c:pt idx="125">
                  <c:v>7.1120900029200129E-3</c:v>
                </c:pt>
                <c:pt idx="126">
                  <c:v>7.1120900029200129E-3</c:v>
                </c:pt>
                <c:pt idx="127">
                  <c:v>3.4163320015068166E-3</c:v>
                </c:pt>
                <c:pt idx="128">
                  <c:v>-6.7344939961913042E-3</c:v>
                </c:pt>
                <c:pt idx="129">
                  <c:v>1.0435139993205667E-3</c:v>
                </c:pt>
                <c:pt idx="130">
                  <c:v>2.7171039982931688E-3</c:v>
                </c:pt>
                <c:pt idx="131">
                  <c:v>2.113029986503534E-4</c:v>
                </c:pt>
                <c:pt idx="132">
                  <c:v>3.5359779940336011E-3</c:v>
                </c:pt>
                <c:pt idx="133">
                  <c:v>-2.9218609997769818E-3</c:v>
                </c:pt>
                <c:pt idx="134">
                  <c:v>1.6829653999593575E-2</c:v>
                </c:pt>
                <c:pt idx="135">
                  <c:v>-6.0913849956705235E-3</c:v>
                </c:pt>
                <c:pt idx="136">
                  <c:v>9.0861500211758539E-4</c:v>
                </c:pt>
                <c:pt idx="137">
                  <c:v>-1.2697400015895255E-3</c:v>
                </c:pt>
                <c:pt idx="138">
                  <c:v>-2.9246319973026402E-3</c:v>
                </c:pt>
                <c:pt idx="139">
                  <c:v>-5.0939399807248265E-4</c:v>
                </c:pt>
                <c:pt idx="140">
                  <c:v>4.3912120017921552E-3</c:v>
                </c:pt>
                <c:pt idx="141">
                  <c:v>3.0345019986270927E-3</c:v>
                </c:pt>
                <c:pt idx="142">
                  <c:v>4.2216879955958575E-3</c:v>
                </c:pt>
                <c:pt idx="150">
                  <c:v>1.7547399002069142E-2</c:v>
                </c:pt>
                <c:pt idx="154">
                  <c:v>-6.1163240025052801E-3</c:v>
                </c:pt>
                <c:pt idx="155">
                  <c:v>1.9422039986238815E-3</c:v>
                </c:pt>
                <c:pt idx="156">
                  <c:v>4.3574419978540391E-3</c:v>
                </c:pt>
                <c:pt idx="157">
                  <c:v>1.0592589998850599E-2</c:v>
                </c:pt>
                <c:pt idx="162">
                  <c:v>-2.2496689998661168E-3</c:v>
                </c:pt>
                <c:pt idx="163">
                  <c:v>-4.5975479952176102E-3</c:v>
                </c:pt>
                <c:pt idx="164">
                  <c:v>3.8176899979589507E-3</c:v>
                </c:pt>
                <c:pt idx="165">
                  <c:v>-1.2718370053335093E-3</c:v>
                </c:pt>
                <c:pt idx="166">
                  <c:v>-1.6782440070528537E-3</c:v>
                </c:pt>
                <c:pt idx="167">
                  <c:v>-5.2044780022697523E-3</c:v>
                </c:pt>
                <c:pt idx="168">
                  <c:v>-5.3740020011900924E-3</c:v>
                </c:pt>
                <c:pt idx="169">
                  <c:v>-1.0337641993828584E-2</c:v>
                </c:pt>
                <c:pt idx="170">
                  <c:v>-1.337641995633021E-3</c:v>
                </c:pt>
                <c:pt idx="171">
                  <c:v>1.6623580013401806E-3</c:v>
                </c:pt>
                <c:pt idx="172">
                  <c:v>3.6623580017476343E-3</c:v>
                </c:pt>
                <c:pt idx="173">
                  <c:v>6.9489379966398701E-3</c:v>
                </c:pt>
                <c:pt idx="179">
                  <c:v>6.4794970021466725E-3</c:v>
                </c:pt>
                <c:pt idx="182">
                  <c:v>6.5478920005261898E-3</c:v>
                </c:pt>
                <c:pt idx="184">
                  <c:v>9.4661599941900931E-3</c:v>
                </c:pt>
                <c:pt idx="185">
                  <c:v>6.2878050011931919E-3</c:v>
                </c:pt>
                <c:pt idx="186">
                  <c:v>6.1094500051694922E-3</c:v>
                </c:pt>
                <c:pt idx="188">
                  <c:v>6.1182810022728518E-3</c:v>
                </c:pt>
                <c:pt idx="195">
                  <c:v>-5.0148829977842979E-3</c:v>
                </c:pt>
                <c:pt idx="196">
                  <c:v>6.806761994084809E-3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7E-4A82-A019-807209733FA2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2'!$F$21:$F$294</c:f>
              <c:numCache>
                <c:formatCode>General</c:formatCode>
                <c:ptCount val="274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</c:numCache>
            </c:numRef>
          </c:xVal>
          <c:yVal>
            <c:numRef>
              <c:f>'Active 2'!$J$21:$J$294</c:f>
              <c:numCache>
                <c:formatCode>General</c:formatCode>
                <c:ptCount val="274"/>
                <c:pt idx="143">
                  <c:v>1.3614400086225942E-4</c:v>
                </c:pt>
                <c:pt idx="144">
                  <c:v>2.3614399833604693E-4</c:v>
                </c:pt>
                <c:pt idx="145">
                  <c:v>3.3614400308579206E-4</c:v>
                </c:pt>
                <c:pt idx="146">
                  <c:v>1.2361440021777526E-3</c:v>
                </c:pt>
                <c:pt idx="147">
                  <c:v>-4.9190800200449303E-4</c:v>
                </c:pt>
                <c:pt idx="148">
                  <c:v>-4.9190800200449303E-4</c:v>
                </c:pt>
                <c:pt idx="149">
                  <c:v>1.1080920012318529E-3</c:v>
                </c:pt>
                <c:pt idx="151">
                  <c:v>-9.0931099839508533E-4</c:v>
                </c:pt>
                <c:pt idx="152">
                  <c:v>-8.0931100092129782E-4</c:v>
                </c:pt>
                <c:pt idx="153">
                  <c:v>1.5906890039332211E-3</c:v>
                </c:pt>
                <c:pt idx="216">
                  <c:v>-5.9481200150912628E-4</c:v>
                </c:pt>
                <c:pt idx="220">
                  <c:v>-1.1127379984827712E-3</c:v>
                </c:pt>
                <c:pt idx="257">
                  <c:v>-4.0637800047989003E-3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97E-4A82-A019-807209733FA2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2'!$F$21:$F$761</c:f>
              <c:numCache>
                <c:formatCode>General</c:formatCode>
                <c:ptCount val="741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</c:numCache>
            </c:numRef>
          </c:xVal>
          <c:yVal>
            <c:numRef>
              <c:f>'Active 2'!$K$21:$K$761</c:f>
              <c:numCache>
                <c:formatCode>General</c:formatCode>
                <c:ptCount val="741"/>
                <c:pt idx="178">
                  <c:v>6.3859040019451641E-3</c:v>
                </c:pt>
                <c:pt idx="180">
                  <c:v>4.973695999069605E-3</c:v>
                </c:pt>
                <c:pt idx="181">
                  <c:v>-6.8381996243260801E-5</c:v>
                </c:pt>
                <c:pt idx="192">
                  <c:v>5.37204399734037E-3</c:v>
                </c:pt>
                <c:pt idx="193">
                  <c:v>7.4720439952216111E-3</c:v>
                </c:pt>
                <c:pt idx="194">
                  <c:v>-3.5116000071866438E-4</c:v>
                </c:pt>
                <c:pt idx="200">
                  <c:v>5.4677139996783808E-3</c:v>
                </c:pt>
                <c:pt idx="201">
                  <c:v>-8.1160120025742799E-3</c:v>
                </c:pt>
                <c:pt idx="204">
                  <c:v>-2.6077799702761695E-4</c:v>
                </c:pt>
                <c:pt idx="206">
                  <c:v>-1.8074450053973123E-3</c:v>
                </c:pt>
                <c:pt idx="209">
                  <c:v>-1.6640720059513114E-3</c:v>
                </c:pt>
                <c:pt idx="210">
                  <c:v>4.359279919299297E-4</c:v>
                </c:pt>
                <c:pt idx="211">
                  <c:v>3.9359279980999418E-3</c:v>
                </c:pt>
                <c:pt idx="212">
                  <c:v>7.0008630063966848E-3</c:v>
                </c:pt>
                <c:pt idx="215">
                  <c:v>-3.5475390031933784E-3</c:v>
                </c:pt>
                <c:pt idx="219">
                  <c:v>-1.827976004278753E-3</c:v>
                </c:pt>
                <c:pt idx="226">
                  <c:v>-7.1499600016977638E-4</c:v>
                </c:pt>
                <c:pt idx="229">
                  <c:v>-1.0930089993053116E-3</c:v>
                </c:pt>
                <c:pt idx="230">
                  <c:v>-8.3387500490061939E-4</c:v>
                </c:pt>
                <c:pt idx="233">
                  <c:v>9.7105599706992507E-4</c:v>
                </c:pt>
                <c:pt idx="234">
                  <c:v>-7.5474799814401194E-4</c:v>
                </c:pt>
                <c:pt idx="236">
                  <c:v>-1.6505059975315817E-3</c:v>
                </c:pt>
                <c:pt idx="237">
                  <c:v>-2.9174759984016418E-3</c:v>
                </c:pt>
                <c:pt idx="238">
                  <c:v>-3.0123280012048781E-3</c:v>
                </c:pt>
                <c:pt idx="239">
                  <c:v>-2.211721999628935E-3</c:v>
                </c:pt>
                <c:pt idx="240">
                  <c:v>6.4620000193826854E-4</c:v>
                </c:pt>
                <c:pt idx="241">
                  <c:v>-2.4531939998269081E-3</c:v>
                </c:pt>
                <c:pt idx="242">
                  <c:v>-2.4385619981330819E-3</c:v>
                </c:pt>
                <c:pt idx="243">
                  <c:v>-2.3881759989308193E-3</c:v>
                </c:pt>
                <c:pt idx="244">
                  <c:v>-3.3729379938449711E-3</c:v>
                </c:pt>
                <c:pt idx="245">
                  <c:v>-3.7341540009947494E-3</c:v>
                </c:pt>
                <c:pt idx="246">
                  <c:v>-2.9884399991715327E-3</c:v>
                </c:pt>
                <c:pt idx="247">
                  <c:v>-2.7002179995179176E-3</c:v>
                </c:pt>
                <c:pt idx="248">
                  <c:v>-3.4615170006873086E-3</c:v>
                </c:pt>
                <c:pt idx="250">
                  <c:v>-3.9719070045975968E-3</c:v>
                </c:pt>
                <c:pt idx="251">
                  <c:v>-4.0029059964581393E-3</c:v>
                </c:pt>
                <c:pt idx="252">
                  <c:v>-2.5132959999609739E-3</c:v>
                </c:pt>
                <c:pt idx="253">
                  <c:v>-2.4132960024871863E-3</c:v>
                </c:pt>
                <c:pt idx="254">
                  <c:v>-3.5090539968223311E-3</c:v>
                </c:pt>
                <c:pt idx="255">
                  <c:v>-4.0464600024279207E-3</c:v>
                </c:pt>
                <c:pt idx="256">
                  <c:v>-4.294944999855943E-3</c:v>
                </c:pt>
                <c:pt idx="258">
                  <c:v>-4.7561611208948307E-3</c:v>
                </c:pt>
                <c:pt idx="259">
                  <c:v>-4.7561609972035512E-3</c:v>
                </c:pt>
                <c:pt idx="260">
                  <c:v>-3.8338270023814403E-3</c:v>
                </c:pt>
                <c:pt idx="261">
                  <c:v>-3.2893250026972964E-3</c:v>
                </c:pt>
                <c:pt idx="262">
                  <c:v>-6.2951259969850071E-3</c:v>
                </c:pt>
                <c:pt idx="263">
                  <c:v>-5.0806700019165874E-3</c:v>
                </c:pt>
                <c:pt idx="264">
                  <c:v>-5.704480005078949E-3</c:v>
                </c:pt>
                <c:pt idx="265">
                  <c:v>-7.2593720033182763E-3</c:v>
                </c:pt>
                <c:pt idx="266">
                  <c:v>-7.2593720033182763E-3</c:v>
                </c:pt>
                <c:pt idx="267">
                  <c:v>-7.1593719985685311E-3</c:v>
                </c:pt>
                <c:pt idx="268">
                  <c:v>-6.0505410001496784E-3</c:v>
                </c:pt>
                <c:pt idx="269">
                  <c:v>-4.4862119975732639E-3</c:v>
                </c:pt>
                <c:pt idx="270">
                  <c:v>-4.8282900024787523E-3</c:v>
                </c:pt>
                <c:pt idx="271">
                  <c:v>-5.7290719996672124E-3</c:v>
                </c:pt>
                <c:pt idx="272">
                  <c:v>-6.4742679969640449E-3</c:v>
                </c:pt>
                <c:pt idx="273">
                  <c:v>-7.4736620008479804E-3</c:v>
                </c:pt>
                <c:pt idx="274">
                  <c:v>-5.6367790020885877E-3</c:v>
                </c:pt>
                <c:pt idx="275">
                  <c:v>-6.8750499995076098E-3</c:v>
                </c:pt>
                <c:pt idx="276">
                  <c:v>-6.7263059972901829E-3</c:v>
                </c:pt>
                <c:pt idx="277">
                  <c:v>-6.1202459983178414E-3</c:v>
                </c:pt>
                <c:pt idx="278">
                  <c:v>-7.1210280002560467E-3</c:v>
                </c:pt>
                <c:pt idx="279">
                  <c:v>-7.1680420005577616E-3</c:v>
                </c:pt>
                <c:pt idx="280">
                  <c:v>-7.838171994080767E-3</c:v>
                </c:pt>
                <c:pt idx="281">
                  <c:v>-6.7475260002538562E-3</c:v>
                </c:pt>
                <c:pt idx="282">
                  <c:v>-8.8859679963206872E-3</c:v>
                </c:pt>
                <c:pt idx="283">
                  <c:v>-7.1325519966194406E-3</c:v>
                </c:pt>
                <c:pt idx="284">
                  <c:v>-8.7211261707125232E-3</c:v>
                </c:pt>
                <c:pt idx="285">
                  <c:v>-8.2122950843768194E-3</c:v>
                </c:pt>
                <c:pt idx="286">
                  <c:v>-8.6970569172990508E-3</c:v>
                </c:pt>
                <c:pt idx="287">
                  <c:v>-8.5818188381381333E-3</c:v>
                </c:pt>
                <c:pt idx="288">
                  <c:v>-7.4665810680016875E-3</c:v>
                </c:pt>
                <c:pt idx="289">
                  <c:v>-8.2641568733379245E-3</c:v>
                </c:pt>
                <c:pt idx="290">
                  <c:v>-8.6394820027635433E-3</c:v>
                </c:pt>
                <c:pt idx="291">
                  <c:v>-9.3236380052985623E-3</c:v>
                </c:pt>
                <c:pt idx="292">
                  <c:v>-8.9937680022558197E-3</c:v>
                </c:pt>
                <c:pt idx="293">
                  <c:v>-9.4702220012550242E-3</c:v>
                </c:pt>
                <c:pt idx="294">
                  <c:v>-9.8110879989690147E-3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97E-4A82-A019-807209733FA2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Tian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2'!$F$21:$F$294</c:f>
              <c:numCache>
                <c:formatCode>General</c:formatCode>
                <c:ptCount val="274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</c:numCache>
            </c:numRef>
          </c:xVal>
          <c:yVal>
            <c:numRef>
              <c:f>'Active 2'!$L$21:$L$294</c:f>
              <c:numCache>
                <c:formatCode>General</c:formatCode>
                <c:ptCount val="274"/>
                <c:pt idx="6">
                  <c:v>1.6756889963289723E-3</c:v>
                </c:pt>
                <c:pt idx="8">
                  <c:v>-1.5863140069996007E-3</c:v>
                </c:pt>
                <c:pt idx="13">
                  <c:v>-1.3130710067343898E-3</c:v>
                </c:pt>
                <c:pt idx="16">
                  <c:v>-5.2884940014337189E-3</c:v>
                </c:pt>
                <c:pt idx="17">
                  <c:v>-2.6949010061798617E-3</c:v>
                </c:pt>
                <c:pt idx="18">
                  <c:v>-1.8467629997758195E-3</c:v>
                </c:pt>
                <c:pt idx="23">
                  <c:v>-8.5660001786891371E-5</c:v>
                </c:pt>
                <c:pt idx="24">
                  <c:v>2.5763000303413719E-4</c:v>
                </c:pt>
                <c:pt idx="25">
                  <c:v>-6.1371199990389869E-4</c:v>
                </c:pt>
                <c:pt idx="26">
                  <c:v>-1.3994600158184767E-4</c:v>
                </c:pt>
                <c:pt idx="27">
                  <c:v>-4.9665600090520456E-4</c:v>
                </c:pt>
                <c:pt idx="28">
                  <c:v>-1.4947550007491373E-3</c:v>
                </c:pt>
                <c:pt idx="29">
                  <c:v>-1.2514649934018962E-3</c:v>
                </c:pt>
                <c:pt idx="98">
                  <c:v>1.2999999962630682E-3</c:v>
                </c:pt>
                <c:pt idx="99">
                  <c:v>2.1216450040810741E-3</c:v>
                </c:pt>
                <c:pt idx="100">
                  <c:v>1.9432900007814169E-3</c:v>
                </c:pt>
                <c:pt idx="118">
                  <c:v>-1.1964183002419304E-2</c:v>
                </c:pt>
                <c:pt idx="119">
                  <c:v>-1.1842538006021641E-2</c:v>
                </c:pt>
                <c:pt idx="120">
                  <c:v>-1.2020893002045341E-2</c:v>
                </c:pt>
                <c:pt idx="121">
                  <c:v>-1.1892235001141671E-2</c:v>
                </c:pt>
                <c:pt idx="158">
                  <c:v>-1.2392089003697038E-2</c:v>
                </c:pt>
                <c:pt idx="159">
                  <c:v>-1.1870443995576352E-2</c:v>
                </c:pt>
                <c:pt idx="160">
                  <c:v>-1.1824729997897521E-2</c:v>
                </c:pt>
                <c:pt idx="161">
                  <c:v>-7.0311370000126772E-3</c:v>
                </c:pt>
                <c:pt idx="174">
                  <c:v>-9.707772005640436E-3</c:v>
                </c:pt>
                <c:pt idx="175">
                  <c:v>-2.3433599999407306E-3</c:v>
                </c:pt>
                <c:pt idx="176">
                  <c:v>-3.1147019981290214E-3</c:v>
                </c:pt>
                <c:pt idx="177">
                  <c:v>-2.4930570070864633E-3</c:v>
                </c:pt>
                <c:pt idx="183">
                  <c:v>-2.6492200413485989E-4</c:v>
                </c:pt>
                <c:pt idx="187">
                  <c:v>-3.3759180005290546E-3</c:v>
                </c:pt>
                <c:pt idx="189">
                  <c:v>-1.9740999996429309E-3</c:v>
                </c:pt>
                <c:pt idx="190">
                  <c:v>-4.2588619980961084E-3</c:v>
                </c:pt>
                <c:pt idx="191">
                  <c:v>-2.508559002308175E-3</c:v>
                </c:pt>
                <c:pt idx="197">
                  <c:v>9.3342001491691917E-5</c:v>
                </c:pt>
                <c:pt idx="198">
                  <c:v>-1.5780000030645169E-3</c:v>
                </c:pt>
                <c:pt idx="199">
                  <c:v>-1.5780000030645169E-3</c:v>
                </c:pt>
                <c:pt idx="202">
                  <c:v>-6.3921599939931184E-4</c:v>
                </c:pt>
                <c:pt idx="203">
                  <c:v>-2.0532420021481812E-3</c:v>
                </c:pt>
                <c:pt idx="205">
                  <c:v>-3.3361030000378378E-3</c:v>
                </c:pt>
                <c:pt idx="207">
                  <c:v>-2.492813000571914E-3</c:v>
                </c:pt>
                <c:pt idx="208">
                  <c:v>-2.3579240005346946E-3</c:v>
                </c:pt>
                <c:pt idx="213">
                  <c:v>-3.6387910004123114E-3</c:v>
                </c:pt>
                <c:pt idx="214">
                  <c:v>-3.8171460037119687E-3</c:v>
                </c:pt>
                <c:pt idx="217">
                  <c:v>-3.3936000036192127E-3</c:v>
                </c:pt>
                <c:pt idx="218">
                  <c:v>-3.9719550040899776E-3</c:v>
                </c:pt>
                <c:pt idx="221">
                  <c:v>-4.702695005107671E-3</c:v>
                </c:pt>
                <c:pt idx="222">
                  <c:v>-4.2810500017367303E-3</c:v>
                </c:pt>
                <c:pt idx="224">
                  <c:v>-3.3833909983513877E-3</c:v>
                </c:pt>
                <c:pt idx="225">
                  <c:v>-2.761746000032872E-3</c:v>
                </c:pt>
                <c:pt idx="227">
                  <c:v>-4.085059990757145E-4</c:v>
                </c:pt>
                <c:pt idx="228">
                  <c:v>-1.8756060017039999E-3</c:v>
                </c:pt>
                <c:pt idx="231">
                  <c:v>-1.0537019988987595E-3</c:v>
                </c:pt>
                <c:pt idx="232">
                  <c:v>-2.1104120023665018E-3</c:v>
                </c:pt>
                <c:pt idx="235">
                  <c:v>-2.0867830025963485E-3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97E-4A82-A019-807209733FA2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2'!$F$21:$F$294</c:f>
              <c:numCache>
                <c:formatCode>General</c:formatCode>
                <c:ptCount val="274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</c:numCache>
            </c:numRef>
          </c:xVal>
          <c:yVal>
            <c:numRef>
              <c:f>'Active 2'!$M$21:$M$294</c:f>
              <c:numCache>
                <c:formatCode>General</c:formatCode>
                <c:ptCount val="2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97E-4A82-A019-807209733FA2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2'!$F$21:$F$294</c:f>
              <c:numCache>
                <c:formatCode>General</c:formatCode>
                <c:ptCount val="274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</c:numCache>
            </c:numRef>
          </c:xVal>
          <c:yVal>
            <c:numRef>
              <c:f>'Active 2'!$N$21:$N$294</c:f>
              <c:numCache>
                <c:formatCode>General</c:formatCode>
                <c:ptCount val="2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97E-4A82-A019-807209733FA2}"/>
            </c:ext>
          </c:extLst>
        </c:ser>
        <c:ser>
          <c:idx val="7"/>
          <c:order val="7"/>
          <c:tx>
            <c:strRef>
              <c:f>'Active 2'!$Z$1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2'!$V$2:$V$71</c:f>
              <c:numCache>
                <c:formatCode>General</c:formatCode>
                <c:ptCount val="70"/>
                <c:pt idx="0">
                  <c:v>-15000</c:v>
                </c:pt>
                <c:pt idx="1">
                  <c:v>-14500</c:v>
                </c:pt>
                <c:pt idx="2">
                  <c:v>-14000</c:v>
                </c:pt>
                <c:pt idx="3">
                  <c:v>-13500</c:v>
                </c:pt>
                <c:pt idx="4">
                  <c:v>-13000</c:v>
                </c:pt>
                <c:pt idx="5">
                  <c:v>-12500</c:v>
                </c:pt>
                <c:pt idx="6">
                  <c:v>-12000</c:v>
                </c:pt>
                <c:pt idx="7">
                  <c:v>-11500</c:v>
                </c:pt>
                <c:pt idx="8">
                  <c:v>-11000</c:v>
                </c:pt>
                <c:pt idx="9">
                  <c:v>-10500</c:v>
                </c:pt>
                <c:pt idx="10">
                  <c:v>-10000</c:v>
                </c:pt>
                <c:pt idx="11">
                  <c:v>-9500</c:v>
                </c:pt>
                <c:pt idx="12">
                  <c:v>-9000</c:v>
                </c:pt>
                <c:pt idx="13">
                  <c:v>-8500</c:v>
                </c:pt>
                <c:pt idx="14">
                  <c:v>-8000</c:v>
                </c:pt>
                <c:pt idx="15">
                  <c:v>-7500</c:v>
                </c:pt>
                <c:pt idx="16">
                  <c:v>-7000</c:v>
                </c:pt>
                <c:pt idx="17">
                  <c:v>-6500</c:v>
                </c:pt>
                <c:pt idx="18">
                  <c:v>-6000</c:v>
                </c:pt>
                <c:pt idx="19">
                  <c:v>-5500</c:v>
                </c:pt>
                <c:pt idx="20">
                  <c:v>-5000</c:v>
                </c:pt>
                <c:pt idx="21">
                  <c:v>-4500</c:v>
                </c:pt>
                <c:pt idx="22">
                  <c:v>-4000</c:v>
                </c:pt>
                <c:pt idx="23">
                  <c:v>-3500</c:v>
                </c:pt>
                <c:pt idx="24">
                  <c:v>-3000</c:v>
                </c:pt>
                <c:pt idx="25">
                  <c:v>-2500</c:v>
                </c:pt>
                <c:pt idx="26">
                  <c:v>-2000</c:v>
                </c:pt>
                <c:pt idx="27">
                  <c:v>-1500</c:v>
                </c:pt>
                <c:pt idx="28">
                  <c:v>-1000</c:v>
                </c:pt>
                <c:pt idx="29">
                  <c:v>-500</c:v>
                </c:pt>
                <c:pt idx="30">
                  <c:v>0</c:v>
                </c:pt>
                <c:pt idx="31">
                  <c:v>500</c:v>
                </c:pt>
                <c:pt idx="32">
                  <c:v>1000</c:v>
                </c:pt>
                <c:pt idx="33">
                  <c:v>1500</c:v>
                </c:pt>
                <c:pt idx="34">
                  <c:v>2000</c:v>
                </c:pt>
                <c:pt idx="35">
                  <c:v>2500</c:v>
                </c:pt>
                <c:pt idx="36">
                  <c:v>3000</c:v>
                </c:pt>
                <c:pt idx="37">
                  <c:v>3500</c:v>
                </c:pt>
                <c:pt idx="38">
                  <c:v>4000</c:v>
                </c:pt>
                <c:pt idx="39">
                  <c:v>4500</c:v>
                </c:pt>
                <c:pt idx="40">
                  <c:v>5000</c:v>
                </c:pt>
                <c:pt idx="41">
                  <c:v>5500</c:v>
                </c:pt>
                <c:pt idx="42">
                  <c:v>6000</c:v>
                </c:pt>
                <c:pt idx="43">
                  <c:v>6500</c:v>
                </c:pt>
                <c:pt idx="44">
                  <c:v>7000</c:v>
                </c:pt>
                <c:pt idx="45">
                  <c:v>7500</c:v>
                </c:pt>
                <c:pt idx="46">
                  <c:v>8000</c:v>
                </c:pt>
                <c:pt idx="47">
                  <c:v>8500</c:v>
                </c:pt>
                <c:pt idx="48">
                  <c:v>9000</c:v>
                </c:pt>
                <c:pt idx="49">
                  <c:v>9500</c:v>
                </c:pt>
                <c:pt idx="50">
                  <c:v>10000</c:v>
                </c:pt>
                <c:pt idx="51">
                  <c:v>10500</c:v>
                </c:pt>
                <c:pt idx="52">
                  <c:v>11000</c:v>
                </c:pt>
                <c:pt idx="53">
                  <c:v>11500</c:v>
                </c:pt>
                <c:pt idx="54">
                  <c:v>12000</c:v>
                </c:pt>
                <c:pt idx="55">
                  <c:v>12500</c:v>
                </c:pt>
                <c:pt idx="56">
                  <c:v>13000</c:v>
                </c:pt>
                <c:pt idx="57">
                  <c:v>13500</c:v>
                </c:pt>
                <c:pt idx="58">
                  <c:v>14000</c:v>
                </c:pt>
                <c:pt idx="59">
                  <c:v>14500</c:v>
                </c:pt>
                <c:pt idx="60">
                  <c:v>15000</c:v>
                </c:pt>
                <c:pt idx="61">
                  <c:v>15500</c:v>
                </c:pt>
                <c:pt idx="62">
                  <c:v>16000</c:v>
                </c:pt>
                <c:pt idx="63">
                  <c:v>16500</c:v>
                </c:pt>
                <c:pt idx="64">
                  <c:v>17000</c:v>
                </c:pt>
                <c:pt idx="65">
                  <c:v>17500</c:v>
                </c:pt>
                <c:pt idx="66">
                  <c:v>18000</c:v>
                </c:pt>
                <c:pt idx="67">
                  <c:v>18500</c:v>
                </c:pt>
                <c:pt idx="68">
                  <c:v>19000</c:v>
                </c:pt>
                <c:pt idx="69">
                  <c:v>19500</c:v>
                </c:pt>
              </c:numCache>
            </c:numRef>
          </c:xVal>
          <c:yVal>
            <c:numRef>
              <c:f>'Active 2'!$Z$2:$Z$71</c:f>
              <c:numCache>
                <c:formatCode>General</c:formatCode>
                <c:ptCount val="70"/>
                <c:pt idx="0">
                  <c:v>-4.3856327243713775E-3</c:v>
                </c:pt>
                <c:pt idx="1">
                  <c:v>-9.4224682062661099E-3</c:v>
                </c:pt>
                <c:pt idx="2">
                  <c:v>-1.2248723002994209E-2</c:v>
                </c:pt>
                <c:pt idx="3">
                  <c:v>-1.145919771449435E-2</c:v>
                </c:pt>
                <c:pt idx="4">
                  <c:v>-7.4129329340159719E-3</c:v>
                </c:pt>
                <c:pt idx="5">
                  <c:v>-1.9876810342514353E-3</c:v>
                </c:pt>
                <c:pt idx="6">
                  <c:v>2.41274233244303E-3</c:v>
                </c:pt>
                <c:pt idx="7">
                  <c:v>4.0614859517646932E-3</c:v>
                </c:pt>
                <c:pt idx="8">
                  <c:v>2.6964225864737298E-3</c:v>
                </c:pt>
                <c:pt idx="9">
                  <c:v>-4.8823382195198393E-4</c:v>
                </c:pt>
                <c:pt idx="10">
                  <c:v>-3.5900265568841161E-3</c:v>
                </c:pt>
                <c:pt idx="11">
                  <c:v>-5.0415952500906507E-3</c:v>
                </c:pt>
                <c:pt idx="12">
                  <c:v>-4.3741642457111353E-3</c:v>
                </c:pt>
                <c:pt idx="13">
                  <c:v>-2.3141136226936566E-3</c:v>
                </c:pt>
                <c:pt idx="14">
                  <c:v>-2.1630688056028906E-4</c:v>
                </c:pt>
                <c:pt idx="15">
                  <c:v>7.9324859633823734E-4</c:v>
                </c:pt>
                <c:pt idx="16">
                  <c:v>4.5133256219094444E-4</c:v>
                </c:pt>
                <c:pt idx="17">
                  <c:v>-5.8824305549222975E-4</c:v>
                </c:pt>
                <c:pt idx="18">
                  <c:v>-1.2787468767935955E-3</c:v>
                </c:pt>
                <c:pt idx="19">
                  <c:v>-9.3565446968744363E-4</c:v>
                </c:pt>
                <c:pt idx="20">
                  <c:v>2.5778141406328269E-4</c:v>
                </c:pt>
                <c:pt idx="21">
                  <c:v>1.3196486179990158E-3</c:v>
                </c:pt>
                <c:pt idx="22">
                  <c:v>1.0865549167303412E-3</c:v>
                </c:pt>
                <c:pt idx="23">
                  <c:v>-9.8876157180858475E-4</c:v>
                </c:pt>
                <c:pt idx="24">
                  <c:v>-4.3547916247263074E-3</c:v>
                </c:pt>
                <c:pt idx="25">
                  <c:v>-7.5228800601375E-3</c:v>
                </c:pt>
                <c:pt idx="26">
                  <c:v>-8.8318665772677361E-3</c:v>
                </c:pt>
                <c:pt idx="27">
                  <c:v>-7.4101929737322887E-3</c:v>
                </c:pt>
                <c:pt idx="28">
                  <c:v>-3.7848362166624295E-3</c:v>
                </c:pt>
                <c:pt idx="29">
                  <c:v>2.4645567198362068E-4</c:v>
                </c:pt>
                <c:pt idx="30">
                  <c:v>2.466842523965878E-3</c:v>
                </c:pt>
                <c:pt idx="31">
                  <c:v>1.3939117508667538E-3</c:v>
                </c:pt>
                <c:pt idx="32">
                  <c:v>-2.8789498897091956E-3</c:v>
                </c:pt>
                <c:pt idx="33">
                  <c:v>-8.6266368799364085E-3</c:v>
                </c:pt>
                <c:pt idx="34">
                  <c:v>-1.3288924446692222E-2</c:v>
                </c:pt>
                <c:pt idx="35">
                  <c:v>-1.4730676125237435E-2</c:v>
                </c:pt>
                <c:pt idx="36">
                  <c:v>-1.231884690164557E-2</c:v>
                </c:pt>
                <c:pt idx="37">
                  <c:v>-7.2533675623077986E-3</c:v>
                </c:pt>
                <c:pt idx="38">
                  <c:v>-1.9741421088068662E-3</c:v>
                </c:pt>
                <c:pt idx="39">
                  <c:v>1.051552030540321E-3</c:v>
                </c:pt>
                <c:pt idx="40">
                  <c:v>5.3566462050813699E-4</c:v>
                </c:pt>
                <c:pt idx="41">
                  <c:v>-3.045163809854888E-3</c:v>
                </c:pt>
                <c:pt idx="42">
                  <c:v>-7.7664676404215066E-3</c:v>
                </c:pt>
                <c:pt idx="43">
                  <c:v>-1.1281019547502177E-2</c:v>
                </c:pt>
                <c:pt idx="44">
                  <c:v>-1.1996972493370036E-2</c:v>
                </c:pt>
                <c:pt idx="45">
                  <c:v>-9.7971205038447935E-3</c:v>
                </c:pt>
                <c:pt idx="46">
                  <c:v>-5.9565429197026001E-3</c:v>
                </c:pt>
                <c:pt idx="47">
                  <c:v>-2.3563398986084219E-3</c:v>
                </c:pt>
                <c:pt idx="48">
                  <c:v>-4.5926167281701074E-4</c:v>
                </c:pt>
                <c:pt idx="49">
                  <c:v>-6.1173215058413092E-4</c:v>
                </c:pt>
                <c:pt idx="50">
                  <c:v>-2.0226931148789725E-3</c:v>
                </c:pt>
                <c:pt idx="51">
                  <c:v>-3.3733463648894053E-3</c:v>
                </c:pt>
                <c:pt idx="52">
                  <c:v>-3.6609629751539422E-3</c:v>
                </c:pt>
                <c:pt idx="53">
                  <c:v>-2.7699997490708162E-3</c:v>
                </c:pt>
                <c:pt idx="54">
                  <c:v>-1.4490884209282674E-3</c:v>
                </c:pt>
                <c:pt idx="55">
                  <c:v>-7.3817784864508608E-4</c:v>
                </c:pt>
                <c:pt idx="56">
                  <c:v>-1.2202755518542245E-3</c:v>
                </c:pt>
                <c:pt idx="57">
                  <c:v>-2.5744867213373574E-3</c:v>
                </c:pt>
                <c:pt idx="58">
                  <c:v>-3.7227924864593272E-3</c:v>
                </c:pt>
                <c:pt idx="59">
                  <c:v>-3.5006665539050099E-3</c:v>
                </c:pt>
                <c:pt idx="60">
                  <c:v>-1.4541750773076757E-3</c:v>
                </c:pt>
                <c:pt idx="61">
                  <c:v>1.7314521709884409E-3</c:v>
                </c:pt>
                <c:pt idx="62">
                  <c:v>4.4708205461510258E-3</c:v>
                </c:pt>
                <c:pt idx="63">
                  <c:v>5.1004775126642886E-3</c:v>
                </c:pt>
                <c:pt idx="64">
                  <c:v>2.8465322975358438E-3</c:v>
                </c:pt>
                <c:pt idx="65">
                  <c:v>-1.6158710330292556E-3</c:v>
                </c:pt>
                <c:pt idx="66">
                  <c:v>-6.3671045567763648E-3</c:v>
                </c:pt>
                <c:pt idx="67">
                  <c:v>-9.15602503247177E-3</c:v>
                </c:pt>
                <c:pt idx="68">
                  <c:v>-8.5652240685608286E-3</c:v>
                </c:pt>
                <c:pt idx="69">
                  <c:v>-4.8082837453367888E-3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97E-4A82-A019-807209733FA2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2'!$F$21:$F$294</c:f>
              <c:numCache>
                <c:formatCode>General</c:formatCode>
                <c:ptCount val="274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</c:numCache>
            </c:numRef>
          </c:xVal>
          <c:yVal>
            <c:numRef>
              <c:f>'Active 2'!$U$21:$U$294</c:f>
              <c:numCache>
                <c:formatCode>General</c:formatCode>
                <c:ptCount val="274"/>
                <c:pt idx="82">
                  <c:v>0.19620858200505609</c:v>
                </c:pt>
                <c:pt idx="104">
                  <c:v>-8.1237200000032317E-2</c:v>
                </c:pt>
                <c:pt idx="223">
                  <c:v>-2.7349537995178252E-2</c:v>
                </c:pt>
                <c:pt idx="249">
                  <c:v>6.9689589945483021E-3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97E-4A82-A019-807209733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59560"/>
        <c:axId val="1"/>
      </c:scatterChart>
      <c:valAx>
        <c:axId val="1042059560"/>
        <c:scaling>
          <c:orientation val="minMax"/>
          <c:max val="25000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4169411357312"/>
              <c:y val="0.86567164179104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3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475262368815595E-2"/>
              <c:y val="0.394029850746268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59560"/>
        <c:crossesAt val="0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140945275393799"/>
          <c:y val="0.91343283582089552"/>
          <c:w val="0.72413840323932521"/>
          <c:h val="5.97014925373133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Vir - O-C Diagr.</a:t>
            </a:r>
          </a:p>
        </c:rich>
      </c:tx>
      <c:layout>
        <c:manualLayout>
          <c:xMode val="edge"/>
          <c:yMode val="edge"/>
          <c:x val="0.38380841075525229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42739281779482"/>
          <c:y val="0.2298507462686567"/>
          <c:w val="0.80060028623404578"/>
          <c:h val="0.54328358208955219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B!$H$21:$H$74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90-4F2F-B732-653AF25D12CB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B!$I$21:$I$74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90-4F2F-B732-653AF25D12CB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B!$J$21:$J$74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90-4F2F-B732-653AF25D12CB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B!$K$21:$K$74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90-4F2F-B732-653AF25D12CB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Tian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B!$L$21:$L$74</c:f>
              <c:numCache>
                <c:formatCode>General</c:formatCode>
                <c:ptCount val="54"/>
                <c:pt idx="0">
                  <c:v>1.6756889963289723E-3</c:v>
                </c:pt>
                <c:pt idx="1">
                  <c:v>-1.5863140069996007E-3</c:v>
                </c:pt>
                <c:pt idx="2">
                  <c:v>-1.3130710067343898E-3</c:v>
                </c:pt>
                <c:pt idx="3">
                  <c:v>-5.2884940014337189E-3</c:v>
                </c:pt>
                <c:pt idx="4">
                  <c:v>-2.6949010061798617E-3</c:v>
                </c:pt>
                <c:pt idx="5">
                  <c:v>-1.8467629997758195E-3</c:v>
                </c:pt>
                <c:pt idx="6">
                  <c:v>-8.5660001786891371E-5</c:v>
                </c:pt>
                <c:pt idx="7">
                  <c:v>2.5763000303413719E-4</c:v>
                </c:pt>
                <c:pt idx="8">
                  <c:v>-6.1371199990389869E-4</c:v>
                </c:pt>
                <c:pt idx="9">
                  <c:v>-1.3994600158184767E-4</c:v>
                </c:pt>
                <c:pt idx="10">
                  <c:v>-4.9665600090520456E-4</c:v>
                </c:pt>
                <c:pt idx="11">
                  <c:v>-1.4947550007491373E-3</c:v>
                </c:pt>
                <c:pt idx="12">
                  <c:v>-1.2514649934018962E-3</c:v>
                </c:pt>
                <c:pt idx="13">
                  <c:v>1.2999999962630682E-3</c:v>
                </c:pt>
                <c:pt idx="14">
                  <c:v>2.1216450040810741E-3</c:v>
                </c:pt>
                <c:pt idx="15">
                  <c:v>1.9432900007814169E-3</c:v>
                </c:pt>
                <c:pt idx="16">
                  <c:v>-1.1964183002419304E-2</c:v>
                </c:pt>
                <c:pt idx="17">
                  <c:v>-1.1842538006021641E-2</c:v>
                </c:pt>
                <c:pt idx="18">
                  <c:v>-1.2020893002045341E-2</c:v>
                </c:pt>
                <c:pt idx="19">
                  <c:v>-1.1892235001141671E-2</c:v>
                </c:pt>
                <c:pt idx="20">
                  <c:v>-1.2392089003697038E-2</c:v>
                </c:pt>
                <c:pt idx="21">
                  <c:v>-1.1870443995576352E-2</c:v>
                </c:pt>
                <c:pt idx="22">
                  <c:v>-1.1824729997897521E-2</c:v>
                </c:pt>
                <c:pt idx="23">
                  <c:v>-7.0311370000126772E-3</c:v>
                </c:pt>
                <c:pt idx="24">
                  <c:v>-9.707772005640436E-3</c:v>
                </c:pt>
                <c:pt idx="25">
                  <c:v>-2.3433599999407306E-3</c:v>
                </c:pt>
                <c:pt idx="26">
                  <c:v>-3.1147019981290214E-3</c:v>
                </c:pt>
                <c:pt idx="27">
                  <c:v>-2.4930570070864633E-3</c:v>
                </c:pt>
                <c:pt idx="28">
                  <c:v>-2.6492200413485989E-4</c:v>
                </c:pt>
                <c:pt idx="29">
                  <c:v>-3.3759180005290546E-3</c:v>
                </c:pt>
                <c:pt idx="30">
                  <c:v>-1.9740999996429309E-3</c:v>
                </c:pt>
                <c:pt idx="31">
                  <c:v>-4.2588619980961084E-3</c:v>
                </c:pt>
                <c:pt idx="32">
                  <c:v>-2.508559002308175E-3</c:v>
                </c:pt>
                <c:pt idx="33">
                  <c:v>9.3342001491691917E-5</c:v>
                </c:pt>
                <c:pt idx="34">
                  <c:v>-1.5780000030645169E-3</c:v>
                </c:pt>
                <c:pt idx="35">
                  <c:v>-1.5780000030645169E-3</c:v>
                </c:pt>
                <c:pt idx="36">
                  <c:v>-6.3921599939931184E-4</c:v>
                </c:pt>
                <c:pt idx="37">
                  <c:v>-2.0532420021481812E-3</c:v>
                </c:pt>
                <c:pt idx="38">
                  <c:v>-3.3361030000378378E-3</c:v>
                </c:pt>
                <c:pt idx="39">
                  <c:v>-2.492813000571914E-3</c:v>
                </c:pt>
                <c:pt idx="40">
                  <c:v>-2.3579240005346946E-3</c:v>
                </c:pt>
                <c:pt idx="41">
                  <c:v>-3.6387910004123114E-3</c:v>
                </c:pt>
                <c:pt idx="42">
                  <c:v>-3.8171460037119687E-3</c:v>
                </c:pt>
                <c:pt idx="43">
                  <c:v>-3.3936000036192127E-3</c:v>
                </c:pt>
                <c:pt idx="44">
                  <c:v>-3.9719550040899776E-3</c:v>
                </c:pt>
                <c:pt idx="45">
                  <c:v>-4.702695005107671E-3</c:v>
                </c:pt>
                <c:pt idx="46">
                  <c:v>-4.2810500017367303E-3</c:v>
                </c:pt>
                <c:pt idx="47">
                  <c:v>-3.3833909983513877E-3</c:v>
                </c:pt>
                <c:pt idx="48">
                  <c:v>-2.761746000032872E-3</c:v>
                </c:pt>
                <c:pt idx="49">
                  <c:v>-4.085059990757145E-4</c:v>
                </c:pt>
                <c:pt idx="50">
                  <c:v>-1.8756060017039999E-3</c:v>
                </c:pt>
                <c:pt idx="51">
                  <c:v>-1.0537019988987595E-3</c:v>
                </c:pt>
                <c:pt idx="52">
                  <c:v>-2.1104120023665018E-3</c:v>
                </c:pt>
                <c:pt idx="53">
                  <c:v>-2.0867830025963485E-3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90-4F2F-B732-653AF25D12CB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B!$M$21:$M$74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290-4F2F-B732-653AF25D12CB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B!$N$21:$N$74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290-4F2F-B732-653AF25D12CB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B!$V$2:$V$71</c:f>
              <c:numCache>
                <c:formatCode>General</c:formatCode>
                <c:ptCount val="70"/>
                <c:pt idx="0">
                  <c:v>-15000</c:v>
                </c:pt>
                <c:pt idx="1">
                  <c:v>-14500</c:v>
                </c:pt>
                <c:pt idx="2">
                  <c:v>-14000</c:v>
                </c:pt>
                <c:pt idx="3">
                  <c:v>-13500</c:v>
                </c:pt>
                <c:pt idx="4">
                  <c:v>-13000</c:v>
                </c:pt>
                <c:pt idx="5">
                  <c:v>-12500</c:v>
                </c:pt>
                <c:pt idx="6">
                  <c:v>-12000</c:v>
                </c:pt>
                <c:pt idx="7">
                  <c:v>-11500</c:v>
                </c:pt>
                <c:pt idx="8">
                  <c:v>-11000</c:v>
                </c:pt>
                <c:pt idx="9">
                  <c:v>-10500</c:v>
                </c:pt>
                <c:pt idx="10">
                  <c:v>-10000</c:v>
                </c:pt>
                <c:pt idx="11">
                  <c:v>-9500</c:v>
                </c:pt>
                <c:pt idx="12">
                  <c:v>-9000</c:v>
                </c:pt>
                <c:pt idx="13">
                  <c:v>-8500</c:v>
                </c:pt>
                <c:pt idx="14">
                  <c:v>-8000</c:v>
                </c:pt>
                <c:pt idx="15">
                  <c:v>-7500</c:v>
                </c:pt>
                <c:pt idx="16">
                  <c:v>-7000</c:v>
                </c:pt>
                <c:pt idx="17">
                  <c:v>-6500</c:v>
                </c:pt>
                <c:pt idx="18">
                  <c:v>-6000</c:v>
                </c:pt>
                <c:pt idx="19">
                  <c:v>-5500</c:v>
                </c:pt>
                <c:pt idx="20">
                  <c:v>-5000</c:v>
                </c:pt>
                <c:pt idx="21">
                  <c:v>-4500</c:v>
                </c:pt>
                <c:pt idx="22">
                  <c:v>-4000</c:v>
                </c:pt>
                <c:pt idx="23">
                  <c:v>-3500</c:v>
                </c:pt>
                <c:pt idx="24">
                  <c:v>-3000</c:v>
                </c:pt>
                <c:pt idx="25">
                  <c:v>-2500</c:v>
                </c:pt>
                <c:pt idx="26">
                  <c:v>-2000</c:v>
                </c:pt>
                <c:pt idx="27">
                  <c:v>-1500</c:v>
                </c:pt>
                <c:pt idx="28">
                  <c:v>-1000</c:v>
                </c:pt>
                <c:pt idx="29">
                  <c:v>-500</c:v>
                </c:pt>
                <c:pt idx="30">
                  <c:v>0</c:v>
                </c:pt>
                <c:pt idx="31">
                  <c:v>500</c:v>
                </c:pt>
                <c:pt idx="32">
                  <c:v>1000</c:v>
                </c:pt>
                <c:pt idx="33">
                  <c:v>1500</c:v>
                </c:pt>
                <c:pt idx="34">
                  <c:v>2000</c:v>
                </c:pt>
                <c:pt idx="35">
                  <c:v>2500</c:v>
                </c:pt>
                <c:pt idx="36">
                  <c:v>3000</c:v>
                </c:pt>
                <c:pt idx="37">
                  <c:v>3500</c:v>
                </c:pt>
                <c:pt idx="38">
                  <c:v>4000</c:v>
                </c:pt>
                <c:pt idx="39">
                  <c:v>4500</c:v>
                </c:pt>
                <c:pt idx="40">
                  <c:v>5000</c:v>
                </c:pt>
                <c:pt idx="41">
                  <c:v>5500</c:v>
                </c:pt>
                <c:pt idx="42">
                  <c:v>6000</c:v>
                </c:pt>
                <c:pt idx="43">
                  <c:v>6500</c:v>
                </c:pt>
                <c:pt idx="44">
                  <c:v>7000</c:v>
                </c:pt>
                <c:pt idx="45">
                  <c:v>7500</c:v>
                </c:pt>
                <c:pt idx="46">
                  <c:v>8000</c:v>
                </c:pt>
                <c:pt idx="47">
                  <c:v>8500</c:v>
                </c:pt>
                <c:pt idx="48">
                  <c:v>9000</c:v>
                </c:pt>
                <c:pt idx="49">
                  <c:v>9500</c:v>
                </c:pt>
                <c:pt idx="50">
                  <c:v>10000</c:v>
                </c:pt>
                <c:pt idx="51">
                  <c:v>10500</c:v>
                </c:pt>
                <c:pt idx="52">
                  <c:v>11000</c:v>
                </c:pt>
                <c:pt idx="53">
                  <c:v>11500</c:v>
                </c:pt>
                <c:pt idx="54">
                  <c:v>12000</c:v>
                </c:pt>
                <c:pt idx="55">
                  <c:v>12500</c:v>
                </c:pt>
                <c:pt idx="56">
                  <c:v>13000</c:v>
                </c:pt>
                <c:pt idx="57">
                  <c:v>13500</c:v>
                </c:pt>
                <c:pt idx="58">
                  <c:v>14000</c:v>
                </c:pt>
                <c:pt idx="59">
                  <c:v>14500</c:v>
                </c:pt>
                <c:pt idx="60">
                  <c:v>15000</c:v>
                </c:pt>
                <c:pt idx="61">
                  <c:v>15500</c:v>
                </c:pt>
                <c:pt idx="62">
                  <c:v>16000</c:v>
                </c:pt>
                <c:pt idx="63">
                  <c:v>16500</c:v>
                </c:pt>
                <c:pt idx="64">
                  <c:v>17000</c:v>
                </c:pt>
                <c:pt idx="65">
                  <c:v>17500</c:v>
                </c:pt>
                <c:pt idx="66">
                  <c:v>18000</c:v>
                </c:pt>
                <c:pt idx="67">
                  <c:v>18500</c:v>
                </c:pt>
                <c:pt idx="68">
                  <c:v>19000</c:v>
                </c:pt>
                <c:pt idx="69">
                  <c:v>19500</c:v>
                </c:pt>
              </c:numCache>
            </c:numRef>
          </c:xVal>
          <c:yVal>
            <c:numRef>
              <c:f>B!$Z$2:$Z$71</c:f>
              <c:numCache>
                <c:formatCode>General</c:formatCode>
                <c:ptCount val="70"/>
                <c:pt idx="0">
                  <c:v>-4.3856327243713775E-3</c:v>
                </c:pt>
                <c:pt idx="1">
                  <c:v>-9.4224682062661099E-3</c:v>
                </c:pt>
                <c:pt idx="2">
                  <c:v>-1.2248723002994209E-2</c:v>
                </c:pt>
                <c:pt idx="3">
                  <c:v>-1.145919771449435E-2</c:v>
                </c:pt>
                <c:pt idx="4">
                  <c:v>-7.4129329340159719E-3</c:v>
                </c:pt>
                <c:pt idx="5">
                  <c:v>-1.9876810342514353E-3</c:v>
                </c:pt>
                <c:pt idx="6">
                  <c:v>2.41274233244303E-3</c:v>
                </c:pt>
                <c:pt idx="7">
                  <c:v>4.0614859517646932E-3</c:v>
                </c:pt>
                <c:pt idx="8">
                  <c:v>2.6964225864737298E-3</c:v>
                </c:pt>
                <c:pt idx="9">
                  <c:v>-4.8823382195198393E-4</c:v>
                </c:pt>
                <c:pt idx="10">
                  <c:v>-3.5900265568841161E-3</c:v>
                </c:pt>
                <c:pt idx="11">
                  <c:v>-5.0415952500906507E-3</c:v>
                </c:pt>
                <c:pt idx="12">
                  <c:v>-4.3741642457111353E-3</c:v>
                </c:pt>
                <c:pt idx="13">
                  <c:v>-2.3141136226936566E-3</c:v>
                </c:pt>
                <c:pt idx="14">
                  <c:v>-2.1630688056028906E-4</c:v>
                </c:pt>
                <c:pt idx="15">
                  <c:v>7.9324859633823734E-4</c:v>
                </c:pt>
                <c:pt idx="16">
                  <c:v>4.5133256219094444E-4</c:v>
                </c:pt>
                <c:pt idx="17">
                  <c:v>-5.8824305549222975E-4</c:v>
                </c:pt>
                <c:pt idx="18">
                  <c:v>-1.2787468767935955E-3</c:v>
                </c:pt>
                <c:pt idx="19">
                  <c:v>-9.3565446968744363E-4</c:v>
                </c:pt>
                <c:pt idx="20">
                  <c:v>2.5778141406328269E-4</c:v>
                </c:pt>
                <c:pt idx="21">
                  <c:v>1.3196486179990158E-3</c:v>
                </c:pt>
                <c:pt idx="22">
                  <c:v>1.0865549167303412E-3</c:v>
                </c:pt>
                <c:pt idx="23">
                  <c:v>-9.8876157180858475E-4</c:v>
                </c:pt>
                <c:pt idx="24">
                  <c:v>-4.3547916247263074E-3</c:v>
                </c:pt>
                <c:pt idx="25">
                  <c:v>-7.5228800601375E-3</c:v>
                </c:pt>
                <c:pt idx="26">
                  <c:v>-8.8318665772677361E-3</c:v>
                </c:pt>
                <c:pt idx="27">
                  <c:v>-7.4101929737322887E-3</c:v>
                </c:pt>
                <c:pt idx="28">
                  <c:v>-3.7848362166624295E-3</c:v>
                </c:pt>
                <c:pt idx="29">
                  <c:v>2.4645567198362068E-4</c:v>
                </c:pt>
                <c:pt idx="30">
                  <c:v>2.466842523965878E-3</c:v>
                </c:pt>
                <c:pt idx="31">
                  <c:v>1.3939117508667538E-3</c:v>
                </c:pt>
                <c:pt idx="32">
                  <c:v>-2.8789498897091956E-3</c:v>
                </c:pt>
                <c:pt idx="33">
                  <c:v>-8.6266368799364085E-3</c:v>
                </c:pt>
                <c:pt idx="34">
                  <c:v>-1.3288924446692222E-2</c:v>
                </c:pt>
                <c:pt idx="35">
                  <c:v>-1.4730676125237435E-2</c:v>
                </c:pt>
                <c:pt idx="36">
                  <c:v>-1.231884690164557E-2</c:v>
                </c:pt>
                <c:pt idx="37">
                  <c:v>-7.2533675623077986E-3</c:v>
                </c:pt>
                <c:pt idx="38">
                  <c:v>-1.9741421088068662E-3</c:v>
                </c:pt>
                <c:pt idx="39">
                  <c:v>1.051552030540321E-3</c:v>
                </c:pt>
                <c:pt idx="40">
                  <c:v>5.3566462050813699E-4</c:v>
                </c:pt>
                <c:pt idx="41">
                  <c:v>-3.045163809854888E-3</c:v>
                </c:pt>
                <c:pt idx="42">
                  <c:v>-7.7664676404215066E-3</c:v>
                </c:pt>
                <c:pt idx="43">
                  <c:v>-1.1281019547502177E-2</c:v>
                </c:pt>
                <c:pt idx="44">
                  <c:v>-1.1996972493370036E-2</c:v>
                </c:pt>
                <c:pt idx="45">
                  <c:v>-9.7971205038447935E-3</c:v>
                </c:pt>
                <c:pt idx="46">
                  <c:v>-5.9565429197026001E-3</c:v>
                </c:pt>
                <c:pt idx="47">
                  <c:v>-2.3563398986084219E-3</c:v>
                </c:pt>
                <c:pt idx="48">
                  <c:v>-4.5926167281701074E-4</c:v>
                </c:pt>
                <c:pt idx="49">
                  <c:v>-6.1173215058413092E-4</c:v>
                </c:pt>
                <c:pt idx="50">
                  <c:v>-2.0226931148789725E-3</c:v>
                </c:pt>
                <c:pt idx="51">
                  <c:v>-3.3733463648894053E-3</c:v>
                </c:pt>
                <c:pt idx="52">
                  <c:v>-3.6609629751539422E-3</c:v>
                </c:pt>
                <c:pt idx="53">
                  <c:v>-2.7699997490708162E-3</c:v>
                </c:pt>
                <c:pt idx="54">
                  <c:v>-1.4490884209282674E-3</c:v>
                </c:pt>
                <c:pt idx="55">
                  <c:v>-7.3817784864508608E-4</c:v>
                </c:pt>
                <c:pt idx="56">
                  <c:v>-1.2202755518542245E-3</c:v>
                </c:pt>
                <c:pt idx="57">
                  <c:v>-2.5744867213373574E-3</c:v>
                </c:pt>
                <c:pt idx="58">
                  <c:v>-3.7227924864593272E-3</c:v>
                </c:pt>
                <c:pt idx="59">
                  <c:v>-3.5006665539050099E-3</c:v>
                </c:pt>
                <c:pt idx="60">
                  <c:v>-1.4541750773076757E-3</c:v>
                </c:pt>
                <c:pt idx="61">
                  <c:v>1.7314521709884409E-3</c:v>
                </c:pt>
                <c:pt idx="62">
                  <c:v>4.4708205461510258E-3</c:v>
                </c:pt>
                <c:pt idx="63">
                  <c:v>5.1004775126642886E-3</c:v>
                </c:pt>
                <c:pt idx="64">
                  <c:v>2.8465322975358438E-3</c:v>
                </c:pt>
                <c:pt idx="65">
                  <c:v>-1.6158710330292556E-3</c:v>
                </c:pt>
                <c:pt idx="66">
                  <c:v>-6.3671045567763648E-3</c:v>
                </c:pt>
                <c:pt idx="67">
                  <c:v>-9.15602503247177E-3</c:v>
                </c:pt>
                <c:pt idx="68">
                  <c:v>-8.5652240685608286E-3</c:v>
                </c:pt>
                <c:pt idx="69">
                  <c:v>-4.8082837453367888E-3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290-4F2F-B732-653AF25D12CB}"/>
            </c:ext>
          </c:extLst>
        </c:ser>
        <c:ser>
          <c:idx val="8"/>
          <c:order val="8"/>
          <c:tx>
            <c:strRef>
              <c:f>B!$U$20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B!$U$21:$U$74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290-4F2F-B732-653AF25D1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59888"/>
        <c:axId val="1"/>
      </c:scatterChart>
      <c:valAx>
        <c:axId val="1042059888"/>
        <c:scaling>
          <c:orientation val="minMax"/>
          <c:max val="20000"/>
          <c:min val="-15000"/>
        </c:scaling>
        <c:delete val="0"/>
        <c:axPos val="b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4169411357312"/>
              <c:y val="0.86567164179104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3"/>
          <c:min val="-0.03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475262368815595E-2"/>
              <c:y val="0.394029850746268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59888"/>
        <c:crossesAt val="0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7691170162950021"/>
          <c:y val="0.91343283582089552"/>
          <c:w val="0.90854635674288842"/>
          <c:h val="0.973134328358208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Vir - O-C Diagr.</a:t>
            </a:r>
          </a:p>
        </c:rich>
      </c:tx>
      <c:layout>
        <c:manualLayout>
          <c:xMode val="edge"/>
          <c:yMode val="edge"/>
          <c:x val="0.38173652694610777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7125748502994"/>
          <c:y val="0.22686567164179106"/>
          <c:w val="0.80538922155688619"/>
          <c:h val="0.55820895522388059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B!$H$21:$H$74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8D-4459-B3E0-9D6CE5614F8D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B!$I$21:$I$74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8D-4459-B3E0-9D6CE5614F8D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B!$J$21:$J$74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8D-4459-B3E0-9D6CE5614F8D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B!$K$21:$K$74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8D-4459-B3E0-9D6CE5614F8D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Tian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B!$L$21:$L$74</c:f>
              <c:numCache>
                <c:formatCode>General</c:formatCode>
                <c:ptCount val="54"/>
                <c:pt idx="0">
                  <c:v>1.6756889963289723E-3</c:v>
                </c:pt>
                <c:pt idx="1">
                  <c:v>-1.5863140069996007E-3</c:v>
                </c:pt>
                <c:pt idx="2">
                  <c:v>-1.3130710067343898E-3</c:v>
                </c:pt>
                <c:pt idx="3">
                  <c:v>-5.2884940014337189E-3</c:v>
                </c:pt>
                <c:pt idx="4">
                  <c:v>-2.6949010061798617E-3</c:v>
                </c:pt>
                <c:pt idx="5">
                  <c:v>-1.8467629997758195E-3</c:v>
                </c:pt>
                <c:pt idx="6">
                  <c:v>-8.5660001786891371E-5</c:v>
                </c:pt>
                <c:pt idx="7">
                  <c:v>2.5763000303413719E-4</c:v>
                </c:pt>
                <c:pt idx="8">
                  <c:v>-6.1371199990389869E-4</c:v>
                </c:pt>
                <c:pt idx="9">
                  <c:v>-1.3994600158184767E-4</c:v>
                </c:pt>
                <c:pt idx="10">
                  <c:v>-4.9665600090520456E-4</c:v>
                </c:pt>
                <c:pt idx="11">
                  <c:v>-1.4947550007491373E-3</c:v>
                </c:pt>
                <c:pt idx="12">
                  <c:v>-1.2514649934018962E-3</c:v>
                </c:pt>
                <c:pt idx="13">
                  <c:v>1.2999999962630682E-3</c:v>
                </c:pt>
                <c:pt idx="14">
                  <c:v>2.1216450040810741E-3</c:v>
                </c:pt>
                <c:pt idx="15">
                  <c:v>1.9432900007814169E-3</c:v>
                </c:pt>
                <c:pt idx="16">
                  <c:v>-1.1964183002419304E-2</c:v>
                </c:pt>
                <c:pt idx="17">
                  <c:v>-1.1842538006021641E-2</c:v>
                </c:pt>
                <c:pt idx="18">
                  <c:v>-1.2020893002045341E-2</c:v>
                </c:pt>
                <c:pt idx="19">
                  <c:v>-1.1892235001141671E-2</c:v>
                </c:pt>
                <c:pt idx="20">
                  <c:v>-1.2392089003697038E-2</c:v>
                </c:pt>
                <c:pt idx="21">
                  <c:v>-1.1870443995576352E-2</c:v>
                </c:pt>
                <c:pt idx="22">
                  <c:v>-1.1824729997897521E-2</c:v>
                </c:pt>
                <c:pt idx="23">
                  <c:v>-7.0311370000126772E-3</c:v>
                </c:pt>
                <c:pt idx="24">
                  <c:v>-9.707772005640436E-3</c:v>
                </c:pt>
                <c:pt idx="25">
                  <c:v>-2.3433599999407306E-3</c:v>
                </c:pt>
                <c:pt idx="26">
                  <c:v>-3.1147019981290214E-3</c:v>
                </c:pt>
                <c:pt idx="27">
                  <c:v>-2.4930570070864633E-3</c:v>
                </c:pt>
                <c:pt idx="28">
                  <c:v>-2.6492200413485989E-4</c:v>
                </c:pt>
                <c:pt idx="29">
                  <c:v>-3.3759180005290546E-3</c:v>
                </c:pt>
                <c:pt idx="30">
                  <c:v>-1.9740999996429309E-3</c:v>
                </c:pt>
                <c:pt idx="31">
                  <c:v>-4.2588619980961084E-3</c:v>
                </c:pt>
                <c:pt idx="32">
                  <c:v>-2.508559002308175E-3</c:v>
                </c:pt>
                <c:pt idx="33">
                  <c:v>9.3342001491691917E-5</c:v>
                </c:pt>
                <c:pt idx="34">
                  <c:v>-1.5780000030645169E-3</c:v>
                </c:pt>
                <c:pt idx="35">
                  <c:v>-1.5780000030645169E-3</c:v>
                </c:pt>
                <c:pt idx="36">
                  <c:v>-6.3921599939931184E-4</c:v>
                </c:pt>
                <c:pt idx="37">
                  <c:v>-2.0532420021481812E-3</c:v>
                </c:pt>
                <c:pt idx="38">
                  <c:v>-3.3361030000378378E-3</c:v>
                </c:pt>
                <c:pt idx="39">
                  <c:v>-2.492813000571914E-3</c:v>
                </c:pt>
                <c:pt idx="40">
                  <c:v>-2.3579240005346946E-3</c:v>
                </c:pt>
                <c:pt idx="41">
                  <c:v>-3.6387910004123114E-3</c:v>
                </c:pt>
                <c:pt idx="42">
                  <c:v>-3.8171460037119687E-3</c:v>
                </c:pt>
                <c:pt idx="43">
                  <c:v>-3.3936000036192127E-3</c:v>
                </c:pt>
                <c:pt idx="44">
                  <c:v>-3.9719550040899776E-3</c:v>
                </c:pt>
                <c:pt idx="45">
                  <c:v>-4.702695005107671E-3</c:v>
                </c:pt>
                <c:pt idx="46">
                  <c:v>-4.2810500017367303E-3</c:v>
                </c:pt>
                <c:pt idx="47">
                  <c:v>-3.3833909983513877E-3</c:v>
                </c:pt>
                <c:pt idx="48">
                  <c:v>-2.761746000032872E-3</c:v>
                </c:pt>
                <c:pt idx="49">
                  <c:v>-4.085059990757145E-4</c:v>
                </c:pt>
                <c:pt idx="50">
                  <c:v>-1.8756060017039999E-3</c:v>
                </c:pt>
                <c:pt idx="51">
                  <c:v>-1.0537019988987595E-3</c:v>
                </c:pt>
                <c:pt idx="52">
                  <c:v>-2.1104120023665018E-3</c:v>
                </c:pt>
                <c:pt idx="53">
                  <c:v>-2.0867830025963485E-3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8D-4459-B3E0-9D6CE5614F8D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B!$M$21:$M$74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8D-4459-B3E0-9D6CE5614F8D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B!$N$21:$N$74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B8D-4459-B3E0-9D6CE5614F8D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B!$O$21:$O$74</c:f>
              <c:numCache>
                <c:formatCode>General</c:formatCode>
                <c:ptCount val="54"/>
                <c:pt idx="0">
                  <c:v>-1.7597623722910873E-3</c:v>
                </c:pt>
                <c:pt idx="1">
                  <c:v>-1.8911327059808159E-3</c:v>
                </c:pt>
                <c:pt idx="2">
                  <c:v>-1.9334268312348058E-3</c:v>
                </c:pt>
                <c:pt idx="3">
                  <c:v>-2.0657728079523084E-3</c:v>
                </c:pt>
                <c:pt idx="4">
                  <c:v>-2.066602104525916E-3</c:v>
                </c:pt>
                <c:pt idx="5">
                  <c:v>-2.0725535269953354E-3</c:v>
                </c:pt>
                <c:pt idx="6">
                  <c:v>-2.3265621892762183E-3</c:v>
                </c:pt>
                <c:pt idx="7">
                  <c:v>-2.3270500107901051E-3</c:v>
                </c:pt>
                <c:pt idx="8">
                  <c:v>-2.3271475750928825E-3</c:v>
                </c:pt>
                <c:pt idx="9">
                  <c:v>-2.3297818112678714E-3</c:v>
                </c:pt>
                <c:pt idx="10">
                  <c:v>-2.3302696327817582E-3</c:v>
                </c:pt>
                <c:pt idx="11">
                  <c:v>-2.3726613223385255E-3</c:v>
                </c:pt>
                <c:pt idx="12">
                  <c:v>-2.3731491438524124E-3</c:v>
                </c:pt>
                <c:pt idx="13">
                  <c:v>-2.9382903676903279E-3</c:v>
                </c:pt>
                <c:pt idx="14">
                  <c:v>-2.9385342784472713E-3</c:v>
                </c:pt>
                <c:pt idx="15">
                  <c:v>-2.9387781892042148E-3</c:v>
                </c:pt>
                <c:pt idx="16">
                  <c:v>-3.2443008033515488E-3</c:v>
                </c:pt>
                <c:pt idx="17">
                  <c:v>-3.2445447141084922E-3</c:v>
                </c:pt>
                <c:pt idx="18">
                  <c:v>-3.2447886248654356E-3</c:v>
                </c:pt>
                <c:pt idx="19">
                  <c:v>-3.244886189168213E-3</c:v>
                </c:pt>
                <c:pt idx="20">
                  <c:v>-3.5509454069808225E-3</c:v>
                </c:pt>
                <c:pt idx="21">
                  <c:v>-3.551189317737766E-3</c:v>
                </c:pt>
                <c:pt idx="22">
                  <c:v>-3.5544089397294195E-3</c:v>
                </c:pt>
                <c:pt idx="23">
                  <c:v>-3.5552382363030271E-3</c:v>
                </c:pt>
                <c:pt idx="24">
                  <c:v>-3.6862183127816463E-3</c:v>
                </c:pt>
                <c:pt idx="25">
                  <c:v>-3.7266099341314776E-3</c:v>
                </c:pt>
                <c:pt idx="26">
                  <c:v>-3.7267074984342549E-3</c:v>
                </c:pt>
                <c:pt idx="27">
                  <c:v>-3.7269514091911983E-3</c:v>
                </c:pt>
                <c:pt idx="28">
                  <c:v>-3.7667088625729763E-3</c:v>
                </c:pt>
                <c:pt idx="29">
                  <c:v>-3.7704163060785162E-3</c:v>
                </c:pt>
                <c:pt idx="30">
                  <c:v>-3.7724651564368414E-3</c:v>
                </c:pt>
                <c:pt idx="31">
                  <c:v>-3.7735383637673924E-3</c:v>
                </c:pt>
                <c:pt idx="32">
                  <c:v>-3.7738798388271132E-3</c:v>
                </c:pt>
                <c:pt idx="33">
                  <c:v>-3.8162715283838805E-3</c:v>
                </c:pt>
                <c:pt idx="34">
                  <c:v>-3.8163690926866578E-3</c:v>
                </c:pt>
                <c:pt idx="35">
                  <c:v>-3.8163690926866578E-3</c:v>
                </c:pt>
                <c:pt idx="36">
                  <c:v>-3.8600779003309196E-3</c:v>
                </c:pt>
                <c:pt idx="37">
                  <c:v>-3.8603705932392517E-3</c:v>
                </c:pt>
                <c:pt idx="38">
                  <c:v>-3.90383549012657E-3</c:v>
                </c:pt>
                <c:pt idx="39">
                  <c:v>-3.9043233116404568E-3</c:v>
                </c:pt>
                <c:pt idx="40">
                  <c:v>-3.9355926706806038E-3</c:v>
                </c:pt>
                <c:pt idx="41">
                  <c:v>-3.9491053266152692E-3</c:v>
                </c:pt>
                <c:pt idx="42">
                  <c:v>-3.9493492373722135E-3</c:v>
                </c:pt>
                <c:pt idx="43">
                  <c:v>-3.9919848376859237E-3</c:v>
                </c:pt>
                <c:pt idx="44">
                  <c:v>-3.9922287484428672E-3</c:v>
                </c:pt>
                <c:pt idx="45">
                  <c:v>-4.0380839707482314E-3</c:v>
                </c:pt>
                <c:pt idx="46">
                  <c:v>-4.038327881505174E-3</c:v>
                </c:pt>
                <c:pt idx="47">
                  <c:v>-4.0759389202258507E-3</c:v>
                </c:pt>
                <c:pt idx="48">
                  <c:v>-4.0761828309827941E-3</c:v>
                </c:pt>
                <c:pt idx="49">
                  <c:v>-4.1522829871491421E-3</c:v>
                </c:pt>
                <c:pt idx="50">
                  <c:v>-4.1571612022880114E-3</c:v>
                </c:pt>
                <c:pt idx="51">
                  <c:v>-4.1657468609324197E-3</c:v>
                </c:pt>
                <c:pt idx="52">
                  <c:v>-4.1662346824463065E-3</c:v>
                </c:pt>
                <c:pt idx="53">
                  <c:v>-4.2492131219584598E-3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B8D-4459-B3E0-9D6CE5614F8D}"/>
            </c:ext>
          </c:extLst>
        </c:ser>
        <c:ser>
          <c:idx val="8"/>
          <c:order val="8"/>
          <c:tx>
            <c:strRef>
              <c:f>B!$U$20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B!$U$21:$U$74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B8D-4459-B3E0-9D6CE5614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56936"/>
        <c:axId val="1"/>
      </c:scatterChart>
      <c:valAx>
        <c:axId val="1042056936"/>
        <c:scaling>
          <c:orientation val="minMax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46107784431139"/>
              <c:y val="0.86567164179104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89820359281437E-2"/>
              <c:y val="0.414925373134328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5693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7664670658682635"/>
          <c:y val="0.91641791044776122"/>
          <c:w val="0.90718562874251496"/>
          <c:h val="0.976119402985074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E8EAEA5E-E039-454F-41C9-97B9E36EA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209550</xdr:colOff>
      <xdr:row>0</xdr:row>
      <xdr:rowOff>9525</xdr:rowOff>
    </xdr:from>
    <xdr:to>
      <xdr:col>26</xdr:col>
      <xdr:colOff>381000</xdr:colOff>
      <xdr:row>19</xdr:row>
      <xdr:rowOff>19050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419D1297-625F-0AE8-D26C-5F92D09333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11</xdr:col>
      <xdr:colOff>314325</xdr:colOff>
      <xdr:row>21</xdr:row>
      <xdr:rowOff>142875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57D520DD-05A2-E09A-785A-5579611534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28575</xdr:rowOff>
    </xdr:from>
    <xdr:to>
      <xdr:col>17</xdr:col>
      <xdr:colOff>133350</xdr:colOff>
      <xdr:row>19</xdr:row>
      <xdr:rowOff>47625</xdr:rowOff>
    </xdr:to>
    <xdr:graphicFrame macro="">
      <xdr:nvGraphicFramePr>
        <xdr:cNvPr id="3075" name="Chart 1">
          <a:extLst>
            <a:ext uri="{FF2B5EF4-FFF2-40B4-BE49-F238E27FC236}">
              <a16:creationId xmlns:a16="http://schemas.microsoft.com/office/drawing/2014/main" id="{1EE094FF-498B-BDFD-F113-A09F83BE6D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123825</xdr:colOff>
      <xdr:row>19</xdr:row>
      <xdr:rowOff>19050</xdr:rowOff>
    </xdr:to>
    <xdr:graphicFrame macro="">
      <xdr:nvGraphicFramePr>
        <xdr:cNvPr id="2053" name="Chart 1">
          <a:extLst>
            <a:ext uri="{FF2B5EF4-FFF2-40B4-BE49-F238E27FC236}">
              <a16:creationId xmlns:a16="http://schemas.microsoft.com/office/drawing/2014/main" id="{A57A3569-BCE7-BD51-4F3C-7970306658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200025</xdr:colOff>
      <xdr:row>1</xdr:row>
      <xdr:rowOff>95250</xdr:rowOff>
    </xdr:from>
    <xdr:to>
      <xdr:col>44</xdr:col>
      <xdr:colOff>390525</xdr:colOff>
      <xdr:row>21</xdr:row>
      <xdr:rowOff>47625</xdr:rowOff>
    </xdr:to>
    <xdr:graphicFrame macro="">
      <xdr:nvGraphicFramePr>
        <xdr:cNvPr id="2054" name="Chart 2">
          <a:extLst>
            <a:ext uri="{FF2B5EF4-FFF2-40B4-BE49-F238E27FC236}">
              <a16:creationId xmlns:a16="http://schemas.microsoft.com/office/drawing/2014/main" id="{2C55DE5A-FE66-C757-B99A-27F0E76717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58" TargetMode="External"/><Relationship Id="rId13" Type="http://schemas.openxmlformats.org/officeDocument/2006/relationships/hyperlink" Target="http://www.aavso.org/sites/default/files/jaavso/v36n2/186.pdf" TargetMode="External"/><Relationship Id="rId18" Type="http://schemas.openxmlformats.org/officeDocument/2006/relationships/hyperlink" Target="http://www.konkoly.hu/cgi-bin/IBVS?6029" TargetMode="External"/><Relationship Id="rId26" Type="http://schemas.openxmlformats.org/officeDocument/2006/relationships/hyperlink" Target="http://vsolj.cetus-net.org/no47.pdf" TargetMode="External"/><Relationship Id="rId3" Type="http://schemas.openxmlformats.org/officeDocument/2006/relationships/hyperlink" Target="http://www.bav-astro.de/sfs/BAVM_link.php?BAVMnr=111" TargetMode="External"/><Relationship Id="rId21" Type="http://schemas.openxmlformats.org/officeDocument/2006/relationships/hyperlink" Target="http://www.bav-astro.de/sfs/BAVM_link.php?BAVMnr=13" TargetMode="External"/><Relationship Id="rId34" Type="http://schemas.openxmlformats.org/officeDocument/2006/relationships/hyperlink" Target="http://vsolj.cetus-net.org/no48.pdf" TargetMode="External"/><Relationship Id="rId7" Type="http://schemas.openxmlformats.org/officeDocument/2006/relationships/hyperlink" Target="http://var.astro.cz/oejv/issues/oejv0074.pdf" TargetMode="External"/><Relationship Id="rId12" Type="http://schemas.openxmlformats.org/officeDocument/2006/relationships/hyperlink" Target="http://var.astro.cz/oejv/issues/oejv0074.pdf" TargetMode="External"/><Relationship Id="rId17" Type="http://schemas.openxmlformats.org/officeDocument/2006/relationships/hyperlink" Target="http://www.konkoly.hu/cgi-bin/IBVS?6029" TargetMode="External"/><Relationship Id="rId25" Type="http://schemas.openxmlformats.org/officeDocument/2006/relationships/hyperlink" Target="http://www.konkoly.hu/cgi-bin/IBVS?3404" TargetMode="External"/><Relationship Id="rId33" Type="http://schemas.openxmlformats.org/officeDocument/2006/relationships/hyperlink" Target="http://vsolj.cetus-net.org/no48.pdf" TargetMode="External"/><Relationship Id="rId38" Type="http://schemas.openxmlformats.org/officeDocument/2006/relationships/hyperlink" Target="http://vsolj.cetus-net.org/vsoljno59.pdf" TargetMode="External"/><Relationship Id="rId2" Type="http://schemas.openxmlformats.org/officeDocument/2006/relationships/hyperlink" Target="http://www.konkoly.hu/cgi-bin/IBVS?3404" TargetMode="External"/><Relationship Id="rId16" Type="http://schemas.openxmlformats.org/officeDocument/2006/relationships/hyperlink" Target="http://www.konkoly.hu/cgi-bin/IBVS?5992" TargetMode="External"/><Relationship Id="rId20" Type="http://schemas.openxmlformats.org/officeDocument/2006/relationships/hyperlink" Target="http://www.bav-astro.de/sfs/BAVM_link.php?BAVMnr=13" TargetMode="External"/><Relationship Id="rId29" Type="http://schemas.openxmlformats.org/officeDocument/2006/relationships/hyperlink" Target="http://vsolj.cetus-net.org/no42.pdf" TargetMode="External"/><Relationship Id="rId1" Type="http://schemas.openxmlformats.org/officeDocument/2006/relationships/hyperlink" Target="http://www.konkoly.hu/cgi-bin/IBVS?3404" TargetMode="External"/><Relationship Id="rId6" Type="http://schemas.openxmlformats.org/officeDocument/2006/relationships/hyperlink" Target="http://www.bav-astro.de/sfs/BAVM_link.php?BAVMnr=152" TargetMode="External"/><Relationship Id="rId11" Type="http://schemas.openxmlformats.org/officeDocument/2006/relationships/hyperlink" Target="http://www.bav-astro.de/sfs/BAVM_link.php?BAVMnr=186" TargetMode="External"/><Relationship Id="rId24" Type="http://schemas.openxmlformats.org/officeDocument/2006/relationships/hyperlink" Target="http://vsolj.cetus-net.org/no47.pdf" TargetMode="External"/><Relationship Id="rId32" Type="http://schemas.openxmlformats.org/officeDocument/2006/relationships/hyperlink" Target="http://vsolj.cetus-net.org/no48.pdf" TargetMode="External"/><Relationship Id="rId37" Type="http://schemas.openxmlformats.org/officeDocument/2006/relationships/hyperlink" Target="http://vsolj.cetus-net.org/vsoljno56.pdf" TargetMode="External"/><Relationship Id="rId5" Type="http://schemas.openxmlformats.org/officeDocument/2006/relationships/hyperlink" Target="http://www.konkoly.hu/cgi-bin/IBVS?5287" TargetMode="External"/><Relationship Id="rId15" Type="http://schemas.openxmlformats.org/officeDocument/2006/relationships/hyperlink" Target="http://www.konkoly.hu/cgi-bin/IBVS?5992" TargetMode="External"/><Relationship Id="rId23" Type="http://schemas.openxmlformats.org/officeDocument/2006/relationships/hyperlink" Target="http://www.bav-astro.de/sfs/BAVM_link.php?BAVMnr=15" TargetMode="External"/><Relationship Id="rId28" Type="http://schemas.openxmlformats.org/officeDocument/2006/relationships/hyperlink" Target="http://vsolj.cetus-net.org/no47.pdf" TargetMode="External"/><Relationship Id="rId36" Type="http://schemas.openxmlformats.org/officeDocument/2006/relationships/hyperlink" Target="http://vsolj.cetus-net.org/vsoljno53.pdf" TargetMode="External"/><Relationship Id="rId10" Type="http://schemas.openxmlformats.org/officeDocument/2006/relationships/hyperlink" Target="http://www.konkoly.hu/cgi-bin/IBVS?5843" TargetMode="External"/><Relationship Id="rId19" Type="http://schemas.openxmlformats.org/officeDocument/2006/relationships/hyperlink" Target="http://www.bav-astro.de/sfs/BAVM_link.php?BAVMnr=238" TargetMode="External"/><Relationship Id="rId31" Type="http://schemas.openxmlformats.org/officeDocument/2006/relationships/hyperlink" Target="http://vsolj.cetus-net.org/no45.pdf" TargetMode="External"/><Relationship Id="rId4" Type="http://schemas.openxmlformats.org/officeDocument/2006/relationships/hyperlink" Target="http://www.bav-astro.de/sfs/BAVM_link.php?BAVMnr=118" TargetMode="External"/><Relationship Id="rId9" Type="http://schemas.openxmlformats.org/officeDocument/2006/relationships/hyperlink" Target="http://www.konkoly.hu/cgi-bin/IBVS?5843" TargetMode="External"/><Relationship Id="rId14" Type="http://schemas.openxmlformats.org/officeDocument/2006/relationships/hyperlink" Target="http://www.aavso.org/sites/default/files/jaavso/v36n2/186.pdf" TargetMode="External"/><Relationship Id="rId22" Type="http://schemas.openxmlformats.org/officeDocument/2006/relationships/hyperlink" Target="http://www.bav-astro.de/sfs/BAVM_link.php?BAVMnr=15" TargetMode="External"/><Relationship Id="rId27" Type="http://schemas.openxmlformats.org/officeDocument/2006/relationships/hyperlink" Target="http://vsolj.cetus-net.org/no47.pdf" TargetMode="External"/><Relationship Id="rId30" Type="http://schemas.openxmlformats.org/officeDocument/2006/relationships/hyperlink" Target="http://vsolj.cetus-net.org/no43.pdf" TargetMode="External"/><Relationship Id="rId35" Type="http://schemas.openxmlformats.org/officeDocument/2006/relationships/hyperlink" Target="http://vsolj.cetus-net.org/vsoljno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U36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0" sqref="E10"/>
    </sheetView>
  </sheetViews>
  <sheetFormatPr defaultColWidth="10.28515625" defaultRowHeight="12.75" x14ac:dyDescent="0.2"/>
  <cols>
    <col min="1" max="1" width="17.85546875" style="1" customWidth="1"/>
    <col min="2" max="2" width="3.85546875" style="1" customWidth="1"/>
    <col min="3" max="3" width="12.570312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2">
      <c r="A1" s="2" t="s">
        <v>0</v>
      </c>
      <c r="B1" s="3"/>
      <c r="C1" s="3"/>
      <c r="D1" s="3"/>
      <c r="E1" s="3"/>
    </row>
    <row r="2" spans="1:6" x14ac:dyDescent="0.2">
      <c r="A2" t="s">
        <v>1</v>
      </c>
      <c r="B2" s="3" t="s">
        <v>2</v>
      </c>
      <c r="C2" s="3"/>
      <c r="D2" s="3"/>
      <c r="E2" s="3" t="s">
        <v>3</v>
      </c>
    </row>
    <row r="3" spans="1:6" x14ac:dyDescent="0.2">
      <c r="A3" s="3" t="s">
        <v>4</v>
      </c>
      <c r="B3" s="3"/>
      <c r="C3" s="4"/>
      <c r="D3" s="4"/>
      <c r="E3" s="3"/>
    </row>
    <row r="4" spans="1:6" x14ac:dyDescent="0.2">
      <c r="A4" s="5" t="s">
        <v>5</v>
      </c>
      <c r="B4" s="6"/>
      <c r="C4" s="7">
        <v>43230.608999999997</v>
      </c>
      <c r="D4" s="8">
        <v>0.81687160999999997</v>
      </c>
      <c r="E4" s="9"/>
    </row>
    <row r="5" spans="1:6" x14ac:dyDescent="0.2">
      <c r="A5" s="10" t="s">
        <v>6</v>
      </c>
      <c r="B5"/>
      <c r="C5" s="11">
        <v>-9.5</v>
      </c>
      <c r="D5" t="s">
        <v>7</v>
      </c>
    </row>
    <row r="6" spans="1:6" x14ac:dyDescent="0.2">
      <c r="A6" s="12" t="s">
        <v>8</v>
      </c>
    </row>
    <row r="7" spans="1:6" x14ac:dyDescent="0.2">
      <c r="A7" s="1" t="s">
        <v>9</v>
      </c>
      <c r="C7" s="1">
        <f>+C4</f>
        <v>43230.608999999997</v>
      </c>
    </row>
    <row r="8" spans="1:6" x14ac:dyDescent="0.2">
      <c r="A8" s="1" t="s">
        <v>10</v>
      </c>
      <c r="C8" s="1">
        <f>+D4</f>
        <v>0.81687160999999997</v>
      </c>
    </row>
    <row r="9" spans="1:6" x14ac:dyDescent="0.2">
      <c r="A9" s="13" t="s">
        <v>11</v>
      </c>
      <c r="B9" s="14">
        <v>230</v>
      </c>
      <c r="C9" s="15" t="str">
        <f>"F"&amp;B9</f>
        <v>F230</v>
      </c>
      <c r="D9" s="16" t="str">
        <f>"G"&amp;B9</f>
        <v>G230</v>
      </c>
    </row>
    <row r="10" spans="1:6" x14ac:dyDescent="0.2">
      <c r="A10"/>
      <c r="B10"/>
      <c r="C10" s="17" t="s">
        <v>12</v>
      </c>
      <c r="D10" s="17" t="s">
        <v>13</v>
      </c>
      <c r="E10"/>
    </row>
    <row r="11" spans="1:6" x14ac:dyDescent="0.2">
      <c r="A11" t="s">
        <v>14</v>
      </c>
      <c r="B11"/>
      <c r="C11" s="18">
        <f ca="1">INTERCEPT(INDIRECT($D$9):G984,INDIRECT($C$9):F984)</f>
        <v>7.0199836399310982E-3</v>
      </c>
      <c r="D11" s="19"/>
      <c r="E11"/>
    </row>
    <row r="12" spans="1:6" x14ac:dyDescent="0.2">
      <c r="A12" t="s">
        <v>15</v>
      </c>
      <c r="B12"/>
      <c r="C12" s="18">
        <f ca="1">SLOPE(INDIRECT($D$9):G984,INDIRECT($C$9):F984)</f>
        <v>-1.070536869621068E-6</v>
      </c>
      <c r="D12" s="19"/>
      <c r="E12"/>
    </row>
    <row r="13" spans="1:6" x14ac:dyDescent="0.2">
      <c r="A13" t="s">
        <v>16</v>
      </c>
      <c r="B13"/>
      <c r="C13" s="19" t="s">
        <v>17</v>
      </c>
    </row>
    <row r="14" spans="1:6" x14ac:dyDescent="0.2">
      <c r="A14"/>
      <c r="B14"/>
      <c r="C14"/>
    </row>
    <row r="15" spans="1:6" x14ac:dyDescent="0.2">
      <c r="A15" s="5" t="s">
        <v>18</v>
      </c>
      <c r="B15"/>
      <c r="C15" s="20">
        <f ca="1">(C7+C11)+(C8+C12)*INT(MAX(F21:F3525))</f>
        <v>60110.428847449759</v>
      </c>
      <c r="E15" s="13" t="s">
        <v>19</v>
      </c>
      <c r="F15" s="11">
        <v>1</v>
      </c>
    </row>
    <row r="16" spans="1:6" x14ac:dyDescent="0.2">
      <c r="A16" s="5" t="s">
        <v>20</v>
      </c>
      <c r="B16"/>
      <c r="C16" s="20">
        <f ca="1">+C8+C12</f>
        <v>0.81687053946313037</v>
      </c>
      <c r="E16" s="13" t="s">
        <v>21</v>
      </c>
      <c r="F16" s="18">
        <f ca="1">NOW()+15018.5+$C$5/24</f>
        <v>60378.777308796292</v>
      </c>
    </row>
    <row r="17" spans="1:21" x14ac:dyDescent="0.2">
      <c r="A17" s="13" t="s">
        <v>22</v>
      </c>
      <c r="B17"/>
      <c r="C17">
        <f>COUNT(C21:C2183)</f>
        <v>295</v>
      </c>
      <c r="E17" s="13" t="s">
        <v>23</v>
      </c>
      <c r="F17" s="18">
        <f ca="1">ROUND(2*(F16-$C$7)/$C$8,0)/2+F15</f>
        <v>20993.5</v>
      </c>
    </row>
    <row r="18" spans="1:21" x14ac:dyDescent="0.2">
      <c r="A18" s="5" t="s">
        <v>24</v>
      </c>
      <c r="B18"/>
      <c r="C18" s="21">
        <f ca="1">+C15</f>
        <v>60110.428847449759</v>
      </c>
      <c r="D18" s="22">
        <f ca="1">+C16</f>
        <v>0.81687053946313037</v>
      </c>
      <c r="E18" s="13" t="s">
        <v>25</v>
      </c>
      <c r="F18" s="16">
        <f ca="1">ROUND(2*(F16-$C$15)/$C$16,0)/2+F15</f>
        <v>329.5</v>
      </c>
    </row>
    <row r="19" spans="1:21" x14ac:dyDescent="0.2">
      <c r="E19" s="13" t="s">
        <v>26</v>
      </c>
      <c r="F19" s="23">
        <f ca="1">+$C$15+$C$16*F18-15018.5-$C$5/24</f>
        <v>45361.483523536197</v>
      </c>
    </row>
    <row r="20" spans="1:21" x14ac:dyDescent="0.2">
      <c r="A20" s="17" t="s">
        <v>27</v>
      </c>
      <c r="B20" s="17" t="s">
        <v>28</v>
      </c>
      <c r="C20" s="17" t="s">
        <v>29</v>
      </c>
      <c r="D20" s="17" t="s">
        <v>30</v>
      </c>
      <c r="E20" s="17" t="s">
        <v>31</v>
      </c>
      <c r="F20" s="17" t="s">
        <v>32</v>
      </c>
      <c r="G20" s="17" t="s">
        <v>33</v>
      </c>
      <c r="H20" s="24" t="s">
        <v>34</v>
      </c>
      <c r="I20" s="24" t="s">
        <v>35</v>
      </c>
      <c r="J20" s="24" t="s">
        <v>36</v>
      </c>
      <c r="K20" s="24" t="s">
        <v>37</v>
      </c>
      <c r="L20" s="24" t="s">
        <v>38</v>
      </c>
      <c r="M20" s="24" t="s">
        <v>39</v>
      </c>
      <c r="N20" s="24" t="s">
        <v>40</v>
      </c>
      <c r="O20" s="24" t="s">
        <v>41</v>
      </c>
      <c r="P20" s="24" t="s">
        <v>42</v>
      </c>
      <c r="Q20" s="17" t="s">
        <v>43</v>
      </c>
      <c r="U20" s="25" t="s">
        <v>44</v>
      </c>
    </row>
    <row r="21" spans="1:21" x14ac:dyDescent="0.2">
      <c r="A21" s="26" t="s">
        <v>45</v>
      </c>
      <c r="B21" s="27" t="s">
        <v>46</v>
      </c>
      <c r="C21" s="28">
        <v>31230.365000000002</v>
      </c>
      <c r="D21" s="29"/>
      <c r="E21" s="30">
        <f t="shared" ref="E21:E84" si="0">+(C21-C$7)/C$8</f>
        <v>-14690.48973314178</v>
      </c>
      <c r="F21" s="1">
        <f t="shared" ref="F21:F84" si="1">ROUND(2*E21,0)/2</f>
        <v>-14690.5</v>
      </c>
      <c r="G21" s="1">
        <f t="shared" ref="G21:G52" si="2">+C21-(C$7+F21*C$8)</f>
        <v>8.3867050052504055E-3</v>
      </c>
      <c r="H21" s="1">
        <f t="shared" ref="H21:H52" si="3">+G21</f>
        <v>8.3867050052504055E-3</v>
      </c>
      <c r="O21" s="1">
        <f t="shared" ref="O21:O84" ca="1" si="4">+C$11+C$12*$F21</f>
        <v>2.27467055230994E-2</v>
      </c>
      <c r="Q21" s="122">
        <f t="shared" ref="Q21:Q84" si="5">+C21-15018.5</f>
        <v>16211.865000000002</v>
      </c>
    </row>
    <row r="22" spans="1:21" x14ac:dyDescent="0.2">
      <c r="A22" s="31" t="s">
        <v>45</v>
      </c>
      <c r="B22" s="32" t="s">
        <v>47</v>
      </c>
      <c r="C22" s="33">
        <v>31232.418000000001</v>
      </c>
      <c r="D22" s="34"/>
      <c r="E22" s="30">
        <f t="shared" si="0"/>
        <v>-14687.97648629262</v>
      </c>
      <c r="F22" s="1">
        <f t="shared" si="1"/>
        <v>-14688</v>
      </c>
      <c r="G22" s="1">
        <f t="shared" si="2"/>
        <v>1.9207680004910799E-2</v>
      </c>
      <c r="H22" s="1">
        <f t="shared" si="3"/>
        <v>1.9207680004910799E-2</v>
      </c>
      <c r="O22" s="1">
        <f t="shared" ca="1" si="4"/>
        <v>2.2744029180925347E-2</v>
      </c>
      <c r="Q22" s="122">
        <f t="shared" si="5"/>
        <v>16213.918000000001</v>
      </c>
    </row>
    <row r="23" spans="1:21" x14ac:dyDescent="0.2">
      <c r="A23" s="31" t="s">
        <v>48</v>
      </c>
      <c r="B23" s="32" t="s">
        <v>47</v>
      </c>
      <c r="C23" s="33">
        <v>31241.393</v>
      </c>
      <c r="D23" s="34"/>
      <c r="E23" s="30">
        <f t="shared" si="0"/>
        <v>-14676.98944758283</v>
      </c>
      <c r="F23" s="1">
        <f t="shared" si="1"/>
        <v>-14677</v>
      </c>
      <c r="G23" s="1">
        <f t="shared" si="2"/>
        <v>8.6199700053839479E-3</v>
      </c>
      <c r="H23" s="1">
        <f t="shared" si="3"/>
        <v>8.6199700053839479E-3</v>
      </c>
      <c r="O23" s="1">
        <f t="shared" ca="1" si="4"/>
        <v>2.2732253275359514E-2</v>
      </c>
      <c r="Q23" s="122">
        <f t="shared" si="5"/>
        <v>16222.893</v>
      </c>
    </row>
    <row r="24" spans="1:21" x14ac:dyDescent="0.2">
      <c r="A24" s="31" t="s">
        <v>45</v>
      </c>
      <c r="B24" s="32" t="s">
        <v>46</v>
      </c>
      <c r="C24" s="33">
        <v>31248.331999999999</v>
      </c>
      <c r="D24" s="34"/>
      <c r="E24" s="30">
        <f t="shared" si="0"/>
        <v>-14668.494844618237</v>
      </c>
      <c r="F24" s="1">
        <f t="shared" si="1"/>
        <v>-14668.5</v>
      </c>
      <c r="G24" s="1">
        <f t="shared" si="2"/>
        <v>4.211285002384102E-3</v>
      </c>
      <c r="H24" s="1">
        <f t="shared" si="3"/>
        <v>4.211285002384102E-3</v>
      </c>
      <c r="O24" s="1">
        <f t="shared" ca="1" si="4"/>
        <v>2.2723153711967734E-2</v>
      </c>
      <c r="Q24" s="122">
        <f t="shared" si="5"/>
        <v>16229.831999999999</v>
      </c>
    </row>
    <row r="25" spans="1:21" x14ac:dyDescent="0.2">
      <c r="A25" s="31" t="s">
        <v>48</v>
      </c>
      <c r="B25" s="32" t="s">
        <v>47</v>
      </c>
      <c r="C25" s="33">
        <v>31282.235000000001</v>
      </c>
      <c r="D25" s="34"/>
      <c r="E25" s="30">
        <f t="shared" si="0"/>
        <v>-14626.991382403407</v>
      </c>
      <c r="F25" s="1">
        <f t="shared" si="1"/>
        <v>-14627</v>
      </c>
      <c r="G25" s="1">
        <f t="shared" si="2"/>
        <v>7.0394700014730915E-3</v>
      </c>
      <c r="H25" s="1">
        <f t="shared" si="3"/>
        <v>7.0394700014730915E-3</v>
      </c>
      <c r="O25" s="1">
        <f t="shared" ca="1" si="4"/>
        <v>2.267872643187846E-2</v>
      </c>
      <c r="Q25" s="122">
        <f t="shared" si="5"/>
        <v>16263.735000000001</v>
      </c>
    </row>
    <row r="26" spans="1:21" x14ac:dyDescent="0.2">
      <c r="A26" s="31" t="s">
        <v>48</v>
      </c>
      <c r="B26" s="32" t="s">
        <v>47</v>
      </c>
      <c r="C26" s="33">
        <v>31291.215</v>
      </c>
      <c r="D26" s="34"/>
      <c r="E26" s="30">
        <f t="shared" si="0"/>
        <v>-14615.998222780685</v>
      </c>
      <c r="F26" s="1">
        <f t="shared" si="1"/>
        <v>-14616</v>
      </c>
      <c r="G26" s="1">
        <f t="shared" si="2"/>
        <v>1.4517600029648747E-3</v>
      </c>
      <c r="H26" s="1">
        <f t="shared" si="3"/>
        <v>1.4517600029648747E-3</v>
      </c>
      <c r="O26" s="1">
        <f t="shared" ca="1" si="4"/>
        <v>2.2666950526312627E-2</v>
      </c>
      <c r="Q26" s="122">
        <f t="shared" si="5"/>
        <v>16272.715</v>
      </c>
    </row>
    <row r="27" spans="1:21" x14ac:dyDescent="0.2">
      <c r="A27" s="31" t="s">
        <v>49</v>
      </c>
      <c r="B27" s="32" t="s">
        <v>46</v>
      </c>
      <c r="C27" s="33">
        <v>33363.212</v>
      </c>
      <c r="D27" s="34"/>
      <c r="E27" s="30">
        <f t="shared" si="0"/>
        <v>-12079.495577034435</v>
      </c>
      <c r="F27" s="1">
        <f t="shared" si="1"/>
        <v>-12079.5</v>
      </c>
      <c r="G27" s="1">
        <f t="shared" si="2"/>
        <v>3.6129950021859258E-3</v>
      </c>
      <c r="H27" s="1">
        <f t="shared" si="3"/>
        <v>3.6129950021859258E-3</v>
      </c>
      <c r="O27" s="1">
        <f t="shared" ca="1" si="4"/>
        <v>1.9951533756518789E-2</v>
      </c>
      <c r="Q27" s="122">
        <f t="shared" si="5"/>
        <v>18344.712</v>
      </c>
    </row>
    <row r="28" spans="1:21" x14ac:dyDescent="0.2">
      <c r="A28" s="31" t="s">
        <v>50</v>
      </c>
      <c r="B28" s="32" t="s">
        <v>46</v>
      </c>
      <c r="C28" s="33">
        <v>34128.624000000003</v>
      </c>
      <c r="D28" s="34"/>
      <c r="E28" s="30">
        <f t="shared" si="0"/>
        <v>-11142.491535481315</v>
      </c>
      <c r="F28" s="1">
        <f t="shared" si="1"/>
        <v>-11142.5</v>
      </c>
      <c r="G28" s="1">
        <f t="shared" si="2"/>
        <v>6.9144250082899816E-3</v>
      </c>
      <c r="H28" s="1">
        <f t="shared" si="3"/>
        <v>6.9144250082899816E-3</v>
      </c>
      <c r="O28" s="1">
        <f t="shared" ca="1" si="4"/>
        <v>1.894844070968385E-2</v>
      </c>
      <c r="Q28" s="122">
        <f t="shared" si="5"/>
        <v>19110.124000000003</v>
      </c>
    </row>
    <row r="29" spans="1:21" x14ac:dyDescent="0.2">
      <c r="A29" s="31" t="s">
        <v>51</v>
      </c>
      <c r="B29" s="32" t="s">
        <v>47</v>
      </c>
      <c r="C29" s="33">
        <v>34463.125999999997</v>
      </c>
      <c r="D29" s="34"/>
      <c r="E29" s="30">
        <f t="shared" si="0"/>
        <v>-10733.000012082683</v>
      </c>
      <c r="F29" s="1">
        <f t="shared" si="1"/>
        <v>-10733</v>
      </c>
      <c r="G29" s="1">
        <f t="shared" si="2"/>
        <v>-9.8700038506649435E-6</v>
      </c>
      <c r="H29" s="1">
        <f t="shared" si="3"/>
        <v>-9.8700038506649435E-6</v>
      </c>
      <c r="O29" s="1">
        <f t="shared" ca="1" si="4"/>
        <v>1.8510055861574021E-2</v>
      </c>
      <c r="Q29" s="122">
        <f t="shared" si="5"/>
        <v>19444.625999999997</v>
      </c>
    </row>
    <row r="30" spans="1:21" x14ac:dyDescent="0.2">
      <c r="A30" s="31" t="s">
        <v>52</v>
      </c>
      <c r="B30" s="32" t="s">
        <v>46</v>
      </c>
      <c r="C30" s="33">
        <v>34481.491999999998</v>
      </c>
      <c r="D30" s="34"/>
      <c r="E30" s="30">
        <f t="shared" si="0"/>
        <v>-10710.5166747073</v>
      </c>
      <c r="F30" s="1">
        <f t="shared" si="1"/>
        <v>-10710.5</v>
      </c>
      <c r="G30" s="1">
        <f t="shared" si="2"/>
        <v>-1.3621095000416972E-2</v>
      </c>
      <c r="H30" s="1">
        <f t="shared" si="3"/>
        <v>-1.3621095000416972E-2</v>
      </c>
      <c r="O30" s="1">
        <f t="shared" ca="1" si="4"/>
        <v>1.8485968782007547E-2</v>
      </c>
      <c r="Q30" s="122">
        <f t="shared" si="5"/>
        <v>19462.991999999998</v>
      </c>
    </row>
    <row r="31" spans="1:21" x14ac:dyDescent="0.2">
      <c r="A31" s="31" t="s">
        <v>52</v>
      </c>
      <c r="B31" s="32" t="s">
        <v>46</v>
      </c>
      <c r="C31" s="33">
        <v>34490.491999999998</v>
      </c>
      <c r="D31" s="34"/>
      <c r="E31" s="30">
        <f t="shared" si="0"/>
        <v>-10699.499031432857</v>
      </c>
      <c r="F31" s="1">
        <f t="shared" si="1"/>
        <v>-10699.5</v>
      </c>
      <c r="G31" s="1">
        <f t="shared" si="2"/>
        <v>7.911950015113689E-4</v>
      </c>
      <c r="H31" s="1">
        <f t="shared" si="3"/>
        <v>7.911950015113689E-4</v>
      </c>
      <c r="O31" s="1">
        <f t="shared" ca="1" si="4"/>
        <v>1.8474192876441718E-2</v>
      </c>
      <c r="Q31" s="122">
        <f t="shared" si="5"/>
        <v>19471.991999999998</v>
      </c>
    </row>
    <row r="32" spans="1:21" x14ac:dyDescent="0.2">
      <c r="A32" s="31" t="s">
        <v>52</v>
      </c>
      <c r="B32" s="32" t="s">
        <v>46</v>
      </c>
      <c r="C32" s="33">
        <v>34499.476000000002</v>
      </c>
      <c r="D32" s="34"/>
      <c r="E32" s="30">
        <f t="shared" si="0"/>
        <v>-10688.500975079785</v>
      </c>
      <c r="F32" s="1">
        <f t="shared" si="1"/>
        <v>-10688.5</v>
      </c>
      <c r="G32" s="1">
        <f t="shared" si="2"/>
        <v>-7.9651499254396185E-4</v>
      </c>
      <c r="H32" s="1">
        <f t="shared" si="3"/>
        <v>-7.9651499254396185E-4</v>
      </c>
      <c r="O32" s="1">
        <f t="shared" ca="1" si="4"/>
        <v>1.8462416970875882E-2</v>
      </c>
      <c r="Q32" s="122">
        <f t="shared" si="5"/>
        <v>19480.976000000002</v>
      </c>
    </row>
    <row r="33" spans="1:17" x14ac:dyDescent="0.2">
      <c r="A33" s="31" t="s">
        <v>50</v>
      </c>
      <c r="B33" s="32" t="s">
        <v>46</v>
      </c>
      <c r="C33" s="35">
        <v>34543.595999999998</v>
      </c>
      <c r="D33" s="34"/>
      <c r="E33" s="30">
        <f t="shared" si="0"/>
        <v>-10634.4900393833</v>
      </c>
      <c r="F33" s="1">
        <f t="shared" si="1"/>
        <v>-10634.5</v>
      </c>
      <c r="G33" s="1">
        <f t="shared" si="2"/>
        <v>8.1365450023440644E-3</v>
      </c>
      <c r="H33" s="1">
        <f t="shared" si="3"/>
        <v>8.1365450023440644E-3</v>
      </c>
      <c r="O33" s="1">
        <f t="shared" ca="1" si="4"/>
        <v>1.8404607979916346E-2</v>
      </c>
      <c r="Q33" s="122">
        <f t="shared" si="5"/>
        <v>19525.095999999998</v>
      </c>
    </row>
    <row r="34" spans="1:17" x14ac:dyDescent="0.2">
      <c r="A34" s="31" t="s">
        <v>51</v>
      </c>
      <c r="B34" s="32" t="s">
        <v>46</v>
      </c>
      <c r="C34" s="35">
        <v>34817.24</v>
      </c>
      <c r="D34" s="34"/>
      <c r="E34" s="30">
        <f t="shared" si="0"/>
        <v>-10299.499819806442</v>
      </c>
      <c r="F34" s="1">
        <f t="shared" si="1"/>
        <v>-10299.5</v>
      </c>
      <c r="G34" s="1">
        <f t="shared" si="2"/>
        <v>1.4719500177307054E-4</v>
      </c>
      <c r="H34" s="1">
        <f t="shared" si="3"/>
        <v>1.4719500177307054E-4</v>
      </c>
      <c r="O34" s="1">
        <f t="shared" ca="1" si="4"/>
        <v>1.8045978128593286E-2</v>
      </c>
      <c r="Q34" s="122">
        <f t="shared" si="5"/>
        <v>19798.739999999998</v>
      </c>
    </row>
    <row r="35" spans="1:17" x14ac:dyDescent="0.2">
      <c r="A35" s="31" t="s">
        <v>50</v>
      </c>
      <c r="B35" s="32" t="s">
        <v>46</v>
      </c>
      <c r="C35" s="35">
        <v>34868.71</v>
      </c>
      <c r="D35" s="34"/>
      <c r="E35" s="30">
        <f t="shared" si="0"/>
        <v>-10236.491142102488</v>
      </c>
      <c r="F35" s="1">
        <f t="shared" si="1"/>
        <v>-10236.5</v>
      </c>
      <c r="G35" s="1">
        <f t="shared" si="2"/>
        <v>7.2357649987679906E-3</v>
      </c>
      <c r="H35" s="1">
        <f t="shared" si="3"/>
        <v>7.2357649987679906E-3</v>
      </c>
      <c r="O35" s="1">
        <f t="shared" ca="1" si="4"/>
        <v>1.7978534305807162E-2</v>
      </c>
      <c r="Q35" s="122">
        <f t="shared" si="5"/>
        <v>19850.21</v>
      </c>
    </row>
    <row r="36" spans="1:17" x14ac:dyDescent="0.2">
      <c r="A36" s="31" t="s">
        <v>50</v>
      </c>
      <c r="B36" s="32" t="s">
        <v>47</v>
      </c>
      <c r="C36" s="35">
        <v>34897.699999999997</v>
      </c>
      <c r="D36" s="34"/>
      <c r="E36" s="30">
        <f t="shared" si="0"/>
        <v>-10201.002088932923</v>
      </c>
      <c r="F36" s="1">
        <f t="shared" si="1"/>
        <v>-10201</v>
      </c>
      <c r="G36" s="1">
        <f t="shared" si="2"/>
        <v>-1.7063900013454258E-3</v>
      </c>
      <c r="H36" s="1">
        <f t="shared" si="3"/>
        <v>-1.7063900013454258E-3</v>
      </c>
      <c r="O36" s="1">
        <f t="shared" ca="1" si="4"/>
        <v>1.7940530246935614E-2</v>
      </c>
      <c r="Q36" s="122">
        <f t="shared" si="5"/>
        <v>19879.199999999997</v>
      </c>
    </row>
    <row r="37" spans="1:17" x14ac:dyDescent="0.2">
      <c r="A37" s="31" t="s">
        <v>51</v>
      </c>
      <c r="B37" s="32" t="s">
        <v>47</v>
      </c>
      <c r="C37" s="35">
        <v>35925.322</v>
      </c>
      <c r="D37" s="34"/>
      <c r="E37" s="30">
        <f t="shared" si="0"/>
        <v>-8943.0051314918346</v>
      </c>
      <c r="F37" s="1">
        <f t="shared" si="1"/>
        <v>-8943</v>
      </c>
      <c r="G37" s="1">
        <f t="shared" si="2"/>
        <v>-4.1917700000340119E-3</v>
      </c>
      <c r="H37" s="1">
        <f t="shared" si="3"/>
        <v>-4.1917700000340119E-3</v>
      </c>
      <c r="O37" s="1">
        <f t="shared" ca="1" si="4"/>
        <v>1.659379486495231E-2</v>
      </c>
      <c r="Q37" s="122">
        <f t="shared" si="5"/>
        <v>20906.822</v>
      </c>
    </row>
    <row r="38" spans="1:17" x14ac:dyDescent="0.2">
      <c r="A38" s="31" t="s">
        <v>51</v>
      </c>
      <c r="B38" s="32" t="s">
        <v>46</v>
      </c>
      <c r="C38" s="35">
        <v>35932.267999999996</v>
      </c>
      <c r="D38" s="34"/>
      <c r="E38" s="30">
        <f t="shared" si="0"/>
        <v>-8934.5019592491408</v>
      </c>
      <c r="F38" s="1">
        <f t="shared" si="1"/>
        <v>-8934.5</v>
      </c>
      <c r="G38" s="1">
        <f t="shared" si="2"/>
        <v>-1.6004549979697913E-3</v>
      </c>
      <c r="H38" s="1">
        <f t="shared" si="3"/>
        <v>-1.6004549979697913E-3</v>
      </c>
      <c r="O38" s="1">
        <f t="shared" ca="1" si="4"/>
        <v>1.658469530156053E-2</v>
      </c>
      <c r="Q38" s="122">
        <f t="shared" si="5"/>
        <v>20913.767999999996</v>
      </c>
    </row>
    <row r="39" spans="1:17" x14ac:dyDescent="0.2">
      <c r="A39" s="31" t="s">
        <v>51</v>
      </c>
      <c r="B39" s="32" t="s">
        <v>46</v>
      </c>
      <c r="C39" s="35">
        <v>35982.097999999998</v>
      </c>
      <c r="D39" s="34"/>
      <c r="E39" s="30">
        <f t="shared" si="0"/>
        <v>-8873.5009409863069</v>
      </c>
      <c r="F39" s="1">
        <f t="shared" si="1"/>
        <v>-8873.5</v>
      </c>
      <c r="G39" s="1">
        <f t="shared" si="2"/>
        <v>-7.6866499875904992E-4</v>
      </c>
      <c r="H39" s="1">
        <f t="shared" si="3"/>
        <v>-7.6866499875904992E-4</v>
      </c>
      <c r="O39" s="1">
        <f t="shared" ca="1" si="4"/>
        <v>1.6519392552513647E-2</v>
      </c>
      <c r="Q39" s="122">
        <f t="shared" si="5"/>
        <v>20963.597999999998</v>
      </c>
    </row>
    <row r="40" spans="1:17" x14ac:dyDescent="0.2">
      <c r="A40" s="31" t="s">
        <v>53</v>
      </c>
      <c r="B40" s="32" t="s">
        <v>47</v>
      </c>
      <c r="C40" s="35">
        <v>36683.379999999997</v>
      </c>
      <c r="D40" s="34"/>
      <c r="E40" s="30">
        <f t="shared" si="0"/>
        <v>-8015.0037286765291</v>
      </c>
      <c r="F40" s="1">
        <f t="shared" si="1"/>
        <v>-8015</v>
      </c>
      <c r="G40" s="1">
        <f t="shared" si="2"/>
        <v>-3.0458499968517572E-3</v>
      </c>
      <c r="H40" s="1">
        <f t="shared" si="3"/>
        <v>-3.0458499968517572E-3</v>
      </c>
      <c r="O40" s="1">
        <f t="shared" ca="1" si="4"/>
        <v>1.5600336649943959E-2</v>
      </c>
      <c r="Q40" s="122">
        <f t="shared" si="5"/>
        <v>21664.879999999997</v>
      </c>
    </row>
    <row r="41" spans="1:17" x14ac:dyDescent="0.2">
      <c r="A41" s="31" t="s">
        <v>53</v>
      </c>
      <c r="B41" s="32" t="s">
        <v>47</v>
      </c>
      <c r="C41" s="35">
        <v>36683.385999999999</v>
      </c>
      <c r="D41" s="34"/>
      <c r="E41" s="30">
        <f t="shared" si="0"/>
        <v>-8014.9963835810113</v>
      </c>
      <c r="F41" s="1">
        <f t="shared" si="1"/>
        <v>-8015</v>
      </c>
      <c r="G41" s="1">
        <f t="shared" si="2"/>
        <v>2.9541500043706037E-3</v>
      </c>
      <c r="H41" s="1">
        <f t="shared" si="3"/>
        <v>2.9541500043706037E-3</v>
      </c>
      <c r="O41" s="1">
        <f t="shared" ca="1" si="4"/>
        <v>1.5600336649943959E-2</v>
      </c>
      <c r="Q41" s="122">
        <f t="shared" si="5"/>
        <v>21664.885999999999</v>
      </c>
    </row>
    <row r="42" spans="1:17" x14ac:dyDescent="0.2">
      <c r="A42" s="31" t="s">
        <v>54</v>
      </c>
      <c r="B42" s="32" t="s">
        <v>47</v>
      </c>
      <c r="C42" s="35">
        <v>37378.538999999997</v>
      </c>
      <c r="D42" s="34"/>
      <c r="E42" s="30">
        <f t="shared" si="0"/>
        <v>-7164.0021863411312</v>
      </c>
      <c r="F42" s="1">
        <f t="shared" si="1"/>
        <v>-7164</v>
      </c>
      <c r="G42" s="1">
        <f t="shared" si="2"/>
        <v>-1.7859599975054152E-3</v>
      </c>
      <c r="H42" s="1">
        <f t="shared" si="3"/>
        <v>-1.7859599975054152E-3</v>
      </c>
      <c r="O42" s="1">
        <f t="shared" ca="1" si="4"/>
        <v>1.4689309773896431E-2</v>
      </c>
      <c r="Q42" s="122">
        <f t="shared" si="5"/>
        <v>22360.038999999997</v>
      </c>
    </row>
    <row r="43" spans="1:17" x14ac:dyDescent="0.2">
      <c r="A43" s="31" t="s">
        <v>54</v>
      </c>
      <c r="B43" s="32" t="s">
        <v>47</v>
      </c>
      <c r="C43" s="35">
        <v>37378.54</v>
      </c>
      <c r="D43" s="34"/>
      <c r="E43" s="30">
        <f t="shared" si="0"/>
        <v>-7164.0009621585405</v>
      </c>
      <c r="F43" s="1">
        <f t="shared" si="1"/>
        <v>-7164</v>
      </c>
      <c r="G43" s="1">
        <f t="shared" si="2"/>
        <v>-7.8595999366370961E-4</v>
      </c>
      <c r="H43" s="1">
        <f t="shared" si="3"/>
        <v>-7.8595999366370961E-4</v>
      </c>
      <c r="O43" s="1">
        <f t="shared" ca="1" si="4"/>
        <v>1.4689309773896431E-2</v>
      </c>
      <c r="Q43" s="122">
        <f t="shared" si="5"/>
        <v>22360.04</v>
      </c>
    </row>
    <row r="44" spans="1:17" x14ac:dyDescent="0.2">
      <c r="A44" s="31" t="s">
        <v>45</v>
      </c>
      <c r="B44" s="32" t="s">
        <v>47</v>
      </c>
      <c r="C44" s="35">
        <v>38108.8243</v>
      </c>
      <c r="D44" s="34"/>
      <c r="E44" s="30">
        <f t="shared" si="0"/>
        <v>-6269.9996392333878</v>
      </c>
      <c r="F44" s="1">
        <f t="shared" si="1"/>
        <v>-6270</v>
      </c>
      <c r="G44" s="1">
        <f t="shared" si="2"/>
        <v>2.9470000299625099E-4</v>
      </c>
      <c r="H44" s="1">
        <f t="shared" si="3"/>
        <v>2.9470000299625099E-4</v>
      </c>
      <c r="O44" s="1">
        <f t="shared" ca="1" si="4"/>
        <v>1.3732249812455195E-2</v>
      </c>
      <c r="Q44" s="122">
        <f t="shared" si="5"/>
        <v>23090.3243</v>
      </c>
    </row>
    <row r="45" spans="1:17" x14ac:dyDescent="0.2">
      <c r="A45" s="31" t="s">
        <v>45</v>
      </c>
      <c r="B45" s="32" t="s">
        <v>47</v>
      </c>
      <c r="C45" s="35">
        <v>38112.909</v>
      </c>
      <c r="D45" s="34"/>
      <c r="E45" s="30">
        <f t="shared" si="0"/>
        <v>-6264.9992206241532</v>
      </c>
      <c r="F45" s="1">
        <f t="shared" si="1"/>
        <v>-6265</v>
      </c>
      <c r="G45" s="1">
        <f t="shared" si="2"/>
        <v>6.36650001979433E-4</v>
      </c>
      <c r="H45" s="1">
        <f t="shared" si="3"/>
        <v>6.36650001979433E-4</v>
      </c>
      <c r="O45" s="1">
        <f t="shared" ca="1" si="4"/>
        <v>1.3726897128107089E-2</v>
      </c>
      <c r="Q45" s="122">
        <f t="shared" si="5"/>
        <v>23094.409</v>
      </c>
    </row>
    <row r="46" spans="1:17" x14ac:dyDescent="0.2">
      <c r="A46" s="31" t="s">
        <v>45</v>
      </c>
      <c r="B46" s="32" t="s">
        <v>47</v>
      </c>
      <c r="C46" s="35">
        <v>38113.724999999999</v>
      </c>
      <c r="D46" s="34"/>
      <c r="E46" s="30">
        <f t="shared" si="0"/>
        <v>-6264.0002876339386</v>
      </c>
      <c r="F46" s="1">
        <f t="shared" si="1"/>
        <v>-6264</v>
      </c>
      <c r="G46" s="1">
        <f t="shared" si="2"/>
        <v>-2.3495999630540609E-4</v>
      </c>
      <c r="H46" s="1">
        <f t="shared" si="3"/>
        <v>-2.3495999630540609E-4</v>
      </c>
      <c r="O46" s="1">
        <f t="shared" ca="1" si="4"/>
        <v>1.3725826591237469E-2</v>
      </c>
      <c r="Q46" s="122">
        <f t="shared" si="5"/>
        <v>23095.224999999999</v>
      </c>
    </row>
    <row r="47" spans="1:17" x14ac:dyDescent="0.2">
      <c r="A47" s="31" t="s">
        <v>45</v>
      </c>
      <c r="B47" s="32" t="s">
        <v>47</v>
      </c>
      <c r="C47" s="35">
        <v>38135.781000000003</v>
      </c>
      <c r="D47" s="34"/>
      <c r="E47" s="30">
        <f t="shared" si="0"/>
        <v>-6236.9997165160312</v>
      </c>
      <c r="F47" s="1">
        <f t="shared" si="1"/>
        <v>-6237</v>
      </c>
      <c r="G47" s="1">
        <f t="shared" si="2"/>
        <v>2.3157000396167859E-4</v>
      </c>
      <c r="H47" s="1">
        <f t="shared" si="3"/>
        <v>2.3157000396167859E-4</v>
      </c>
      <c r="O47" s="1">
        <f t="shared" ca="1" si="4"/>
        <v>1.3696922095757701E-2</v>
      </c>
      <c r="Q47" s="122">
        <f t="shared" si="5"/>
        <v>23117.281000000003</v>
      </c>
    </row>
    <row r="48" spans="1:17" x14ac:dyDescent="0.2">
      <c r="A48" s="31" t="s">
        <v>45</v>
      </c>
      <c r="B48" s="32" t="s">
        <v>47</v>
      </c>
      <c r="C48" s="35">
        <v>38139.864999999998</v>
      </c>
      <c r="D48" s="34"/>
      <c r="E48" s="30">
        <f t="shared" si="0"/>
        <v>-6232.0001548346127</v>
      </c>
      <c r="F48" s="1">
        <f t="shared" si="1"/>
        <v>-6232</v>
      </c>
      <c r="G48" s="1">
        <f t="shared" si="2"/>
        <v>-1.2648000119952485E-4</v>
      </c>
      <c r="H48" s="1">
        <f t="shared" si="3"/>
        <v>-1.2648000119952485E-4</v>
      </c>
      <c r="O48" s="1">
        <f t="shared" ca="1" si="4"/>
        <v>1.3691569411409595E-2</v>
      </c>
      <c r="Q48" s="122">
        <f t="shared" si="5"/>
        <v>23121.364999999998</v>
      </c>
    </row>
    <row r="49" spans="1:17" x14ac:dyDescent="0.2">
      <c r="A49" s="31" t="s">
        <v>45</v>
      </c>
      <c r="B49" s="32" t="s">
        <v>46</v>
      </c>
      <c r="C49" s="35">
        <v>38494.794600000001</v>
      </c>
      <c r="D49" s="34"/>
      <c r="E49" s="30">
        <f t="shared" si="0"/>
        <v>-5797.5015192411884</v>
      </c>
      <c r="F49" s="1">
        <f t="shared" si="1"/>
        <v>-5797.5</v>
      </c>
      <c r="G49" s="1">
        <f t="shared" si="2"/>
        <v>-1.2410249983076937E-3</v>
      </c>
      <c r="H49" s="1">
        <f t="shared" si="3"/>
        <v>-1.2410249983076937E-3</v>
      </c>
      <c r="O49" s="1">
        <f t="shared" ca="1" si="4"/>
        <v>1.322642114155924E-2</v>
      </c>
      <c r="Q49" s="122">
        <f t="shared" si="5"/>
        <v>23476.294600000001</v>
      </c>
    </row>
    <row r="50" spans="1:17" x14ac:dyDescent="0.2">
      <c r="A50" s="31" t="s">
        <v>45</v>
      </c>
      <c r="B50" s="32" t="s">
        <v>46</v>
      </c>
      <c r="C50" s="35">
        <v>38498.879200000003</v>
      </c>
      <c r="D50" s="34"/>
      <c r="E50" s="30">
        <f t="shared" si="0"/>
        <v>-5792.5012230502098</v>
      </c>
      <c r="F50" s="1">
        <f t="shared" si="1"/>
        <v>-5792.5</v>
      </c>
      <c r="G50" s="1">
        <f t="shared" si="2"/>
        <v>-9.9907499679829925E-4</v>
      </c>
      <c r="H50" s="1">
        <f t="shared" si="3"/>
        <v>-9.9907499679829925E-4</v>
      </c>
      <c r="O50" s="1">
        <f t="shared" ca="1" si="4"/>
        <v>1.3221068457211136E-2</v>
      </c>
      <c r="Q50" s="122">
        <f t="shared" si="5"/>
        <v>23480.379200000003</v>
      </c>
    </row>
    <row r="51" spans="1:17" x14ac:dyDescent="0.2">
      <c r="A51" s="31" t="s">
        <v>55</v>
      </c>
      <c r="B51" s="32" t="s">
        <v>47</v>
      </c>
      <c r="C51" s="33">
        <v>38525.428999999996</v>
      </c>
      <c r="D51" s="34"/>
      <c r="E51" s="30">
        <f t="shared" si="0"/>
        <v>-5759.9994202271282</v>
      </c>
      <c r="F51" s="1">
        <f t="shared" si="1"/>
        <v>-5760</v>
      </c>
      <c r="G51" s="1">
        <f t="shared" si="2"/>
        <v>4.7359999734908342E-4</v>
      </c>
      <c r="H51" s="1">
        <f t="shared" si="3"/>
        <v>4.7359999734908342E-4</v>
      </c>
      <c r="O51" s="1">
        <f t="shared" ca="1" si="4"/>
        <v>1.318627600894845E-2</v>
      </c>
      <c r="Q51" s="122">
        <f t="shared" si="5"/>
        <v>23506.928999999996</v>
      </c>
    </row>
    <row r="52" spans="1:17" x14ac:dyDescent="0.2">
      <c r="A52" s="31" t="s">
        <v>55</v>
      </c>
      <c r="B52" s="32" t="s">
        <v>47</v>
      </c>
      <c r="C52" s="33">
        <v>38525.434000000001</v>
      </c>
      <c r="D52" s="34"/>
      <c r="E52" s="30">
        <f t="shared" si="0"/>
        <v>-5759.993299314192</v>
      </c>
      <c r="F52" s="1">
        <f t="shared" si="1"/>
        <v>-5760</v>
      </c>
      <c r="G52" s="1">
        <f t="shared" si="2"/>
        <v>5.4736000020056963E-3</v>
      </c>
      <c r="H52" s="1">
        <f t="shared" si="3"/>
        <v>5.4736000020056963E-3</v>
      </c>
      <c r="O52" s="1">
        <f t="shared" ca="1" si="4"/>
        <v>1.318627600894845E-2</v>
      </c>
      <c r="Q52" s="122">
        <f t="shared" si="5"/>
        <v>23506.934000000001</v>
      </c>
    </row>
    <row r="53" spans="1:17" x14ac:dyDescent="0.2">
      <c r="A53" s="3" t="s">
        <v>56</v>
      </c>
      <c r="B53" s="3"/>
      <c r="C53" s="34">
        <v>40001.512000000002</v>
      </c>
      <c r="D53" s="34"/>
      <c r="E53" s="1">
        <f t="shared" si="0"/>
        <v>-3953.0043160638115</v>
      </c>
      <c r="F53" s="1">
        <f t="shared" si="1"/>
        <v>-3953</v>
      </c>
      <c r="G53" s="1">
        <f t="shared" ref="G53:G84" si="6">+C53-(C$7+F53*C$8)</f>
        <v>-3.5256699920864776E-3</v>
      </c>
      <c r="I53" s="1">
        <f t="shared" ref="I53:I84" si="7">+G53</f>
        <v>-3.5256699920864776E-3</v>
      </c>
      <c r="O53" s="1">
        <f t="shared" ca="1" si="4"/>
        <v>1.1251815885543181E-2</v>
      </c>
      <c r="Q53" s="122">
        <f t="shared" si="5"/>
        <v>24983.012000000002</v>
      </c>
    </row>
    <row r="54" spans="1:17" x14ac:dyDescent="0.2">
      <c r="A54" s="3" t="s">
        <v>57</v>
      </c>
      <c r="B54" s="36"/>
      <c r="C54" s="34">
        <v>40318.461000000003</v>
      </c>
      <c r="D54" s="34"/>
      <c r="E54" s="1">
        <f t="shared" si="0"/>
        <v>-3565.0008695980923</v>
      </c>
      <c r="F54" s="1">
        <f t="shared" si="1"/>
        <v>-3565</v>
      </c>
      <c r="G54" s="1">
        <f t="shared" si="6"/>
        <v>-7.1034999564290047E-4</v>
      </c>
      <c r="I54" s="1">
        <f t="shared" si="7"/>
        <v>-7.1034999564290047E-4</v>
      </c>
      <c r="O54" s="1">
        <f t="shared" ca="1" si="4"/>
        <v>1.0836447580130205E-2</v>
      </c>
      <c r="Q54" s="122">
        <f t="shared" si="5"/>
        <v>25299.961000000003</v>
      </c>
    </row>
    <row r="55" spans="1:17" x14ac:dyDescent="0.2">
      <c r="A55" s="3" t="s">
        <v>58</v>
      </c>
      <c r="B55" s="36"/>
      <c r="C55" s="34">
        <v>40353.584999999999</v>
      </c>
      <c r="D55" s="34"/>
      <c r="E55" s="1">
        <f t="shared" si="0"/>
        <v>-3522.0026804457038</v>
      </c>
      <c r="F55" s="1">
        <f t="shared" si="1"/>
        <v>-3522</v>
      </c>
      <c r="G55" s="1">
        <f t="shared" si="6"/>
        <v>-2.18957999459235E-3</v>
      </c>
      <c r="I55" s="1">
        <f t="shared" si="7"/>
        <v>-2.18957999459235E-3</v>
      </c>
      <c r="O55" s="1">
        <f t="shared" ca="1" si="4"/>
        <v>1.07904144947365E-2</v>
      </c>
      <c r="Q55" s="122">
        <f t="shared" si="5"/>
        <v>25335.084999999999</v>
      </c>
    </row>
    <row r="56" spans="1:17" x14ac:dyDescent="0.2">
      <c r="A56" s="3" t="s">
        <v>58</v>
      </c>
      <c r="B56" s="36"/>
      <c r="C56" s="34">
        <v>40354.402999999998</v>
      </c>
      <c r="D56" s="34"/>
      <c r="E56" s="1">
        <f t="shared" si="0"/>
        <v>-3521.0012990903165</v>
      </c>
      <c r="F56" s="1">
        <f t="shared" si="1"/>
        <v>-3521</v>
      </c>
      <c r="G56" s="1">
        <f t="shared" si="6"/>
        <v>-1.0611899997456931E-3</v>
      </c>
      <c r="I56" s="1">
        <f t="shared" si="7"/>
        <v>-1.0611899997456931E-3</v>
      </c>
      <c r="O56" s="1">
        <f t="shared" ca="1" si="4"/>
        <v>1.0789343957866879E-2</v>
      </c>
      <c r="Q56" s="122">
        <f t="shared" si="5"/>
        <v>25335.902999999998</v>
      </c>
    </row>
    <row r="57" spans="1:17" x14ac:dyDescent="0.2">
      <c r="A57" s="3" t="s">
        <v>58</v>
      </c>
      <c r="B57" s="36"/>
      <c r="C57" s="34">
        <v>40354.410000000003</v>
      </c>
      <c r="D57" s="34"/>
      <c r="E57" s="1">
        <f t="shared" si="0"/>
        <v>-3520.9927298122079</v>
      </c>
      <c r="F57" s="1">
        <f t="shared" si="1"/>
        <v>-3521</v>
      </c>
      <c r="G57" s="1">
        <f t="shared" si="6"/>
        <v>5.9388100053183734E-3</v>
      </c>
      <c r="I57" s="1">
        <f t="shared" si="7"/>
        <v>5.9388100053183734E-3</v>
      </c>
      <c r="O57" s="1">
        <f t="shared" ca="1" si="4"/>
        <v>1.0789343957866879E-2</v>
      </c>
      <c r="Q57" s="122">
        <f t="shared" si="5"/>
        <v>25335.910000000003</v>
      </c>
    </row>
    <row r="58" spans="1:17" x14ac:dyDescent="0.2">
      <c r="A58" s="31" t="s">
        <v>59</v>
      </c>
      <c r="B58" s="32" t="s">
        <v>47</v>
      </c>
      <c r="C58" s="33">
        <v>40354.413</v>
      </c>
      <c r="D58" s="34"/>
      <c r="E58" s="30">
        <f t="shared" si="0"/>
        <v>-3520.9890572644535</v>
      </c>
      <c r="F58" s="1">
        <f t="shared" si="1"/>
        <v>-3521</v>
      </c>
      <c r="G58" s="1">
        <f t="shared" si="6"/>
        <v>8.9388100022915751E-3</v>
      </c>
      <c r="I58" s="1">
        <f t="shared" si="7"/>
        <v>8.9388100022915751E-3</v>
      </c>
      <c r="O58" s="1">
        <f t="shared" ca="1" si="4"/>
        <v>1.0789343957866879E-2</v>
      </c>
      <c r="Q58" s="122">
        <f t="shared" si="5"/>
        <v>25335.913</v>
      </c>
    </row>
    <row r="59" spans="1:17" x14ac:dyDescent="0.2">
      <c r="A59" s="3" t="s">
        <v>58</v>
      </c>
      <c r="B59" s="36"/>
      <c r="C59" s="34">
        <v>40362.574000000001</v>
      </c>
      <c r="D59" s="34"/>
      <c r="E59" s="1">
        <f t="shared" si="0"/>
        <v>-3510.9985031797055</v>
      </c>
      <c r="F59" s="1">
        <f t="shared" si="1"/>
        <v>-3511</v>
      </c>
      <c r="G59" s="1">
        <f t="shared" si="6"/>
        <v>1.2227100014570169E-3</v>
      </c>
      <c r="I59" s="1">
        <f t="shared" si="7"/>
        <v>1.2227100014570169E-3</v>
      </c>
      <c r="O59" s="1">
        <f t="shared" ca="1" si="4"/>
        <v>1.0778638589170667E-2</v>
      </c>
      <c r="Q59" s="122">
        <f t="shared" si="5"/>
        <v>25344.074000000001</v>
      </c>
    </row>
    <row r="60" spans="1:17" x14ac:dyDescent="0.2">
      <c r="A60" s="3" t="s">
        <v>58</v>
      </c>
      <c r="B60" s="36"/>
      <c r="C60" s="34">
        <v>40363.392</v>
      </c>
      <c r="D60" s="34"/>
      <c r="E60" s="1">
        <f t="shared" si="0"/>
        <v>-3509.9971218243181</v>
      </c>
      <c r="F60" s="1">
        <f t="shared" si="1"/>
        <v>-3510</v>
      </c>
      <c r="G60" s="1">
        <f t="shared" si="6"/>
        <v>2.3511000035796314E-3</v>
      </c>
      <c r="I60" s="1">
        <f t="shared" si="7"/>
        <v>2.3511000035796314E-3</v>
      </c>
      <c r="O60" s="1">
        <f t="shared" ca="1" si="4"/>
        <v>1.0777568052301047E-2</v>
      </c>
      <c r="Q60" s="122">
        <f t="shared" si="5"/>
        <v>25344.892</v>
      </c>
    </row>
    <row r="61" spans="1:17" x14ac:dyDescent="0.2">
      <c r="A61" s="3" t="s">
        <v>58</v>
      </c>
      <c r="B61" s="36"/>
      <c r="C61" s="34">
        <v>40367.478999999999</v>
      </c>
      <c r="D61" s="34"/>
      <c r="E61" s="1">
        <f t="shared" si="0"/>
        <v>-3504.9938875951357</v>
      </c>
      <c r="F61" s="1">
        <f t="shared" si="1"/>
        <v>-3505</v>
      </c>
      <c r="G61" s="1">
        <f t="shared" si="6"/>
        <v>4.9930500026675873E-3</v>
      </c>
      <c r="I61" s="1">
        <f t="shared" si="7"/>
        <v>4.9930500026675873E-3</v>
      </c>
      <c r="O61" s="1">
        <f t="shared" ca="1" si="4"/>
        <v>1.0772215367952941E-2</v>
      </c>
      <c r="Q61" s="122">
        <f t="shared" si="5"/>
        <v>25348.978999999999</v>
      </c>
    </row>
    <row r="62" spans="1:17" x14ac:dyDescent="0.2">
      <c r="A62" s="3" t="s">
        <v>58</v>
      </c>
      <c r="B62" s="36"/>
      <c r="C62" s="34">
        <v>40385.445</v>
      </c>
      <c r="D62" s="34"/>
      <c r="E62" s="1">
        <f t="shared" si="0"/>
        <v>-3483.0002232541747</v>
      </c>
      <c r="F62" s="1">
        <f t="shared" si="1"/>
        <v>-3483</v>
      </c>
      <c r="G62" s="1">
        <f t="shared" si="6"/>
        <v>-1.8237000040244311E-4</v>
      </c>
      <c r="I62" s="1">
        <f t="shared" si="7"/>
        <v>-1.8237000040244311E-4</v>
      </c>
      <c r="O62" s="1">
        <f t="shared" ca="1" si="4"/>
        <v>1.0748663556821279E-2</v>
      </c>
      <c r="Q62" s="122">
        <f t="shared" si="5"/>
        <v>25366.945</v>
      </c>
    </row>
    <row r="63" spans="1:17" x14ac:dyDescent="0.2">
      <c r="A63" s="3" t="s">
        <v>60</v>
      </c>
      <c r="B63" s="36"/>
      <c r="C63" s="34">
        <v>40710.559999999998</v>
      </c>
      <c r="D63" s="34"/>
      <c r="E63" s="1">
        <f t="shared" si="0"/>
        <v>-3085.0001017907812</v>
      </c>
      <c r="F63" s="1">
        <f t="shared" si="1"/>
        <v>-3085</v>
      </c>
      <c r="G63" s="1">
        <f t="shared" si="6"/>
        <v>-8.3150000136811286E-5</v>
      </c>
      <c r="I63" s="1">
        <f t="shared" si="7"/>
        <v>-8.3150000136811286E-5</v>
      </c>
      <c r="O63" s="1">
        <f t="shared" ca="1" si="4"/>
        <v>1.0322589882712093E-2</v>
      </c>
      <c r="Q63" s="122">
        <f t="shared" si="5"/>
        <v>25692.059999999998</v>
      </c>
    </row>
    <row r="64" spans="1:17" x14ac:dyDescent="0.2">
      <c r="A64" s="3" t="s">
        <v>60</v>
      </c>
      <c r="B64" s="36"/>
      <c r="C64" s="34">
        <v>40711.370000000003</v>
      </c>
      <c r="D64" s="34"/>
      <c r="E64" s="1">
        <f t="shared" si="0"/>
        <v>-3084.0085138960749</v>
      </c>
      <c r="F64" s="1">
        <f t="shared" si="1"/>
        <v>-3084</v>
      </c>
      <c r="G64" s="1">
        <f t="shared" si="6"/>
        <v>-6.9547599923680536E-3</v>
      </c>
      <c r="I64" s="1">
        <f t="shared" si="7"/>
        <v>-6.9547599923680536E-3</v>
      </c>
      <c r="O64" s="1">
        <f t="shared" ca="1" si="4"/>
        <v>1.0321519345842472E-2</v>
      </c>
      <c r="Q64" s="122">
        <f t="shared" si="5"/>
        <v>25692.870000000003</v>
      </c>
    </row>
    <row r="65" spans="1:17" x14ac:dyDescent="0.2">
      <c r="A65" s="3" t="s">
        <v>60</v>
      </c>
      <c r="B65" s="36"/>
      <c r="C65" s="34">
        <v>40711.372000000003</v>
      </c>
      <c r="D65" s="34"/>
      <c r="E65" s="1">
        <f t="shared" si="0"/>
        <v>-3084.0060655309026</v>
      </c>
      <c r="F65" s="1">
        <f t="shared" si="1"/>
        <v>-3084</v>
      </c>
      <c r="G65" s="1">
        <f t="shared" si="6"/>
        <v>-4.9547599919606E-3</v>
      </c>
      <c r="I65" s="1">
        <f t="shared" si="7"/>
        <v>-4.9547599919606E-3</v>
      </c>
      <c r="O65" s="1">
        <f t="shared" ca="1" si="4"/>
        <v>1.0321519345842472E-2</v>
      </c>
      <c r="Q65" s="122">
        <f t="shared" si="5"/>
        <v>25692.872000000003</v>
      </c>
    </row>
    <row r="66" spans="1:17" x14ac:dyDescent="0.2">
      <c r="A66" s="3" t="s">
        <v>60</v>
      </c>
      <c r="B66" s="36"/>
      <c r="C66" s="34">
        <v>40711.377</v>
      </c>
      <c r="D66" s="34"/>
      <c r="E66" s="1">
        <f t="shared" si="0"/>
        <v>-3083.9999446179754</v>
      </c>
      <c r="F66" s="1">
        <f t="shared" si="1"/>
        <v>-3084</v>
      </c>
      <c r="G66" s="1">
        <f t="shared" si="6"/>
        <v>4.524000542005524E-5</v>
      </c>
      <c r="I66" s="1">
        <f t="shared" si="7"/>
        <v>4.524000542005524E-5</v>
      </c>
      <c r="O66" s="1">
        <f t="shared" ca="1" si="4"/>
        <v>1.0321519345842472E-2</v>
      </c>
      <c r="Q66" s="122">
        <f t="shared" si="5"/>
        <v>25692.877</v>
      </c>
    </row>
    <row r="67" spans="1:17" x14ac:dyDescent="0.2">
      <c r="A67" s="3" t="s">
        <v>60</v>
      </c>
      <c r="B67" s="36"/>
      <c r="C67" s="34">
        <v>40715.462</v>
      </c>
      <c r="D67" s="34"/>
      <c r="E67" s="1">
        <f t="shared" si="0"/>
        <v>-3078.9991587539653</v>
      </c>
      <c r="F67" s="1">
        <f t="shared" si="1"/>
        <v>-3079</v>
      </c>
      <c r="G67" s="1">
        <f t="shared" si="6"/>
        <v>6.8719000410055742E-4</v>
      </c>
      <c r="I67" s="1">
        <f t="shared" si="7"/>
        <v>6.8719000410055742E-4</v>
      </c>
      <c r="O67" s="1">
        <f t="shared" ca="1" si="4"/>
        <v>1.0316166661494366E-2</v>
      </c>
      <c r="Q67" s="122">
        <f t="shared" si="5"/>
        <v>25696.962</v>
      </c>
    </row>
    <row r="68" spans="1:17" x14ac:dyDescent="0.2">
      <c r="A68" s="3" t="s">
        <v>60</v>
      </c>
      <c r="B68" s="36"/>
      <c r="C68" s="34">
        <v>40720.375999999997</v>
      </c>
      <c r="D68" s="34"/>
      <c r="E68" s="1">
        <f t="shared" si="0"/>
        <v>-3072.9835255261232</v>
      </c>
      <c r="F68" s="1">
        <f t="shared" si="1"/>
        <v>-3073</v>
      </c>
      <c r="G68" s="1">
        <f t="shared" si="6"/>
        <v>1.3457529996230733E-2</v>
      </c>
      <c r="I68" s="1">
        <f t="shared" si="7"/>
        <v>1.3457529996230733E-2</v>
      </c>
      <c r="O68" s="1">
        <f t="shared" ca="1" si="4"/>
        <v>1.0309743440276641E-2</v>
      </c>
      <c r="Q68" s="122">
        <f t="shared" si="5"/>
        <v>25701.875999999997</v>
      </c>
    </row>
    <row r="69" spans="1:17" x14ac:dyDescent="0.2">
      <c r="A69" s="3" t="s">
        <v>60</v>
      </c>
      <c r="B69" s="36"/>
      <c r="C69" s="34">
        <v>40733.43</v>
      </c>
      <c r="D69" s="34"/>
      <c r="E69" s="1">
        <f t="shared" si="0"/>
        <v>-3057.003046047832</v>
      </c>
      <c r="F69" s="1">
        <f t="shared" si="1"/>
        <v>-3057</v>
      </c>
      <c r="G69" s="1">
        <f t="shared" si="6"/>
        <v>-2.4882299985620193E-3</v>
      </c>
      <c r="I69" s="1">
        <f t="shared" si="7"/>
        <v>-2.4882299985620193E-3</v>
      </c>
      <c r="O69" s="1">
        <f t="shared" ca="1" si="4"/>
        <v>1.0292614850362702E-2</v>
      </c>
      <c r="Q69" s="122">
        <f t="shared" si="5"/>
        <v>25714.93</v>
      </c>
    </row>
    <row r="70" spans="1:17" x14ac:dyDescent="0.2">
      <c r="A70" s="3" t="s">
        <v>60</v>
      </c>
      <c r="B70" s="36"/>
      <c r="C70" s="34">
        <v>40733.436999999998</v>
      </c>
      <c r="D70" s="34"/>
      <c r="E70" s="1">
        <f t="shared" si="0"/>
        <v>-3056.994476769732</v>
      </c>
      <c r="F70" s="1">
        <f t="shared" si="1"/>
        <v>-3057</v>
      </c>
      <c r="G70" s="1">
        <f t="shared" si="6"/>
        <v>4.5117699992260896E-3</v>
      </c>
      <c r="I70" s="1">
        <f t="shared" si="7"/>
        <v>4.5117699992260896E-3</v>
      </c>
      <c r="O70" s="1">
        <f t="shared" ca="1" si="4"/>
        <v>1.0292614850362702E-2</v>
      </c>
      <c r="Q70" s="122">
        <f t="shared" si="5"/>
        <v>25714.936999999998</v>
      </c>
    </row>
    <row r="71" spans="1:17" x14ac:dyDescent="0.2">
      <c r="A71" s="3" t="s">
        <v>60</v>
      </c>
      <c r="B71" s="36"/>
      <c r="C71" s="34">
        <v>40742.423000000003</v>
      </c>
      <c r="D71" s="34"/>
      <c r="E71" s="1">
        <f t="shared" si="0"/>
        <v>-3045.9939720514885</v>
      </c>
      <c r="F71" s="1">
        <f t="shared" si="1"/>
        <v>-3046</v>
      </c>
      <c r="G71" s="1">
        <f t="shared" si="6"/>
        <v>4.9240600055782124E-3</v>
      </c>
      <c r="I71" s="1">
        <f t="shared" si="7"/>
        <v>4.9240600055782124E-3</v>
      </c>
      <c r="O71" s="1">
        <f t="shared" ca="1" si="4"/>
        <v>1.0280838944796871E-2</v>
      </c>
      <c r="Q71" s="122">
        <f t="shared" si="5"/>
        <v>25723.923000000003</v>
      </c>
    </row>
    <row r="72" spans="1:17" x14ac:dyDescent="0.2">
      <c r="A72" s="3" t="s">
        <v>61</v>
      </c>
      <c r="B72" s="36"/>
      <c r="C72" s="34">
        <v>40745.682000000001</v>
      </c>
      <c r="D72" s="34"/>
      <c r="E72" s="1">
        <f t="shared" si="0"/>
        <v>-3042.0043610035564</v>
      </c>
      <c r="F72" s="1">
        <f t="shared" si="1"/>
        <v>-3042</v>
      </c>
      <c r="G72" s="1">
        <f t="shared" si="6"/>
        <v>-3.5623799994937144E-3</v>
      </c>
      <c r="I72" s="1">
        <f t="shared" si="7"/>
        <v>-3.5623799994937144E-3</v>
      </c>
      <c r="O72" s="1">
        <f t="shared" ca="1" si="4"/>
        <v>1.0276556797318388E-2</v>
      </c>
      <c r="Q72" s="122">
        <f t="shared" si="5"/>
        <v>25727.182000000001</v>
      </c>
    </row>
    <row r="73" spans="1:17" x14ac:dyDescent="0.2">
      <c r="A73" s="3" t="s">
        <v>61</v>
      </c>
      <c r="B73" s="36"/>
      <c r="C73" s="34">
        <v>40763.656999999999</v>
      </c>
      <c r="D73" s="34"/>
      <c r="E73" s="1">
        <f t="shared" si="0"/>
        <v>-3019.9996790193231</v>
      </c>
      <c r="F73" s="1">
        <f t="shared" si="1"/>
        <v>-3020</v>
      </c>
      <c r="G73" s="1">
        <f t="shared" si="6"/>
        <v>2.6220000290777534E-4</v>
      </c>
      <c r="I73" s="1">
        <f t="shared" si="7"/>
        <v>2.6220000290777534E-4</v>
      </c>
      <c r="O73" s="1">
        <f t="shared" ca="1" si="4"/>
        <v>1.0253004986186724E-2</v>
      </c>
      <c r="Q73" s="122">
        <f t="shared" si="5"/>
        <v>25745.156999999999</v>
      </c>
    </row>
    <row r="74" spans="1:17" x14ac:dyDescent="0.2">
      <c r="A74" s="3" t="s">
        <v>61</v>
      </c>
      <c r="B74" s="36"/>
      <c r="C74" s="34">
        <v>40778.364999999998</v>
      </c>
      <c r="D74" s="34"/>
      <c r="E74" s="1">
        <f t="shared" si="0"/>
        <v>-3001.9944015437122</v>
      </c>
      <c r="F74" s="1">
        <f t="shared" si="1"/>
        <v>-3002</v>
      </c>
      <c r="G74" s="1">
        <f t="shared" si="6"/>
        <v>4.5732200014754198E-3</v>
      </c>
      <c r="I74" s="1">
        <f t="shared" si="7"/>
        <v>4.5732200014754198E-3</v>
      </c>
      <c r="O74" s="1">
        <f t="shared" ca="1" si="4"/>
        <v>1.0233735322533544E-2</v>
      </c>
      <c r="Q74" s="122">
        <f t="shared" si="5"/>
        <v>25759.864999999998</v>
      </c>
    </row>
    <row r="75" spans="1:17" x14ac:dyDescent="0.2">
      <c r="A75" s="3" t="s">
        <v>62</v>
      </c>
      <c r="B75" s="36"/>
      <c r="C75" s="34">
        <v>41054.470999999998</v>
      </c>
      <c r="D75" s="34"/>
      <c r="E75" s="1">
        <f t="shared" si="0"/>
        <v>-2663.9902444400032</v>
      </c>
      <c r="F75" s="1">
        <f t="shared" si="1"/>
        <v>-2664</v>
      </c>
      <c r="G75" s="1">
        <f t="shared" si="6"/>
        <v>7.9690400016261265E-3</v>
      </c>
      <c r="I75" s="1">
        <f t="shared" si="7"/>
        <v>7.9690400016261265E-3</v>
      </c>
      <c r="O75" s="1">
        <f t="shared" ca="1" si="4"/>
        <v>9.8718938606016243E-3</v>
      </c>
      <c r="Q75" s="122">
        <f t="shared" si="5"/>
        <v>26035.970999999998</v>
      </c>
    </row>
    <row r="76" spans="1:17" x14ac:dyDescent="0.2">
      <c r="A76" s="3" t="s">
        <v>63</v>
      </c>
      <c r="B76" s="36"/>
      <c r="C76" s="34">
        <v>41130.430999999997</v>
      </c>
      <c r="D76" s="34"/>
      <c r="E76" s="1">
        <f t="shared" si="0"/>
        <v>-2571.0013352037049</v>
      </c>
      <c r="F76" s="1">
        <f t="shared" si="1"/>
        <v>-2571</v>
      </c>
      <c r="G76" s="1">
        <f t="shared" si="6"/>
        <v>-1.0906899988185614E-3</v>
      </c>
      <c r="I76" s="1">
        <f t="shared" si="7"/>
        <v>-1.0906899988185614E-3</v>
      </c>
      <c r="O76" s="1">
        <f t="shared" ca="1" si="4"/>
        <v>9.7723339317268634E-3</v>
      </c>
      <c r="Q76" s="122">
        <f t="shared" si="5"/>
        <v>26111.930999999997</v>
      </c>
    </row>
    <row r="77" spans="1:17" x14ac:dyDescent="0.2">
      <c r="A77" s="3" t="s">
        <v>64</v>
      </c>
      <c r="B77" s="36"/>
      <c r="C77" s="34">
        <v>41393.462</v>
      </c>
      <c r="D77" s="34"/>
      <c r="E77" s="1">
        <f t="shared" si="0"/>
        <v>-2249.0033654125859</v>
      </c>
      <c r="F77" s="1">
        <f t="shared" si="1"/>
        <v>-2249</v>
      </c>
      <c r="G77" s="1">
        <f t="shared" si="6"/>
        <v>-2.7491099972394295E-3</v>
      </c>
      <c r="I77" s="1">
        <f t="shared" si="7"/>
        <v>-2.7491099972394295E-3</v>
      </c>
      <c r="O77" s="1">
        <f t="shared" ca="1" si="4"/>
        <v>9.4276210597088808E-3</v>
      </c>
      <c r="Q77" s="122">
        <f t="shared" si="5"/>
        <v>26374.962</v>
      </c>
    </row>
    <row r="78" spans="1:17" x14ac:dyDescent="0.2">
      <c r="A78" s="3" t="s">
        <v>64</v>
      </c>
      <c r="B78" s="36"/>
      <c r="C78" s="34">
        <v>41401.637000000002</v>
      </c>
      <c r="D78" s="34"/>
      <c r="E78" s="1">
        <f t="shared" si="0"/>
        <v>-2238.9956727716299</v>
      </c>
      <c r="F78" s="1">
        <f t="shared" si="1"/>
        <v>-2239</v>
      </c>
      <c r="G78" s="1">
        <f t="shared" si="6"/>
        <v>3.5347900047781877E-3</v>
      </c>
      <c r="I78" s="1">
        <f t="shared" si="7"/>
        <v>3.5347900047781877E-3</v>
      </c>
      <c r="O78" s="1">
        <f t="shared" ca="1" si="4"/>
        <v>9.4169156910126686E-3</v>
      </c>
      <c r="Q78" s="122">
        <f t="shared" si="5"/>
        <v>26383.137000000002</v>
      </c>
    </row>
    <row r="79" spans="1:17" x14ac:dyDescent="0.2">
      <c r="A79" s="3" t="s">
        <v>64</v>
      </c>
      <c r="B79" s="36"/>
      <c r="C79" s="34">
        <v>41407.356</v>
      </c>
      <c r="D79" s="34"/>
      <c r="E79" s="1">
        <f t="shared" si="0"/>
        <v>-2231.9945725620173</v>
      </c>
      <c r="F79" s="1">
        <f t="shared" si="1"/>
        <v>-2232</v>
      </c>
      <c r="G79" s="1">
        <f t="shared" si="6"/>
        <v>4.4335200000205077E-3</v>
      </c>
      <c r="I79" s="1">
        <f t="shared" si="7"/>
        <v>4.4335200000205077E-3</v>
      </c>
      <c r="O79" s="1">
        <f t="shared" ca="1" si="4"/>
        <v>9.4094219329253215E-3</v>
      </c>
      <c r="Q79" s="122">
        <f t="shared" si="5"/>
        <v>26388.856</v>
      </c>
    </row>
    <row r="80" spans="1:17" x14ac:dyDescent="0.2">
      <c r="A80" s="3" t="s">
        <v>64</v>
      </c>
      <c r="B80" s="36"/>
      <c r="C80" s="34">
        <v>41411.434000000001</v>
      </c>
      <c r="D80" s="34"/>
      <c r="E80" s="1">
        <f t="shared" si="0"/>
        <v>-2227.0023559761071</v>
      </c>
      <c r="F80" s="1">
        <f t="shared" si="1"/>
        <v>-2227</v>
      </c>
      <c r="G80" s="1">
        <f t="shared" si="6"/>
        <v>-1.924529999087099E-3</v>
      </c>
      <c r="I80" s="1">
        <f t="shared" si="7"/>
        <v>-1.924529999087099E-3</v>
      </c>
      <c r="O80" s="1">
        <f t="shared" ca="1" si="4"/>
        <v>9.4040692485772171E-3</v>
      </c>
      <c r="Q80" s="122">
        <f t="shared" si="5"/>
        <v>26392.934000000001</v>
      </c>
    </row>
    <row r="81" spans="1:17" x14ac:dyDescent="0.2">
      <c r="A81" s="3" t="s">
        <v>64</v>
      </c>
      <c r="B81" s="36"/>
      <c r="C81" s="34">
        <v>41411.438000000002</v>
      </c>
      <c r="D81" s="34"/>
      <c r="E81" s="1">
        <f t="shared" si="0"/>
        <v>-2226.997459245762</v>
      </c>
      <c r="F81" s="1">
        <f t="shared" si="1"/>
        <v>-2227</v>
      </c>
      <c r="G81" s="1">
        <f t="shared" si="6"/>
        <v>2.0754700017278083E-3</v>
      </c>
      <c r="I81" s="1">
        <f t="shared" si="7"/>
        <v>2.0754700017278083E-3</v>
      </c>
      <c r="O81" s="1">
        <f t="shared" ca="1" si="4"/>
        <v>9.4040692485772171E-3</v>
      </c>
      <c r="Q81" s="122">
        <f t="shared" si="5"/>
        <v>26392.938000000002</v>
      </c>
    </row>
    <row r="82" spans="1:17" x14ac:dyDescent="0.2">
      <c r="A82" s="3" t="s">
        <v>64</v>
      </c>
      <c r="B82" s="36"/>
      <c r="C82" s="34">
        <v>41438.387000000002</v>
      </c>
      <c r="D82" s="34"/>
      <c r="E82" s="1">
        <f t="shared" si="0"/>
        <v>-2194.0069627343205</v>
      </c>
      <c r="F82" s="1">
        <f t="shared" si="1"/>
        <v>-2194</v>
      </c>
      <c r="G82" s="1">
        <f t="shared" si="6"/>
        <v>-5.6876599919633009E-3</v>
      </c>
      <c r="I82" s="1">
        <f t="shared" si="7"/>
        <v>-5.6876599919633009E-3</v>
      </c>
      <c r="O82" s="1">
        <f t="shared" ca="1" si="4"/>
        <v>9.3687415318797207E-3</v>
      </c>
      <c r="Q82" s="122">
        <f t="shared" si="5"/>
        <v>26419.887000000002</v>
      </c>
    </row>
    <row r="83" spans="1:17" x14ac:dyDescent="0.2">
      <c r="A83" s="3" t="s">
        <v>64</v>
      </c>
      <c r="B83" s="36"/>
      <c r="C83" s="34">
        <v>41487.408000000003</v>
      </c>
      <c r="D83" s="34"/>
      <c r="E83" s="1">
        <f t="shared" si="0"/>
        <v>-2133.9963081836004</v>
      </c>
      <c r="F83" s="1">
        <f t="shared" si="1"/>
        <v>-2134</v>
      </c>
      <c r="G83" s="1">
        <f t="shared" si="6"/>
        <v>3.0157400033203885E-3</v>
      </c>
      <c r="I83" s="1">
        <f t="shared" si="7"/>
        <v>3.0157400033203885E-3</v>
      </c>
      <c r="O83" s="1">
        <f t="shared" ca="1" si="4"/>
        <v>9.304509319702458E-3</v>
      </c>
      <c r="Q83" s="122">
        <f t="shared" si="5"/>
        <v>26468.908000000003</v>
      </c>
    </row>
    <row r="84" spans="1:17" x14ac:dyDescent="0.2">
      <c r="A84" s="3" t="s">
        <v>65</v>
      </c>
      <c r="B84" s="36"/>
      <c r="C84" s="34">
        <v>41664.665000000001</v>
      </c>
      <c r="D84" s="34"/>
      <c r="E84" s="1">
        <f t="shared" si="0"/>
        <v>-1917.0013755282741</v>
      </c>
      <c r="F84" s="1">
        <f t="shared" si="1"/>
        <v>-1917</v>
      </c>
      <c r="G84" s="1">
        <f t="shared" si="6"/>
        <v>-1.1236299978918396E-3</v>
      </c>
      <c r="I84" s="1">
        <f t="shared" si="7"/>
        <v>-1.1236299978918396E-3</v>
      </c>
      <c r="O84" s="1">
        <f t="shared" ca="1" si="4"/>
        <v>9.072202818994686E-3</v>
      </c>
      <c r="Q84" s="122">
        <f t="shared" si="5"/>
        <v>26646.165000000001</v>
      </c>
    </row>
    <row r="85" spans="1:17" x14ac:dyDescent="0.2">
      <c r="A85" s="3" t="s">
        <v>66</v>
      </c>
      <c r="B85" s="36"/>
      <c r="C85" s="34">
        <v>41712.853999999999</v>
      </c>
      <c r="D85" s="34"/>
      <c r="E85" s="1">
        <f t="shared" ref="E85:E148" si="8">+(C85-C$7)/C$8</f>
        <v>-1858.0092408891496</v>
      </c>
      <c r="F85" s="1">
        <f t="shared" ref="F85:F148" si="9">ROUND(2*E85,0)/2</f>
        <v>-1858</v>
      </c>
      <c r="G85" s="1">
        <f t="shared" ref="G85:G102" si="10">+C85-(C$7+F85*C$8)</f>
        <v>-7.5486200003069825E-3</v>
      </c>
      <c r="I85" s="1">
        <f t="shared" ref="I85:I102" si="11">+G85</f>
        <v>-7.5486200003069825E-3</v>
      </c>
      <c r="O85" s="1">
        <f t="shared" ref="O85:O148" ca="1" si="12">+C$11+C$12*$F85</f>
        <v>9.009041143687042E-3</v>
      </c>
      <c r="Q85" s="122">
        <f t="shared" ref="Q85:Q148" si="13">+C85-15018.5</f>
        <v>26694.353999999999</v>
      </c>
    </row>
    <row r="86" spans="1:17" x14ac:dyDescent="0.2">
      <c r="A86" s="3" t="s">
        <v>66</v>
      </c>
      <c r="B86" s="36"/>
      <c r="C86" s="34">
        <v>41748.805999999997</v>
      </c>
      <c r="D86" s="34"/>
      <c r="E86" s="1">
        <f t="shared" si="8"/>
        <v>-1813.9974285555106</v>
      </c>
      <c r="F86" s="1">
        <f t="shared" si="9"/>
        <v>-1814</v>
      </c>
      <c r="G86" s="1">
        <f t="shared" si="10"/>
        <v>2.100539997627493E-3</v>
      </c>
      <c r="I86" s="1">
        <f t="shared" si="11"/>
        <v>2.100539997627493E-3</v>
      </c>
      <c r="O86" s="1">
        <f t="shared" ca="1" si="12"/>
        <v>8.9619375214237164E-3</v>
      </c>
      <c r="Q86" s="122">
        <f t="shared" si="13"/>
        <v>26730.305999999997</v>
      </c>
    </row>
    <row r="87" spans="1:17" x14ac:dyDescent="0.2">
      <c r="A87" s="3" t="s">
        <v>66</v>
      </c>
      <c r="B87" s="36"/>
      <c r="C87" s="34">
        <v>41763.508999999998</v>
      </c>
      <c r="D87" s="34"/>
      <c r="E87" s="1">
        <f t="shared" si="8"/>
        <v>-1795.9982719928271</v>
      </c>
      <c r="F87" s="1">
        <f t="shared" si="9"/>
        <v>-1796</v>
      </c>
      <c r="G87" s="1">
        <f t="shared" si="10"/>
        <v>1.4115599988144822E-3</v>
      </c>
      <c r="I87" s="1">
        <f t="shared" si="11"/>
        <v>1.4115599988144822E-3</v>
      </c>
      <c r="O87" s="1">
        <f t="shared" ca="1" si="12"/>
        <v>8.9426678577705365E-3</v>
      </c>
      <c r="Q87" s="122">
        <f t="shared" si="13"/>
        <v>26745.008999999998</v>
      </c>
    </row>
    <row r="88" spans="1:17" x14ac:dyDescent="0.2">
      <c r="A88" s="3" t="s">
        <v>66</v>
      </c>
      <c r="B88" s="36"/>
      <c r="C88" s="34">
        <v>41766.769999999997</v>
      </c>
      <c r="D88" s="34"/>
      <c r="E88" s="1">
        <f t="shared" si="8"/>
        <v>-1792.0062125797224</v>
      </c>
      <c r="F88" s="1">
        <f t="shared" si="9"/>
        <v>-1792</v>
      </c>
      <c r="G88" s="1">
        <f t="shared" si="10"/>
        <v>-5.0748799985740334E-3</v>
      </c>
      <c r="I88" s="1">
        <f t="shared" si="11"/>
        <v>-5.0748799985740334E-3</v>
      </c>
      <c r="O88" s="1">
        <f t="shared" ca="1" si="12"/>
        <v>8.9383857102920527E-3</v>
      </c>
      <c r="Q88" s="122">
        <f t="shared" si="13"/>
        <v>26748.269999999997</v>
      </c>
    </row>
    <row r="89" spans="1:17" x14ac:dyDescent="0.2">
      <c r="A89" s="3" t="s">
        <v>67</v>
      </c>
      <c r="B89" s="36"/>
      <c r="C89" s="34">
        <v>41777.392</v>
      </c>
      <c r="D89" s="34"/>
      <c r="E89" s="1">
        <f t="shared" si="8"/>
        <v>-1779.0029451507037</v>
      </c>
      <c r="F89" s="1">
        <f t="shared" si="9"/>
        <v>-1779</v>
      </c>
      <c r="G89" s="1">
        <f t="shared" si="10"/>
        <v>-2.4058099952526391E-3</v>
      </c>
      <c r="I89" s="1">
        <f t="shared" si="11"/>
        <v>-2.4058099952526391E-3</v>
      </c>
      <c r="O89" s="1">
        <f t="shared" ca="1" si="12"/>
        <v>8.9244687309869789E-3</v>
      </c>
      <c r="Q89" s="122">
        <f t="shared" si="13"/>
        <v>26758.892</v>
      </c>
    </row>
    <row r="90" spans="1:17" x14ac:dyDescent="0.2">
      <c r="A90" s="3" t="s">
        <v>67</v>
      </c>
      <c r="B90" s="36"/>
      <c r="C90" s="34">
        <v>41777.396000000001</v>
      </c>
      <c r="D90" s="34"/>
      <c r="E90" s="1">
        <f t="shared" si="8"/>
        <v>-1778.9980484203584</v>
      </c>
      <c r="F90" s="1">
        <f t="shared" si="9"/>
        <v>-1779</v>
      </c>
      <c r="G90" s="1">
        <f t="shared" si="10"/>
        <v>1.5941900055622682E-3</v>
      </c>
      <c r="I90" s="1">
        <f t="shared" si="11"/>
        <v>1.5941900055622682E-3</v>
      </c>
      <c r="O90" s="1">
        <f t="shared" ca="1" si="12"/>
        <v>8.9244687309869789E-3</v>
      </c>
      <c r="Q90" s="122">
        <f t="shared" si="13"/>
        <v>26758.896000000001</v>
      </c>
    </row>
    <row r="91" spans="1:17" x14ac:dyDescent="0.2">
      <c r="A91" s="3" t="s">
        <v>67</v>
      </c>
      <c r="B91" s="36"/>
      <c r="C91" s="34">
        <v>41786.377999999997</v>
      </c>
      <c r="D91" s="34"/>
      <c r="E91" s="1">
        <f t="shared" si="8"/>
        <v>-1768.0024404324688</v>
      </c>
      <c r="F91" s="1">
        <f t="shared" si="9"/>
        <v>-1768</v>
      </c>
      <c r="G91" s="1">
        <f t="shared" si="10"/>
        <v>-1.9935199961764738E-3</v>
      </c>
      <c r="I91" s="1">
        <f t="shared" si="11"/>
        <v>-1.9935199961764738E-3</v>
      </c>
      <c r="O91" s="1">
        <f t="shared" ca="1" si="12"/>
        <v>8.9126928254211462E-3</v>
      </c>
      <c r="Q91" s="122">
        <f t="shared" si="13"/>
        <v>26767.877999999997</v>
      </c>
    </row>
    <row r="92" spans="1:17" x14ac:dyDescent="0.2">
      <c r="A92" s="3" t="s">
        <v>67</v>
      </c>
      <c r="B92" s="36"/>
      <c r="C92" s="34">
        <v>41793.731</v>
      </c>
      <c r="D92" s="34"/>
      <c r="E92" s="1">
        <f t="shared" si="8"/>
        <v>-1759.0010258772452</v>
      </c>
      <c r="F92" s="1">
        <f t="shared" si="9"/>
        <v>-1759</v>
      </c>
      <c r="G92" s="1">
        <f t="shared" si="10"/>
        <v>-8.3800999709637836E-4</v>
      </c>
      <c r="I92" s="1">
        <f t="shared" si="11"/>
        <v>-8.3800999709637836E-4</v>
      </c>
      <c r="O92" s="1">
        <f t="shared" ca="1" si="12"/>
        <v>8.9030579935945563E-3</v>
      </c>
      <c r="Q92" s="122">
        <f t="shared" si="13"/>
        <v>26775.231</v>
      </c>
    </row>
    <row r="93" spans="1:17" x14ac:dyDescent="0.2">
      <c r="A93" s="3" t="s">
        <v>67</v>
      </c>
      <c r="B93" s="36"/>
      <c r="C93" s="34">
        <v>41795.370999999999</v>
      </c>
      <c r="D93" s="34"/>
      <c r="E93" s="1">
        <f t="shared" si="8"/>
        <v>-1756.9933664361254</v>
      </c>
      <c r="F93" s="1">
        <f t="shared" si="9"/>
        <v>-1757</v>
      </c>
      <c r="G93" s="1">
        <f t="shared" si="10"/>
        <v>5.4187700006878003E-3</v>
      </c>
      <c r="I93" s="1">
        <f t="shared" si="11"/>
        <v>5.4187700006878003E-3</v>
      </c>
      <c r="O93" s="1">
        <f t="shared" ca="1" si="12"/>
        <v>8.9009169198553152E-3</v>
      </c>
      <c r="Q93" s="122">
        <f t="shared" si="13"/>
        <v>26776.870999999999</v>
      </c>
    </row>
    <row r="94" spans="1:17" x14ac:dyDescent="0.2">
      <c r="A94" s="3" t="s">
        <v>68</v>
      </c>
      <c r="B94" s="36"/>
      <c r="C94" s="34">
        <v>41847.650999999998</v>
      </c>
      <c r="D94" s="34"/>
      <c r="E94" s="1">
        <f t="shared" si="8"/>
        <v>-1692.9931008374729</v>
      </c>
      <c r="F94" s="1">
        <f t="shared" si="9"/>
        <v>-1693</v>
      </c>
      <c r="G94" s="1">
        <f t="shared" si="10"/>
        <v>5.6357299981755204E-3</v>
      </c>
      <c r="I94" s="1">
        <f t="shared" si="11"/>
        <v>5.6357299981755204E-3</v>
      </c>
      <c r="O94" s="1">
        <f t="shared" ca="1" si="12"/>
        <v>8.8324025601995669E-3</v>
      </c>
      <c r="Q94" s="122">
        <f t="shared" si="13"/>
        <v>26829.150999999998</v>
      </c>
    </row>
    <row r="95" spans="1:17" x14ac:dyDescent="0.2">
      <c r="A95" s="3" t="s">
        <v>68</v>
      </c>
      <c r="B95" s="36"/>
      <c r="C95" s="34">
        <v>41847.652000000002</v>
      </c>
      <c r="D95" s="34"/>
      <c r="E95" s="1">
        <f t="shared" si="8"/>
        <v>-1692.9918766548822</v>
      </c>
      <c r="F95" s="1">
        <f t="shared" si="9"/>
        <v>-1693</v>
      </c>
      <c r="G95" s="1">
        <f t="shared" si="10"/>
        <v>6.6357300020172261E-3</v>
      </c>
      <c r="I95" s="1">
        <f t="shared" si="11"/>
        <v>6.6357300020172261E-3</v>
      </c>
      <c r="O95" s="1">
        <f t="shared" ca="1" si="12"/>
        <v>8.8324025601995669E-3</v>
      </c>
      <c r="Q95" s="122">
        <f t="shared" si="13"/>
        <v>26829.152000000002</v>
      </c>
    </row>
    <row r="96" spans="1:17" x14ac:dyDescent="0.2">
      <c r="A96" s="3" t="s">
        <v>64</v>
      </c>
      <c r="B96" s="36"/>
      <c r="C96" s="34">
        <v>42147.436000000002</v>
      </c>
      <c r="D96" s="34"/>
      <c r="E96" s="1">
        <f t="shared" si="8"/>
        <v>-1326.0015242786994</v>
      </c>
      <c r="F96" s="1">
        <f t="shared" si="9"/>
        <v>-1326</v>
      </c>
      <c r="G96" s="1">
        <f t="shared" si="10"/>
        <v>-1.2451399961719289E-3</v>
      </c>
      <c r="I96" s="1">
        <f t="shared" si="11"/>
        <v>-1.2451399961719289E-3</v>
      </c>
      <c r="O96" s="1">
        <f t="shared" ca="1" si="12"/>
        <v>8.4395155290486346E-3</v>
      </c>
      <c r="Q96" s="122">
        <f t="shared" si="13"/>
        <v>27128.936000000002</v>
      </c>
    </row>
    <row r="97" spans="1:21" x14ac:dyDescent="0.2">
      <c r="A97" s="3" t="s">
        <v>64</v>
      </c>
      <c r="B97" s="36"/>
      <c r="C97" s="34">
        <v>42156.417000000001</v>
      </c>
      <c r="D97" s="34"/>
      <c r="E97" s="1">
        <f t="shared" si="8"/>
        <v>-1315.0071404733915</v>
      </c>
      <c r="F97" s="1">
        <f t="shared" si="9"/>
        <v>-1315</v>
      </c>
      <c r="G97" s="1">
        <f t="shared" si="10"/>
        <v>-5.8328499944764189E-3</v>
      </c>
      <c r="I97" s="1">
        <f t="shared" si="11"/>
        <v>-5.8328499944764189E-3</v>
      </c>
      <c r="O97" s="1">
        <f t="shared" ca="1" si="12"/>
        <v>8.4277396234828019E-3</v>
      </c>
      <c r="Q97" s="122">
        <f t="shared" si="13"/>
        <v>27137.917000000001</v>
      </c>
    </row>
    <row r="98" spans="1:21" x14ac:dyDescent="0.2">
      <c r="A98" s="3" t="s">
        <v>64</v>
      </c>
      <c r="B98" s="36"/>
      <c r="C98" s="34">
        <v>42183.366000000002</v>
      </c>
      <c r="D98" s="34"/>
      <c r="E98" s="1">
        <f t="shared" si="8"/>
        <v>-1282.0166439619502</v>
      </c>
      <c r="F98" s="1">
        <f t="shared" si="9"/>
        <v>-1282</v>
      </c>
      <c r="G98" s="1">
        <f t="shared" si="10"/>
        <v>-1.3595979995443486E-2</v>
      </c>
      <c r="I98" s="1">
        <f t="shared" si="11"/>
        <v>-1.3595979995443486E-2</v>
      </c>
      <c r="O98" s="1">
        <f t="shared" ca="1" si="12"/>
        <v>8.3924119067853072E-3</v>
      </c>
      <c r="Q98" s="122">
        <f t="shared" si="13"/>
        <v>27164.866000000002</v>
      </c>
    </row>
    <row r="99" spans="1:21" x14ac:dyDescent="0.2">
      <c r="A99" s="3" t="s">
        <v>64</v>
      </c>
      <c r="B99" s="36"/>
      <c r="C99" s="34">
        <v>42183.374000000003</v>
      </c>
      <c r="D99" s="34"/>
      <c r="E99" s="1">
        <f t="shared" si="8"/>
        <v>-1282.0068505012598</v>
      </c>
      <c r="F99" s="1">
        <f t="shared" si="9"/>
        <v>-1282</v>
      </c>
      <c r="G99" s="1">
        <f t="shared" si="10"/>
        <v>-5.5959799938136712E-3</v>
      </c>
      <c r="I99" s="1">
        <f t="shared" si="11"/>
        <v>-5.5959799938136712E-3</v>
      </c>
      <c r="O99" s="1">
        <f t="shared" ca="1" si="12"/>
        <v>8.3924119067853072E-3</v>
      </c>
      <c r="Q99" s="122">
        <f t="shared" si="13"/>
        <v>27164.874000000003</v>
      </c>
    </row>
    <row r="100" spans="1:21" x14ac:dyDescent="0.2">
      <c r="A100" s="3" t="s">
        <v>64</v>
      </c>
      <c r="B100" s="36"/>
      <c r="C100" s="34">
        <v>42183.38</v>
      </c>
      <c r="D100" s="34"/>
      <c r="E100" s="1">
        <f t="shared" si="8"/>
        <v>-1281.9995054057508</v>
      </c>
      <c r="F100" s="1">
        <f t="shared" si="9"/>
        <v>-1282</v>
      </c>
      <c r="G100" s="1">
        <f t="shared" si="10"/>
        <v>4.0402000013273209E-4</v>
      </c>
      <c r="I100" s="1">
        <f t="shared" si="11"/>
        <v>4.0402000013273209E-4</v>
      </c>
      <c r="O100" s="1">
        <f t="shared" ca="1" si="12"/>
        <v>8.3924119067853072E-3</v>
      </c>
      <c r="Q100" s="122">
        <f t="shared" si="13"/>
        <v>27164.879999999997</v>
      </c>
    </row>
    <row r="101" spans="1:21" x14ac:dyDescent="0.2">
      <c r="A101" s="3" t="s">
        <v>64</v>
      </c>
      <c r="B101" s="36"/>
      <c r="C101" s="34">
        <v>42183.385000000002</v>
      </c>
      <c r="D101" s="34"/>
      <c r="E101" s="1">
        <f t="shared" si="8"/>
        <v>-1281.9933844928148</v>
      </c>
      <c r="F101" s="1">
        <f t="shared" si="9"/>
        <v>-1282</v>
      </c>
      <c r="G101" s="1">
        <f t="shared" si="10"/>
        <v>5.404020004789345E-3</v>
      </c>
      <c r="I101" s="1">
        <f t="shared" si="11"/>
        <v>5.404020004789345E-3</v>
      </c>
      <c r="O101" s="1">
        <f t="shared" ca="1" si="12"/>
        <v>8.3924119067853072E-3</v>
      </c>
      <c r="Q101" s="122">
        <f t="shared" si="13"/>
        <v>27164.885000000002</v>
      </c>
    </row>
    <row r="102" spans="1:21" x14ac:dyDescent="0.2">
      <c r="A102" s="3" t="s">
        <v>64</v>
      </c>
      <c r="B102" s="36"/>
      <c r="C102" s="34">
        <v>42223.404000000002</v>
      </c>
      <c r="D102" s="34"/>
      <c r="E102" s="1">
        <f t="shared" si="8"/>
        <v>-1233.0028215817104</v>
      </c>
      <c r="F102" s="1">
        <f t="shared" si="9"/>
        <v>-1233</v>
      </c>
      <c r="G102" s="1">
        <f t="shared" si="10"/>
        <v>-2.3048699949868023E-3</v>
      </c>
      <c r="I102" s="1">
        <f t="shared" si="11"/>
        <v>-2.3048699949868023E-3</v>
      </c>
      <c r="O102" s="1">
        <f t="shared" ca="1" si="12"/>
        <v>8.3399556001738755E-3</v>
      </c>
      <c r="Q102" s="122">
        <f t="shared" si="13"/>
        <v>27204.904000000002</v>
      </c>
    </row>
    <row r="103" spans="1:21" x14ac:dyDescent="0.2">
      <c r="A103" s="31" t="s">
        <v>69</v>
      </c>
      <c r="B103" s="32" t="s">
        <v>47</v>
      </c>
      <c r="C103" s="33">
        <v>42233.404000000002</v>
      </c>
      <c r="D103" s="34"/>
      <c r="E103" s="30">
        <f t="shared" si="8"/>
        <v>-1220.760995721218</v>
      </c>
      <c r="F103" s="1">
        <f t="shared" si="9"/>
        <v>-1221</v>
      </c>
      <c r="O103" s="1">
        <f t="shared" ca="1" si="12"/>
        <v>8.3271091577384222E-3</v>
      </c>
      <c r="Q103" s="122">
        <f t="shared" si="13"/>
        <v>27214.904000000002</v>
      </c>
      <c r="U103" s="1">
        <f>+C103-(C$7+F103*C$8)</f>
        <v>0.19523581000248669</v>
      </c>
    </row>
    <row r="104" spans="1:21" x14ac:dyDescent="0.2">
      <c r="A104" s="3" t="s">
        <v>64</v>
      </c>
      <c r="B104" s="36"/>
      <c r="C104" s="34">
        <v>42531.362000000001</v>
      </c>
      <c r="D104" s="34"/>
      <c r="E104" s="1">
        <f t="shared" si="8"/>
        <v>-856.00600074716237</v>
      </c>
      <c r="F104" s="1">
        <f t="shared" si="9"/>
        <v>-856</v>
      </c>
      <c r="G104" s="1">
        <f t="shared" ref="G104:G124" si="14">+C104-(C$7+F104*C$8)</f>
        <v>-4.9018399950000457E-3</v>
      </c>
      <c r="I104" s="1">
        <f t="shared" ref="I104:I124" si="15">+G104</f>
        <v>-4.9018399950000457E-3</v>
      </c>
      <c r="O104" s="1">
        <f t="shared" ca="1" si="12"/>
        <v>7.9363632003267327E-3</v>
      </c>
      <c r="Q104" s="122">
        <f t="shared" si="13"/>
        <v>27512.862000000001</v>
      </c>
    </row>
    <row r="105" spans="1:21" x14ac:dyDescent="0.2">
      <c r="A105" s="3" t="s">
        <v>64</v>
      </c>
      <c r="B105" s="36"/>
      <c r="C105" s="34">
        <v>42531.364999999998</v>
      </c>
      <c r="D105" s="34"/>
      <c r="E105" s="1">
        <f t="shared" si="8"/>
        <v>-856.002328199408</v>
      </c>
      <c r="F105" s="1">
        <f t="shared" si="9"/>
        <v>-856</v>
      </c>
      <c r="G105" s="1">
        <f t="shared" si="14"/>
        <v>-1.9018399980268441E-3</v>
      </c>
      <c r="I105" s="1">
        <f t="shared" si="15"/>
        <v>-1.9018399980268441E-3</v>
      </c>
      <c r="O105" s="1">
        <f t="shared" ca="1" si="12"/>
        <v>7.9363632003267327E-3</v>
      </c>
      <c r="Q105" s="122">
        <f t="shared" si="13"/>
        <v>27512.864999999998</v>
      </c>
    </row>
    <row r="106" spans="1:21" x14ac:dyDescent="0.2">
      <c r="A106" s="3" t="s">
        <v>64</v>
      </c>
      <c r="B106" s="36"/>
      <c r="C106" s="34">
        <v>42540.349000000002</v>
      </c>
      <c r="D106" s="34"/>
      <c r="E106" s="1">
        <f t="shared" si="8"/>
        <v>-845.00427184633679</v>
      </c>
      <c r="F106" s="1">
        <f t="shared" si="9"/>
        <v>-845</v>
      </c>
      <c r="G106" s="1">
        <f t="shared" si="14"/>
        <v>-3.4895499920821749E-3</v>
      </c>
      <c r="I106" s="1">
        <f t="shared" si="15"/>
        <v>-3.4895499920821749E-3</v>
      </c>
      <c r="O106" s="1">
        <f t="shared" ca="1" si="12"/>
        <v>7.9245872947609E-3</v>
      </c>
      <c r="Q106" s="122">
        <f t="shared" si="13"/>
        <v>27521.849000000002</v>
      </c>
    </row>
    <row r="107" spans="1:21" x14ac:dyDescent="0.2">
      <c r="A107" s="3" t="s">
        <v>64</v>
      </c>
      <c r="B107" s="36"/>
      <c r="C107" s="34">
        <v>42571.385000000002</v>
      </c>
      <c r="D107" s="34"/>
      <c r="E107" s="1">
        <f t="shared" si="8"/>
        <v>-807.01054110571272</v>
      </c>
      <c r="F107" s="1">
        <f t="shared" si="9"/>
        <v>-807</v>
      </c>
      <c r="G107" s="1">
        <f t="shared" si="14"/>
        <v>-8.6107299939612858E-3</v>
      </c>
      <c r="I107" s="1">
        <f t="shared" si="15"/>
        <v>-8.6107299939612858E-3</v>
      </c>
      <c r="O107" s="1">
        <f t="shared" ca="1" si="12"/>
        <v>7.8839068937152992E-3</v>
      </c>
      <c r="Q107" s="122">
        <f t="shared" si="13"/>
        <v>27552.885000000002</v>
      </c>
    </row>
    <row r="108" spans="1:21" x14ac:dyDescent="0.2">
      <c r="A108" s="3" t="s">
        <v>64</v>
      </c>
      <c r="B108" s="36"/>
      <c r="C108" s="34">
        <v>42571.415000000001</v>
      </c>
      <c r="D108" s="34"/>
      <c r="E108" s="1">
        <f t="shared" si="8"/>
        <v>-806.97381562813268</v>
      </c>
      <c r="F108" s="1">
        <f t="shared" si="9"/>
        <v>-807</v>
      </c>
      <c r="G108" s="1">
        <f t="shared" si="14"/>
        <v>2.1389270004874561E-2</v>
      </c>
      <c r="I108" s="1">
        <f t="shared" si="15"/>
        <v>2.1389270004874561E-2</v>
      </c>
      <c r="O108" s="1">
        <f t="shared" ca="1" si="12"/>
        <v>7.8839068937152992E-3</v>
      </c>
      <c r="Q108" s="122">
        <f t="shared" si="13"/>
        <v>27552.915000000001</v>
      </c>
    </row>
    <row r="109" spans="1:21" x14ac:dyDescent="0.2">
      <c r="A109" s="3" t="s">
        <v>64</v>
      </c>
      <c r="B109" s="36"/>
      <c r="C109" s="34">
        <v>42829.53</v>
      </c>
      <c r="D109" s="34"/>
      <c r="E109" s="1">
        <f t="shared" si="8"/>
        <v>-490.9939274300375</v>
      </c>
      <c r="F109" s="1">
        <f t="shared" si="9"/>
        <v>-491</v>
      </c>
      <c r="G109" s="1">
        <f t="shared" si="14"/>
        <v>4.9605099993641488E-3</v>
      </c>
      <c r="I109" s="1">
        <f t="shared" si="15"/>
        <v>4.9605099993641488E-3</v>
      </c>
      <c r="O109" s="1">
        <f t="shared" ca="1" si="12"/>
        <v>7.5456172429150424E-3</v>
      </c>
      <c r="Q109" s="122">
        <f t="shared" si="13"/>
        <v>27811.03</v>
      </c>
    </row>
    <row r="110" spans="1:21" x14ac:dyDescent="0.2">
      <c r="A110" s="3" t="s">
        <v>64</v>
      </c>
      <c r="B110" s="36"/>
      <c r="C110" s="34">
        <v>42833.605000000003</v>
      </c>
      <c r="D110" s="34"/>
      <c r="E110" s="1">
        <f t="shared" si="8"/>
        <v>-486.00538339188154</v>
      </c>
      <c r="F110" s="1">
        <f t="shared" si="9"/>
        <v>-486</v>
      </c>
      <c r="G110" s="1">
        <f t="shared" si="14"/>
        <v>-4.3975399967166595E-3</v>
      </c>
      <c r="I110" s="1">
        <f t="shared" si="15"/>
        <v>-4.3975399967166595E-3</v>
      </c>
      <c r="O110" s="1">
        <f t="shared" ca="1" si="12"/>
        <v>7.5402645585669371E-3</v>
      </c>
      <c r="Q110" s="122">
        <f t="shared" si="13"/>
        <v>27815.105000000003</v>
      </c>
    </row>
    <row r="111" spans="1:21" x14ac:dyDescent="0.2">
      <c r="A111" s="3" t="s">
        <v>64</v>
      </c>
      <c r="B111" s="36"/>
      <c r="C111" s="34">
        <v>42838.508000000002</v>
      </c>
      <c r="D111" s="34"/>
      <c r="E111" s="1">
        <f t="shared" si="8"/>
        <v>-480.00321617248409</v>
      </c>
      <c r="F111" s="1">
        <f t="shared" si="9"/>
        <v>-480</v>
      </c>
      <c r="G111" s="1">
        <f t="shared" si="14"/>
        <v>-2.6271999959135428E-3</v>
      </c>
      <c r="I111" s="1">
        <f t="shared" si="15"/>
        <v>-2.6271999959135428E-3</v>
      </c>
      <c r="O111" s="1">
        <f t="shared" ca="1" si="12"/>
        <v>7.5338413373492105E-3</v>
      </c>
      <c r="Q111" s="122">
        <f t="shared" si="13"/>
        <v>27820.008000000002</v>
      </c>
    </row>
    <row r="112" spans="1:21" x14ac:dyDescent="0.2">
      <c r="A112" s="3" t="s">
        <v>64</v>
      </c>
      <c r="B112" s="36"/>
      <c r="C112" s="34">
        <v>42874.449000000001</v>
      </c>
      <c r="D112" s="34"/>
      <c r="E112" s="1">
        <f t="shared" si="8"/>
        <v>-436.00486984728997</v>
      </c>
      <c r="F112" s="1">
        <f t="shared" si="9"/>
        <v>-436</v>
      </c>
      <c r="G112" s="1">
        <f t="shared" si="14"/>
        <v>-3.9780399965820834E-3</v>
      </c>
      <c r="I112" s="1">
        <f t="shared" si="15"/>
        <v>-3.9780399965820834E-3</v>
      </c>
      <c r="O112" s="1">
        <f t="shared" ca="1" si="12"/>
        <v>7.486737715085884E-3</v>
      </c>
      <c r="Q112" s="122">
        <f t="shared" si="13"/>
        <v>27855.949000000001</v>
      </c>
    </row>
    <row r="113" spans="1:21" x14ac:dyDescent="0.2">
      <c r="A113" s="3" t="s">
        <v>64</v>
      </c>
      <c r="B113" s="36"/>
      <c r="C113" s="34">
        <v>42878.535000000003</v>
      </c>
      <c r="D113" s="34"/>
      <c r="E113" s="1">
        <f t="shared" si="8"/>
        <v>-431.00285980068918</v>
      </c>
      <c r="F113" s="1">
        <f t="shared" si="9"/>
        <v>-431</v>
      </c>
      <c r="G113" s="1">
        <f t="shared" si="14"/>
        <v>-2.3360899940598756E-3</v>
      </c>
      <c r="I113" s="1">
        <f t="shared" si="15"/>
        <v>-2.3360899940598756E-3</v>
      </c>
      <c r="O113" s="1">
        <f t="shared" ca="1" si="12"/>
        <v>7.4813850307377788E-3</v>
      </c>
      <c r="Q113" s="122">
        <f t="shared" si="13"/>
        <v>27860.035000000003</v>
      </c>
    </row>
    <row r="114" spans="1:21" x14ac:dyDescent="0.2">
      <c r="A114" s="3" t="s">
        <v>64</v>
      </c>
      <c r="B114" s="36"/>
      <c r="C114" s="34">
        <v>42888.341</v>
      </c>
      <c r="D114" s="34"/>
      <c r="E114" s="1">
        <f t="shared" si="8"/>
        <v>-418.99852536189428</v>
      </c>
      <c r="F114" s="1">
        <f t="shared" si="9"/>
        <v>-419</v>
      </c>
      <c r="G114" s="1">
        <f t="shared" si="14"/>
        <v>1.2045900002704002E-3</v>
      </c>
      <c r="I114" s="1">
        <f t="shared" si="15"/>
        <v>1.2045900002704002E-3</v>
      </c>
      <c r="O114" s="1">
        <f t="shared" ca="1" si="12"/>
        <v>7.4685385883023255E-3</v>
      </c>
      <c r="Q114" s="122">
        <f t="shared" si="13"/>
        <v>27869.841</v>
      </c>
    </row>
    <row r="115" spans="1:21" x14ac:dyDescent="0.2">
      <c r="A115" s="3" t="s">
        <v>64</v>
      </c>
      <c r="B115" s="36"/>
      <c r="C115" s="34">
        <v>42959.406999999999</v>
      </c>
      <c r="D115" s="34"/>
      <c r="E115" s="1">
        <f t="shared" si="8"/>
        <v>-332.00076570172087</v>
      </c>
      <c r="F115" s="1">
        <f t="shared" si="9"/>
        <v>-332</v>
      </c>
      <c r="G115" s="1">
        <f t="shared" si="14"/>
        <v>-6.2547999550588429E-4</v>
      </c>
      <c r="I115" s="1">
        <f t="shared" si="15"/>
        <v>-6.2547999550588429E-4</v>
      </c>
      <c r="O115" s="1">
        <f t="shared" ca="1" si="12"/>
        <v>7.375401880645293E-3</v>
      </c>
      <c r="Q115" s="122">
        <f t="shared" si="13"/>
        <v>27940.906999999999</v>
      </c>
    </row>
    <row r="116" spans="1:21" x14ac:dyDescent="0.2">
      <c r="A116" s="3" t="s">
        <v>64</v>
      </c>
      <c r="B116" s="36"/>
      <c r="C116" s="34">
        <v>43109.705999999998</v>
      </c>
      <c r="D116" s="34"/>
      <c r="E116" s="1">
        <f t="shared" si="8"/>
        <v>-148.00734720110842</v>
      </c>
      <c r="F116" s="1">
        <f t="shared" si="9"/>
        <v>-148</v>
      </c>
      <c r="G116" s="1">
        <f t="shared" si="14"/>
        <v>-6.0017200012225658E-3</v>
      </c>
      <c r="I116" s="1">
        <f t="shared" si="15"/>
        <v>-6.0017200012225658E-3</v>
      </c>
      <c r="O116" s="1">
        <f t="shared" ca="1" si="12"/>
        <v>7.1784230966350166E-3</v>
      </c>
      <c r="Q116" s="122">
        <f t="shared" si="13"/>
        <v>28091.205999999998</v>
      </c>
    </row>
    <row r="117" spans="1:21" x14ac:dyDescent="0.2">
      <c r="A117" s="3" t="s">
        <v>70</v>
      </c>
      <c r="B117" s="36"/>
      <c r="C117" s="34">
        <v>43175.879000000001</v>
      </c>
      <c r="D117" s="34"/>
      <c r="E117" s="1">
        <f t="shared" si="8"/>
        <v>-66.999512934469507</v>
      </c>
      <c r="F117" s="1">
        <f t="shared" si="9"/>
        <v>-67</v>
      </c>
      <c r="G117" s="1">
        <f t="shared" si="14"/>
        <v>3.9787000423530117E-4</v>
      </c>
      <c r="I117" s="1">
        <f t="shared" si="15"/>
        <v>3.9787000423530117E-4</v>
      </c>
      <c r="O117" s="1">
        <f t="shared" ca="1" si="12"/>
        <v>7.0917096101957098E-3</v>
      </c>
      <c r="Q117" s="122">
        <f t="shared" si="13"/>
        <v>28157.379000000001</v>
      </c>
    </row>
    <row r="118" spans="1:21" x14ac:dyDescent="0.2">
      <c r="A118" s="3" t="s">
        <v>64</v>
      </c>
      <c r="B118" s="36"/>
      <c r="C118" s="34">
        <v>43222.440999999999</v>
      </c>
      <c r="D118" s="34"/>
      <c r="E118" s="1">
        <f t="shared" si="8"/>
        <v>-9.9991233628474934</v>
      </c>
      <c r="F118" s="1">
        <f t="shared" si="9"/>
        <v>-10</v>
      </c>
      <c r="G118" s="1">
        <f t="shared" si="14"/>
        <v>7.1610000304644927E-4</v>
      </c>
      <c r="I118" s="1">
        <f t="shared" si="15"/>
        <v>7.1610000304644927E-4</v>
      </c>
      <c r="O118" s="1">
        <f t="shared" ca="1" si="12"/>
        <v>7.0306890086273086E-3</v>
      </c>
      <c r="Q118" s="122">
        <f t="shared" si="13"/>
        <v>28203.940999999999</v>
      </c>
    </row>
    <row r="119" spans="1:21" x14ac:dyDescent="0.2">
      <c r="A119" s="3" t="s">
        <v>71</v>
      </c>
      <c r="B119" s="36"/>
      <c r="C119" s="34">
        <f>C$4</f>
        <v>43230.608999999997</v>
      </c>
      <c r="D119" s="34"/>
      <c r="E119" s="1">
        <f t="shared" si="8"/>
        <v>0</v>
      </c>
      <c r="F119" s="1">
        <f t="shared" si="9"/>
        <v>0</v>
      </c>
      <c r="G119" s="1">
        <f t="shared" si="14"/>
        <v>0</v>
      </c>
      <c r="H119" s="1">
        <f>+G119</f>
        <v>0</v>
      </c>
      <c r="I119" s="1">
        <f t="shared" si="15"/>
        <v>0</v>
      </c>
      <c r="O119" s="1">
        <f t="shared" ca="1" si="12"/>
        <v>7.0199836399310982E-3</v>
      </c>
      <c r="Q119" s="122">
        <f t="shared" si="13"/>
        <v>28212.108999999997</v>
      </c>
    </row>
    <row r="120" spans="1:21" x14ac:dyDescent="0.2">
      <c r="A120" s="31" t="s">
        <v>72</v>
      </c>
      <c r="B120" s="32" t="s">
        <v>46</v>
      </c>
      <c r="C120" s="33">
        <v>43232.652000000002</v>
      </c>
      <c r="D120" s="34"/>
      <c r="E120" s="30">
        <f t="shared" si="8"/>
        <v>2.5010050233048524</v>
      </c>
      <c r="F120" s="1">
        <f t="shared" si="9"/>
        <v>2.5</v>
      </c>
      <c r="G120" s="1">
        <f t="shared" si="14"/>
        <v>8.2097500853706151E-4</v>
      </c>
      <c r="I120" s="1">
        <f t="shared" si="15"/>
        <v>8.2097500853706151E-4</v>
      </c>
      <c r="O120" s="1">
        <f t="shared" ca="1" si="12"/>
        <v>7.0173072977570451E-3</v>
      </c>
      <c r="Q120" s="122">
        <f t="shared" si="13"/>
        <v>28214.152000000002</v>
      </c>
    </row>
    <row r="121" spans="1:21" x14ac:dyDescent="0.2">
      <c r="A121" s="31" t="s">
        <v>72</v>
      </c>
      <c r="B121" s="32" t="s">
        <v>47</v>
      </c>
      <c r="C121" s="33">
        <v>43234.694000000003</v>
      </c>
      <c r="D121" s="34"/>
      <c r="E121" s="30">
        <f t="shared" si="8"/>
        <v>5.0007858640189529</v>
      </c>
      <c r="F121" s="1">
        <f t="shared" si="9"/>
        <v>5</v>
      </c>
      <c r="G121" s="1">
        <f t="shared" si="14"/>
        <v>6.4195000595645979E-4</v>
      </c>
      <c r="I121" s="1">
        <f t="shared" si="15"/>
        <v>6.4195000595645979E-4</v>
      </c>
      <c r="O121" s="1">
        <f t="shared" ca="1" si="12"/>
        <v>7.0146309555829929E-3</v>
      </c>
      <c r="Q121" s="122">
        <f t="shared" si="13"/>
        <v>28216.194000000003</v>
      </c>
    </row>
    <row r="122" spans="1:21" x14ac:dyDescent="0.2">
      <c r="A122" s="3" t="s">
        <v>70</v>
      </c>
      <c r="B122" s="36"/>
      <c r="C122" s="34">
        <v>43577.775999999998</v>
      </c>
      <c r="D122" s="34"/>
      <c r="E122" s="1">
        <f t="shared" si="8"/>
        <v>424.99579585095546</v>
      </c>
      <c r="F122" s="1">
        <f t="shared" si="9"/>
        <v>425</v>
      </c>
      <c r="G122" s="1">
        <f t="shared" si="14"/>
        <v>-3.4342500002821907E-3</v>
      </c>
      <c r="I122" s="1">
        <f t="shared" si="15"/>
        <v>-3.4342500002821907E-3</v>
      </c>
      <c r="O122" s="1">
        <f t="shared" ca="1" si="12"/>
        <v>6.5650054703421442E-3</v>
      </c>
      <c r="Q122" s="122">
        <f t="shared" si="13"/>
        <v>28559.275999999998</v>
      </c>
    </row>
    <row r="123" spans="1:21" x14ac:dyDescent="0.2">
      <c r="A123" s="3" t="s">
        <v>64</v>
      </c>
      <c r="B123" s="36"/>
      <c r="C123" s="34">
        <v>43624.343999999997</v>
      </c>
      <c r="D123" s="34"/>
      <c r="E123" s="1">
        <f t="shared" si="8"/>
        <v>482.00353051809526</v>
      </c>
      <c r="F123" s="1">
        <f t="shared" si="9"/>
        <v>482</v>
      </c>
      <c r="G123" s="1">
        <f t="shared" si="14"/>
        <v>2.8839799997513182E-3</v>
      </c>
      <c r="I123" s="1">
        <f t="shared" si="15"/>
        <v>2.8839799997513182E-3</v>
      </c>
      <c r="O123" s="1">
        <f t="shared" ca="1" si="12"/>
        <v>6.503984868773743E-3</v>
      </c>
      <c r="Q123" s="122">
        <f t="shared" si="13"/>
        <v>28605.843999999997</v>
      </c>
    </row>
    <row r="124" spans="1:21" x14ac:dyDescent="0.2">
      <c r="A124" s="3" t="s">
        <v>70</v>
      </c>
      <c r="B124" s="36"/>
      <c r="C124" s="34">
        <v>43631.688999999998</v>
      </c>
      <c r="D124" s="34"/>
      <c r="E124" s="1">
        <f t="shared" si="8"/>
        <v>490.99515161262826</v>
      </c>
      <c r="F124" s="1">
        <f t="shared" si="9"/>
        <v>491</v>
      </c>
      <c r="G124" s="1">
        <f t="shared" si="14"/>
        <v>-3.9605099955224432E-3</v>
      </c>
      <c r="I124" s="1">
        <f t="shared" si="15"/>
        <v>-3.9605099955224432E-3</v>
      </c>
      <c r="O124" s="1">
        <f t="shared" ca="1" si="12"/>
        <v>6.494350036947154E-3</v>
      </c>
      <c r="Q124" s="122">
        <f t="shared" si="13"/>
        <v>28613.188999999998</v>
      </c>
    </row>
    <row r="125" spans="1:21" x14ac:dyDescent="0.2">
      <c r="A125" s="3" t="s">
        <v>64</v>
      </c>
      <c r="B125" s="36"/>
      <c r="C125" s="37">
        <v>43655.300999999999</v>
      </c>
      <c r="D125" s="34"/>
      <c r="E125" s="1">
        <f t="shared" si="8"/>
        <v>519.90055083442394</v>
      </c>
      <c r="F125" s="1">
        <f t="shared" si="9"/>
        <v>520</v>
      </c>
      <c r="O125" s="1">
        <f t="shared" ca="1" si="12"/>
        <v>6.4633044677281431E-3</v>
      </c>
      <c r="Q125" s="122">
        <f t="shared" si="13"/>
        <v>28636.800999999999</v>
      </c>
      <c r="U125" s="16">
        <v>-8.1237200000032317E-2</v>
      </c>
    </row>
    <row r="126" spans="1:21" x14ac:dyDescent="0.2">
      <c r="A126" s="3" t="s">
        <v>73</v>
      </c>
      <c r="B126" s="36"/>
      <c r="C126" s="34">
        <v>43655.381000000001</v>
      </c>
      <c r="D126" s="34"/>
      <c r="E126" s="1">
        <f t="shared" si="8"/>
        <v>519.99848544131009</v>
      </c>
      <c r="F126" s="1">
        <f t="shared" si="9"/>
        <v>520</v>
      </c>
      <c r="G126" s="1">
        <f t="shared" ref="G126:G157" si="16">+C126-(C$7+F126*C$8)</f>
        <v>-1.2371999982860871E-3</v>
      </c>
      <c r="I126" s="1">
        <f t="shared" ref="I126:I138" si="17">+G126</f>
        <v>-1.2371999982860871E-3</v>
      </c>
      <c r="O126" s="1">
        <f t="shared" ca="1" si="12"/>
        <v>6.4633044677281431E-3</v>
      </c>
      <c r="Q126" s="122">
        <f t="shared" si="13"/>
        <v>28636.881000000001</v>
      </c>
    </row>
    <row r="127" spans="1:21" x14ac:dyDescent="0.2">
      <c r="A127" s="3" t="s">
        <v>74</v>
      </c>
      <c r="B127" s="36"/>
      <c r="C127" s="34">
        <v>43881.654000000002</v>
      </c>
      <c r="D127" s="34"/>
      <c r="E127" s="1">
        <f t="shared" si="8"/>
        <v>796.99795173442931</v>
      </c>
      <c r="F127" s="1">
        <f t="shared" si="9"/>
        <v>797</v>
      </c>
      <c r="G127" s="1">
        <f t="shared" si="16"/>
        <v>-1.6731699943193235E-3</v>
      </c>
      <c r="I127" s="1">
        <f t="shared" si="17"/>
        <v>-1.6731699943193235E-3</v>
      </c>
      <c r="O127" s="1">
        <f t="shared" ca="1" si="12"/>
        <v>6.1667657548431067E-3</v>
      </c>
      <c r="Q127" s="122">
        <f t="shared" si="13"/>
        <v>28863.154000000002</v>
      </c>
    </row>
    <row r="128" spans="1:21" x14ac:dyDescent="0.2">
      <c r="A128" s="3" t="s">
        <v>70</v>
      </c>
      <c r="B128" s="36"/>
      <c r="C128" s="34">
        <v>43970.694000000003</v>
      </c>
      <c r="D128" s="34"/>
      <c r="E128" s="1">
        <f t="shared" si="8"/>
        <v>905.999169196254</v>
      </c>
      <c r="F128" s="1">
        <f t="shared" si="9"/>
        <v>906</v>
      </c>
      <c r="G128" s="1">
        <f t="shared" si="16"/>
        <v>-6.7865999153582379E-4</v>
      </c>
      <c r="I128" s="1">
        <f t="shared" si="17"/>
        <v>-6.7865999153582379E-4</v>
      </c>
      <c r="O128" s="1">
        <f t="shared" ca="1" si="12"/>
        <v>6.0500772360544105E-3</v>
      </c>
      <c r="Q128" s="122">
        <f t="shared" si="13"/>
        <v>28952.194000000003</v>
      </c>
    </row>
    <row r="129" spans="1:17" x14ac:dyDescent="0.2">
      <c r="A129" s="3" t="s">
        <v>75</v>
      </c>
      <c r="B129" s="36"/>
      <c r="C129" s="34">
        <v>44025.421999999999</v>
      </c>
      <c r="D129" s="34"/>
      <c r="E129" s="1">
        <f t="shared" si="8"/>
        <v>972.99623376555098</v>
      </c>
      <c r="F129" s="1">
        <f t="shared" si="9"/>
        <v>973</v>
      </c>
      <c r="G129" s="1">
        <f t="shared" si="16"/>
        <v>-3.0765299961785786E-3</v>
      </c>
      <c r="I129" s="1">
        <f t="shared" si="17"/>
        <v>-3.0765299961785786E-3</v>
      </c>
      <c r="O129" s="1">
        <f t="shared" ca="1" si="12"/>
        <v>5.9783512657897988E-3</v>
      </c>
      <c r="Q129" s="122">
        <f t="shared" si="13"/>
        <v>29006.921999999999</v>
      </c>
    </row>
    <row r="130" spans="1:17" x14ac:dyDescent="0.2">
      <c r="A130" s="3" t="s">
        <v>76</v>
      </c>
      <c r="B130" s="36"/>
      <c r="C130" s="34">
        <v>44278.661999999997</v>
      </c>
      <c r="D130" s="34"/>
      <c r="E130" s="1">
        <f t="shared" si="8"/>
        <v>1283.008231856656</v>
      </c>
      <c r="F130" s="1">
        <f t="shared" si="9"/>
        <v>1283</v>
      </c>
      <c r="G130" s="1">
        <f t="shared" si="16"/>
        <v>6.7243700032122433E-3</v>
      </c>
      <c r="I130" s="1">
        <f t="shared" si="17"/>
        <v>6.7243700032122433E-3</v>
      </c>
      <c r="O130" s="1">
        <f t="shared" ca="1" si="12"/>
        <v>5.6464848362072677E-3</v>
      </c>
      <c r="Q130" s="122">
        <f t="shared" si="13"/>
        <v>29260.161999999997</v>
      </c>
    </row>
    <row r="131" spans="1:17" x14ac:dyDescent="0.2">
      <c r="A131" s="3" t="s">
        <v>77</v>
      </c>
      <c r="B131" s="36"/>
      <c r="C131" s="34">
        <v>44337.47</v>
      </c>
      <c r="D131" s="34"/>
      <c r="E131" s="1">
        <f t="shared" si="8"/>
        <v>1354.9999613770449</v>
      </c>
      <c r="F131" s="1">
        <f t="shared" si="9"/>
        <v>1355</v>
      </c>
      <c r="G131" s="1">
        <f t="shared" si="16"/>
        <v>-3.1549992854706943E-5</v>
      </c>
      <c r="I131" s="1">
        <f t="shared" si="17"/>
        <v>-3.1549992854706943E-5</v>
      </c>
      <c r="O131" s="1">
        <f t="shared" ca="1" si="12"/>
        <v>5.5694061815945509E-3</v>
      </c>
      <c r="Q131" s="122">
        <f t="shared" si="13"/>
        <v>29318.97</v>
      </c>
    </row>
    <row r="132" spans="1:17" x14ac:dyDescent="0.2">
      <c r="A132" s="3" t="s">
        <v>77</v>
      </c>
      <c r="B132" s="36"/>
      <c r="C132" s="34">
        <v>44342.368999999999</v>
      </c>
      <c r="D132" s="34"/>
      <c r="E132" s="1">
        <f t="shared" si="8"/>
        <v>1360.9972318660971</v>
      </c>
      <c r="F132" s="1">
        <f t="shared" si="9"/>
        <v>1361</v>
      </c>
      <c r="G132" s="1">
        <f t="shared" si="16"/>
        <v>-2.2612100001424551E-3</v>
      </c>
      <c r="I132" s="1">
        <f t="shared" si="17"/>
        <v>-2.2612100001424551E-3</v>
      </c>
      <c r="O132" s="1">
        <f t="shared" ca="1" si="12"/>
        <v>5.5629829603768242E-3</v>
      </c>
      <c r="Q132" s="122">
        <f t="shared" si="13"/>
        <v>29323.868999999999</v>
      </c>
    </row>
    <row r="133" spans="1:17" x14ac:dyDescent="0.2">
      <c r="A133" s="3" t="s">
        <v>77</v>
      </c>
      <c r="B133" s="36"/>
      <c r="C133" s="34">
        <v>44354.625999999997</v>
      </c>
      <c r="D133" s="34"/>
      <c r="E133" s="1">
        <f t="shared" si="8"/>
        <v>1376.0020378232998</v>
      </c>
      <c r="F133" s="1">
        <f t="shared" si="9"/>
        <v>1376</v>
      </c>
      <c r="G133" s="1">
        <f t="shared" si="16"/>
        <v>1.6646399963065051E-3</v>
      </c>
      <c r="I133" s="1">
        <f t="shared" si="17"/>
        <v>1.6646399963065051E-3</v>
      </c>
      <c r="O133" s="1">
        <f t="shared" ca="1" si="12"/>
        <v>5.5469249073325086E-3</v>
      </c>
      <c r="Q133" s="122">
        <f t="shared" si="13"/>
        <v>29336.125999999997</v>
      </c>
    </row>
    <row r="134" spans="1:17" x14ac:dyDescent="0.2">
      <c r="A134" s="3" t="s">
        <v>70</v>
      </c>
      <c r="B134" s="36"/>
      <c r="C134" s="34">
        <v>44670.758999999998</v>
      </c>
      <c r="D134" s="34"/>
      <c r="E134" s="1">
        <f t="shared" si="8"/>
        <v>1763.006551298804</v>
      </c>
      <c r="F134" s="1">
        <f t="shared" si="9"/>
        <v>1763</v>
      </c>
      <c r="G134" s="1">
        <f t="shared" si="16"/>
        <v>5.3515699983108789E-3</v>
      </c>
      <c r="I134" s="1">
        <f t="shared" si="17"/>
        <v>5.3515699983108789E-3</v>
      </c>
      <c r="O134" s="1">
        <f t="shared" ca="1" si="12"/>
        <v>5.1326271387891554E-3</v>
      </c>
      <c r="Q134" s="122">
        <f t="shared" si="13"/>
        <v>29652.258999999998</v>
      </c>
    </row>
    <row r="135" spans="1:17" x14ac:dyDescent="0.2">
      <c r="A135" s="3" t="s">
        <v>78</v>
      </c>
      <c r="B135" s="36"/>
      <c r="C135" s="34">
        <v>44707.516000000003</v>
      </c>
      <c r="D135" s="34"/>
      <c r="E135" s="1">
        <f t="shared" si="8"/>
        <v>1808.0038306142217</v>
      </c>
      <c r="F135" s="1">
        <f t="shared" si="9"/>
        <v>1808</v>
      </c>
      <c r="G135" s="1">
        <f t="shared" si="16"/>
        <v>3.1291200066334568E-3</v>
      </c>
      <c r="I135" s="1">
        <f t="shared" si="17"/>
        <v>3.1291200066334568E-3</v>
      </c>
      <c r="O135" s="1">
        <f t="shared" ca="1" si="12"/>
        <v>5.0844529796562074E-3</v>
      </c>
      <c r="Q135" s="122">
        <f t="shared" si="13"/>
        <v>29689.016000000003</v>
      </c>
    </row>
    <row r="136" spans="1:17" x14ac:dyDescent="0.2">
      <c r="A136" s="3" t="s">
        <v>78</v>
      </c>
      <c r="B136" s="36"/>
      <c r="C136" s="34">
        <v>44725.483</v>
      </c>
      <c r="D136" s="34"/>
      <c r="E136" s="1">
        <f t="shared" si="8"/>
        <v>1829.9987191377645</v>
      </c>
      <c r="F136" s="1">
        <f t="shared" si="9"/>
        <v>1830</v>
      </c>
      <c r="G136" s="1">
        <f t="shared" si="16"/>
        <v>-1.0462999998708256E-3</v>
      </c>
      <c r="I136" s="1">
        <f t="shared" si="17"/>
        <v>-1.0462999998708256E-3</v>
      </c>
      <c r="O136" s="1">
        <f t="shared" ca="1" si="12"/>
        <v>5.0609011685245437E-3</v>
      </c>
      <c r="Q136" s="122">
        <f t="shared" si="13"/>
        <v>29706.983</v>
      </c>
    </row>
    <row r="137" spans="1:17" x14ac:dyDescent="0.2">
      <c r="A137" s="3" t="s">
        <v>79</v>
      </c>
      <c r="B137" s="36"/>
      <c r="C137" s="34">
        <v>45078.372000000003</v>
      </c>
      <c r="D137" s="34"/>
      <c r="E137" s="1">
        <f t="shared" si="8"/>
        <v>2261.9992877460954</v>
      </c>
      <c r="F137" s="1">
        <f t="shared" si="9"/>
        <v>2262</v>
      </c>
      <c r="G137" s="1">
        <f t="shared" si="16"/>
        <v>-5.8181999338557944E-4</v>
      </c>
      <c r="I137" s="1">
        <f t="shared" si="17"/>
        <v>-5.8181999338557944E-4</v>
      </c>
      <c r="O137" s="1">
        <f t="shared" ca="1" si="12"/>
        <v>4.5984292408482418E-3</v>
      </c>
      <c r="Q137" s="122">
        <f t="shared" si="13"/>
        <v>30059.872000000003</v>
      </c>
    </row>
    <row r="138" spans="1:17" x14ac:dyDescent="0.2">
      <c r="A138" s="3" t="s">
        <v>70</v>
      </c>
      <c r="B138" s="36"/>
      <c r="C138" s="34">
        <v>45442.697999999997</v>
      </c>
      <c r="D138" s="34"/>
      <c r="E138" s="1">
        <f t="shared" si="8"/>
        <v>2708.0008325910603</v>
      </c>
      <c r="F138" s="1">
        <f t="shared" si="9"/>
        <v>2708</v>
      </c>
      <c r="G138" s="1">
        <f t="shared" si="16"/>
        <v>6.8011999974260107E-4</v>
      </c>
      <c r="I138" s="1">
        <f t="shared" si="17"/>
        <v>6.8011999974260107E-4</v>
      </c>
      <c r="O138" s="1">
        <f t="shared" ca="1" si="12"/>
        <v>4.1209697969972463E-3</v>
      </c>
      <c r="Q138" s="122">
        <f t="shared" si="13"/>
        <v>30424.197999999997</v>
      </c>
    </row>
    <row r="139" spans="1:17" x14ac:dyDescent="0.2">
      <c r="A139" s="38" t="s">
        <v>80</v>
      </c>
      <c r="B139" s="39" t="s">
        <v>46</v>
      </c>
      <c r="C139" s="40">
        <v>45792.712699999996</v>
      </c>
      <c r="D139" s="40" t="s">
        <v>81</v>
      </c>
      <c r="E139" s="30">
        <f t="shared" si="8"/>
        <v>3136.4827331923066</v>
      </c>
      <c r="F139" s="1">
        <f t="shared" si="9"/>
        <v>3136.5</v>
      </c>
      <c r="G139" s="1">
        <f t="shared" si="16"/>
        <v>-1.4104765003139619E-2</v>
      </c>
      <c r="K139" s="1">
        <f>+G139</f>
        <v>-1.4104765003139619E-2</v>
      </c>
      <c r="O139" s="1">
        <f t="shared" ca="1" si="12"/>
        <v>3.6622447483646184E-3</v>
      </c>
      <c r="Q139" s="122">
        <f t="shared" si="13"/>
        <v>30774.212699999996</v>
      </c>
    </row>
    <row r="140" spans="1:17" x14ac:dyDescent="0.2">
      <c r="A140" s="38" t="s">
        <v>80</v>
      </c>
      <c r="B140" s="39" t="s">
        <v>47</v>
      </c>
      <c r="C140" s="40">
        <v>45794.754999999997</v>
      </c>
      <c r="D140" s="40" t="s">
        <v>81</v>
      </c>
      <c r="E140" s="30">
        <f t="shared" si="8"/>
        <v>3138.9828812877959</v>
      </c>
      <c r="F140" s="1">
        <f t="shared" si="9"/>
        <v>3139</v>
      </c>
      <c r="G140" s="1">
        <f t="shared" si="16"/>
        <v>-1.3983789998746943E-2</v>
      </c>
      <c r="K140" s="1">
        <f>+G140</f>
        <v>-1.3983789998746943E-2</v>
      </c>
      <c r="O140" s="1">
        <f t="shared" ca="1" si="12"/>
        <v>3.6595684061905658E-3</v>
      </c>
      <c r="Q140" s="122">
        <f t="shared" si="13"/>
        <v>30776.254999999997</v>
      </c>
    </row>
    <row r="141" spans="1:17" x14ac:dyDescent="0.2">
      <c r="A141" s="38" t="s">
        <v>80</v>
      </c>
      <c r="B141" s="39" t="s">
        <v>46</v>
      </c>
      <c r="C141" s="40">
        <v>45796.796999999999</v>
      </c>
      <c r="D141" s="40" t="s">
        <v>81</v>
      </c>
      <c r="E141" s="30">
        <f t="shared" si="8"/>
        <v>3141.4826621285101</v>
      </c>
      <c r="F141" s="1">
        <f t="shared" si="9"/>
        <v>3141.5</v>
      </c>
      <c r="G141" s="1">
        <f t="shared" si="16"/>
        <v>-1.4162815001327544E-2</v>
      </c>
      <c r="K141" s="1">
        <f>+G141</f>
        <v>-1.4162815001327544E-2</v>
      </c>
      <c r="O141" s="1">
        <f t="shared" ca="1" si="12"/>
        <v>3.6568920640165131E-3</v>
      </c>
      <c r="Q141" s="122">
        <f t="shared" si="13"/>
        <v>30778.296999999999</v>
      </c>
    </row>
    <row r="142" spans="1:17" x14ac:dyDescent="0.2">
      <c r="A142" s="38" t="s">
        <v>80</v>
      </c>
      <c r="B142" s="39" t="s">
        <v>46</v>
      </c>
      <c r="C142" s="40">
        <v>45797.614000000001</v>
      </c>
      <c r="D142" s="40" t="s">
        <v>81</v>
      </c>
      <c r="E142" s="30">
        <f t="shared" si="8"/>
        <v>3142.4828193013154</v>
      </c>
      <c r="F142" s="1">
        <f t="shared" si="9"/>
        <v>3142.5</v>
      </c>
      <c r="G142" s="1">
        <f t="shared" si="16"/>
        <v>-1.4034424995770678E-2</v>
      </c>
      <c r="K142" s="1">
        <f>+G142</f>
        <v>-1.4034424995770678E-2</v>
      </c>
      <c r="O142" s="1">
        <f t="shared" ca="1" si="12"/>
        <v>3.6558215271468917E-3</v>
      </c>
      <c r="Q142" s="122">
        <f t="shared" si="13"/>
        <v>30779.114000000001</v>
      </c>
    </row>
    <row r="143" spans="1:17" x14ac:dyDescent="0.2">
      <c r="A143" s="3" t="s">
        <v>82</v>
      </c>
      <c r="B143" s="36"/>
      <c r="C143" s="34">
        <v>45809.472999999998</v>
      </c>
      <c r="D143" s="34"/>
      <c r="E143" s="1">
        <f t="shared" si="8"/>
        <v>3157.0004005892692</v>
      </c>
      <c r="F143" s="1">
        <f t="shared" si="9"/>
        <v>3157</v>
      </c>
      <c r="G143" s="1">
        <f t="shared" si="16"/>
        <v>3.2723000185796991E-4</v>
      </c>
      <c r="I143" s="1">
        <f t="shared" ref="I143:I163" si="18">+G143</f>
        <v>3.2723000185796991E-4</v>
      </c>
      <c r="O143" s="1">
        <f t="shared" ca="1" si="12"/>
        <v>3.6402987425373863E-3</v>
      </c>
      <c r="Q143" s="122">
        <f t="shared" si="13"/>
        <v>30790.972999999998</v>
      </c>
    </row>
    <row r="144" spans="1:17" x14ac:dyDescent="0.2">
      <c r="A144" s="3" t="s">
        <v>83</v>
      </c>
      <c r="B144" s="36"/>
      <c r="C144" s="34">
        <v>45818.463000000003</v>
      </c>
      <c r="D144" s="34"/>
      <c r="E144" s="1">
        <f t="shared" si="8"/>
        <v>3168.0058020378583</v>
      </c>
      <c r="F144" s="1">
        <f t="shared" si="9"/>
        <v>3168</v>
      </c>
      <c r="G144" s="1">
        <f t="shared" si="16"/>
        <v>4.739520009025E-3</v>
      </c>
      <c r="I144" s="1">
        <f t="shared" si="18"/>
        <v>4.739520009025E-3</v>
      </c>
      <c r="O144" s="1">
        <f t="shared" ca="1" si="12"/>
        <v>3.6285228369715545E-3</v>
      </c>
      <c r="Q144" s="122">
        <f t="shared" si="13"/>
        <v>30799.963000000003</v>
      </c>
    </row>
    <row r="145" spans="1:17" x14ac:dyDescent="0.2">
      <c r="A145" s="3" t="s">
        <v>84</v>
      </c>
      <c r="B145" s="36"/>
      <c r="C145" s="34">
        <v>46175.432999999997</v>
      </c>
      <c r="D145" s="34"/>
      <c r="E145" s="1">
        <f t="shared" si="8"/>
        <v>3605.0022597798456</v>
      </c>
      <c r="F145" s="1">
        <f t="shared" si="9"/>
        <v>3605</v>
      </c>
      <c r="G145" s="1">
        <f t="shared" si="16"/>
        <v>1.8459499988239259E-3</v>
      </c>
      <c r="I145" s="1">
        <f t="shared" si="18"/>
        <v>1.8459499988239259E-3</v>
      </c>
      <c r="O145" s="1">
        <f t="shared" ca="1" si="12"/>
        <v>3.1606982249471477E-3</v>
      </c>
      <c r="Q145" s="122">
        <f t="shared" si="13"/>
        <v>31156.932999999997</v>
      </c>
    </row>
    <row r="146" spans="1:17" x14ac:dyDescent="0.2">
      <c r="A146" s="3" t="s">
        <v>82</v>
      </c>
      <c r="B146" s="36"/>
      <c r="C146" s="34">
        <v>46175.436000000002</v>
      </c>
      <c r="D146" s="34"/>
      <c r="E146" s="1">
        <f t="shared" si="8"/>
        <v>3605.0059323276087</v>
      </c>
      <c r="F146" s="1">
        <f t="shared" si="9"/>
        <v>3605</v>
      </c>
      <c r="G146" s="1">
        <f t="shared" si="16"/>
        <v>4.8459500030730851E-3</v>
      </c>
      <c r="I146" s="1">
        <f t="shared" si="18"/>
        <v>4.8459500030730851E-3</v>
      </c>
      <c r="O146" s="1">
        <f t="shared" ca="1" si="12"/>
        <v>3.1606982249471477E-3</v>
      </c>
      <c r="Q146" s="122">
        <f t="shared" si="13"/>
        <v>31156.936000000002</v>
      </c>
    </row>
    <row r="147" spans="1:17" x14ac:dyDescent="0.2">
      <c r="A147" s="3" t="s">
        <v>82</v>
      </c>
      <c r="B147" s="36"/>
      <c r="C147" s="34">
        <v>46175.436000000002</v>
      </c>
      <c r="D147" s="34"/>
      <c r="E147" s="1">
        <f t="shared" si="8"/>
        <v>3605.0059323276087</v>
      </c>
      <c r="F147" s="1">
        <f t="shared" si="9"/>
        <v>3605</v>
      </c>
      <c r="G147" s="1">
        <f t="shared" si="16"/>
        <v>4.8459500030730851E-3</v>
      </c>
      <c r="I147" s="1">
        <f t="shared" si="18"/>
        <v>4.8459500030730851E-3</v>
      </c>
      <c r="O147" s="1">
        <f t="shared" ca="1" si="12"/>
        <v>3.1606982249471477E-3</v>
      </c>
      <c r="Q147" s="122">
        <f t="shared" si="13"/>
        <v>31156.936000000002</v>
      </c>
    </row>
    <row r="148" spans="1:17" x14ac:dyDescent="0.2">
      <c r="A148" s="31" t="s">
        <v>85</v>
      </c>
      <c r="B148" s="32" t="s">
        <v>47</v>
      </c>
      <c r="C148" s="33">
        <v>46215.459000000003</v>
      </c>
      <c r="D148" s="34"/>
      <c r="E148" s="30">
        <f t="shared" si="8"/>
        <v>3654.0013919690587</v>
      </c>
      <c r="F148" s="1">
        <f t="shared" si="9"/>
        <v>3654</v>
      </c>
      <c r="G148" s="1">
        <f t="shared" si="16"/>
        <v>1.137060004111845E-3</v>
      </c>
      <c r="I148" s="1">
        <f t="shared" si="18"/>
        <v>1.137060004111845E-3</v>
      </c>
      <c r="O148" s="1">
        <f t="shared" ca="1" si="12"/>
        <v>3.1082419183357159E-3</v>
      </c>
      <c r="Q148" s="122">
        <f t="shared" si="13"/>
        <v>31196.959000000003</v>
      </c>
    </row>
    <row r="149" spans="1:17" x14ac:dyDescent="0.2">
      <c r="A149" s="3" t="s">
        <v>70</v>
      </c>
      <c r="B149" s="36"/>
      <c r="C149" s="34">
        <v>46544.648000000001</v>
      </c>
      <c r="D149" s="34"/>
      <c r="E149" s="1">
        <f t="shared" ref="E149:E212" si="19">+(C149-C$7)/C$8</f>
        <v>4056.9888332880173</v>
      </c>
      <c r="F149" s="1">
        <f t="shared" ref="F149:F212" si="20">ROUND(2*E149,0)/2</f>
        <v>4057</v>
      </c>
      <c r="G149" s="1">
        <f t="shared" si="16"/>
        <v>-9.1217699955450371E-3</v>
      </c>
      <c r="I149" s="1">
        <f t="shared" si="18"/>
        <v>-9.1217699955450371E-3</v>
      </c>
      <c r="O149" s="1">
        <f t="shared" ref="O149:O212" ca="1" si="21">+C$11+C$12*$F149</f>
        <v>2.6768155598784248E-3</v>
      </c>
      <c r="Q149" s="122">
        <f t="shared" ref="Q149:Q212" si="22">+C149-15018.5</f>
        <v>31526.148000000001</v>
      </c>
    </row>
    <row r="150" spans="1:17" x14ac:dyDescent="0.2">
      <c r="A150" s="3" t="s">
        <v>70</v>
      </c>
      <c r="B150" s="36"/>
      <c r="C150" s="34">
        <v>46606.737999999998</v>
      </c>
      <c r="D150" s="34"/>
      <c r="E150" s="1">
        <f t="shared" si="19"/>
        <v>4132.9983300558097</v>
      </c>
      <c r="F150" s="1">
        <f t="shared" si="20"/>
        <v>4133</v>
      </c>
      <c r="G150" s="1">
        <f t="shared" si="16"/>
        <v>-1.3641300029121339E-3</v>
      </c>
      <c r="I150" s="1">
        <f t="shared" si="18"/>
        <v>-1.3641300029121339E-3</v>
      </c>
      <c r="O150" s="1">
        <f t="shared" ca="1" si="21"/>
        <v>2.5954547577872241E-3</v>
      </c>
      <c r="Q150" s="122">
        <f t="shared" si="22"/>
        <v>31588.237999999998</v>
      </c>
    </row>
    <row r="151" spans="1:17" x14ac:dyDescent="0.2">
      <c r="A151" s="3" t="s">
        <v>70</v>
      </c>
      <c r="B151" s="36"/>
      <c r="C151" s="34">
        <v>46896.728999999999</v>
      </c>
      <c r="D151" s="34"/>
      <c r="E151" s="1">
        <f t="shared" si="19"/>
        <v>4488.0002623668152</v>
      </c>
      <c r="F151" s="1">
        <f t="shared" si="20"/>
        <v>4488</v>
      </c>
      <c r="G151" s="1">
        <f t="shared" si="16"/>
        <v>2.1432000357890502E-4</v>
      </c>
      <c r="I151" s="1">
        <f t="shared" si="18"/>
        <v>2.1432000357890502E-4</v>
      </c>
      <c r="O151" s="1">
        <f t="shared" ca="1" si="21"/>
        <v>2.2154141690717451E-3</v>
      </c>
      <c r="Q151" s="122">
        <f t="shared" si="22"/>
        <v>31878.228999999999</v>
      </c>
    </row>
    <row r="152" spans="1:17" x14ac:dyDescent="0.2">
      <c r="A152" s="3" t="s">
        <v>86</v>
      </c>
      <c r="B152" s="36" t="s">
        <v>46</v>
      </c>
      <c r="C152" s="34">
        <v>46909.387999999999</v>
      </c>
      <c r="D152" s="34"/>
      <c r="E152" s="1">
        <f t="shared" si="19"/>
        <v>4503.4971897236119</v>
      </c>
      <c r="F152" s="1">
        <f t="shared" si="20"/>
        <v>4503.5</v>
      </c>
      <c r="G152" s="1">
        <f t="shared" si="16"/>
        <v>-2.2956350003369153E-3</v>
      </c>
      <c r="I152" s="1">
        <f t="shared" si="18"/>
        <v>-2.2956350003369153E-3</v>
      </c>
      <c r="O152" s="1">
        <f t="shared" ca="1" si="21"/>
        <v>2.1988208475926183E-3</v>
      </c>
      <c r="Q152" s="122">
        <f t="shared" si="22"/>
        <v>31890.887999999999</v>
      </c>
    </row>
    <row r="153" spans="1:17" x14ac:dyDescent="0.2">
      <c r="A153" s="31" t="s">
        <v>87</v>
      </c>
      <c r="B153" s="32" t="s">
        <v>47</v>
      </c>
      <c r="C153" s="33">
        <v>46940.023999999998</v>
      </c>
      <c r="D153" s="34"/>
      <c r="E153" s="30">
        <f t="shared" si="19"/>
        <v>4541.0012474298146</v>
      </c>
      <c r="F153" s="1">
        <f t="shared" si="20"/>
        <v>4541</v>
      </c>
      <c r="G153" s="1">
        <f t="shared" si="16"/>
        <v>1.0189899985562079E-3</v>
      </c>
      <c r="I153" s="1">
        <f t="shared" si="18"/>
        <v>1.0189899985562079E-3</v>
      </c>
      <c r="O153" s="1">
        <f t="shared" ca="1" si="21"/>
        <v>2.1586757149818286E-3</v>
      </c>
      <c r="Q153" s="122">
        <f t="shared" si="22"/>
        <v>31921.523999999998</v>
      </c>
    </row>
    <row r="154" spans="1:17" x14ac:dyDescent="0.2">
      <c r="A154" s="3" t="s">
        <v>88</v>
      </c>
      <c r="B154" s="36" t="s">
        <v>46</v>
      </c>
      <c r="C154" s="34">
        <v>47270.442000000003</v>
      </c>
      <c r="D154" s="34"/>
      <c r="E154" s="1">
        <f t="shared" si="19"/>
        <v>4945.4932091470364</v>
      </c>
      <c r="F154" s="1">
        <f t="shared" si="20"/>
        <v>4945.5</v>
      </c>
      <c r="G154" s="1">
        <f t="shared" si="16"/>
        <v>-5.54725499387132E-3</v>
      </c>
      <c r="I154" s="1">
        <f t="shared" si="18"/>
        <v>-5.54725499387132E-3</v>
      </c>
      <c r="O154" s="1">
        <f t="shared" ca="1" si="21"/>
        <v>1.7256435512201058E-3</v>
      </c>
      <c r="Q154" s="122">
        <f t="shared" si="22"/>
        <v>32251.942000000003</v>
      </c>
    </row>
    <row r="155" spans="1:17" x14ac:dyDescent="0.2">
      <c r="A155" s="3" t="s">
        <v>70</v>
      </c>
      <c r="B155" s="36"/>
      <c r="C155" s="34">
        <v>47284.756999999998</v>
      </c>
      <c r="D155" s="34"/>
      <c r="E155" s="1">
        <f t="shared" si="19"/>
        <v>4963.0173828663246</v>
      </c>
      <c r="F155" s="1">
        <f t="shared" si="20"/>
        <v>4963</v>
      </c>
      <c r="G155" s="1">
        <f t="shared" si="16"/>
        <v>1.4199570003256667E-2</v>
      </c>
      <c r="I155" s="1">
        <f t="shared" si="18"/>
        <v>1.4199570003256667E-2</v>
      </c>
      <c r="O155" s="1">
        <f t="shared" ca="1" si="21"/>
        <v>1.7069091560017371E-3</v>
      </c>
      <c r="Q155" s="122">
        <f t="shared" si="22"/>
        <v>32266.256999999998</v>
      </c>
    </row>
    <row r="156" spans="1:17" x14ac:dyDescent="0.2">
      <c r="A156" s="3" t="s">
        <v>88</v>
      </c>
      <c r="B156" s="36" t="s">
        <v>46</v>
      </c>
      <c r="C156" s="34">
        <v>47288.41</v>
      </c>
      <c r="D156" s="34"/>
      <c r="E156" s="1">
        <f t="shared" si="19"/>
        <v>4967.4893218531697</v>
      </c>
      <c r="F156" s="1">
        <f t="shared" si="20"/>
        <v>4967.5</v>
      </c>
      <c r="G156" s="1">
        <f t="shared" si="16"/>
        <v>-8.7226749892579392E-3</v>
      </c>
      <c r="I156" s="1">
        <f t="shared" si="18"/>
        <v>-8.7226749892579392E-3</v>
      </c>
      <c r="O156" s="1">
        <f t="shared" ca="1" si="21"/>
        <v>1.702091740088443E-3</v>
      </c>
      <c r="Q156" s="122">
        <f t="shared" si="22"/>
        <v>32269.910000000003</v>
      </c>
    </row>
    <row r="157" spans="1:17" x14ac:dyDescent="0.2">
      <c r="A157" s="3" t="s">
        <v>88</v>
      </c>
      <c r="B157" s="36" t="s">
        <v>46</v>
      </c>
      <c r="C157" s="34">
        <v>47288.417000000001</v>
      </c>
      <c r="D157" s="34"/>
      <c r="E157" s="1">
        <f t="shared" si="19"/>
        <v>4967.4978911312692</v>
      </c>
      <c r="F157" s="1">
        <f t="shared" si="20"/>
        <v>4967.5</v>
      </c>
      <c r="G157" s="1">
        <f t="shared" si="16"/>
        <v>-1.7226749914698303E-3</v>
      </c>
      <c r="I157" s="1">
        <f t="shared" si="18"/>
        <v>-1.7226749914698303E-3</v>
      </c>
      <c r="O157" s="1">
        <f t="shared" ca="1" si="21"/>
        <v>1.702091740088443E-3</v>
      </c>
      <c r="Q157" s="122">
        <f t="shared" si="22"/>
        <v>32269.917000000001</v>
      </c>
    </row>
    <row r="158" spans="1:17" x14ac:dyDescent="0.2">
      <c r="A158" s="3" t="s">
        <v>89</v>
      </c>
      <c r="B158" s="36"/>
      <c r="C158" s="34">
        <v>47290.457000000002</v>
      </c>
      <c r="D158" s="34"/>
      <c r="E158" s="1">
        <f t="shared" si="19"/>
        <v>4969.9952236068111</v>
      </c>
      <c r="F158" s="1">
        <f t="shared" si="20"/>
        <v>4970</v>
      </c>
      <c r="G158" s="1">
        <f t="shared" ref="G158:G189" si="23">+C158-(C$7+F158*C$8)</f>
        <v>-3.9016999944578856E-3</v>
      </c>
      <c r="I158" s="1">
        <f t="shared" si="18"/>
        <v>-3.9016999944578856E-3</v>
      </c>
      <c r="O158" s="1">
        <f t="shared" ca="1" si="21"/>
        <v>1.6994153979143899E-3</v>
      </c>
      <c r="Q158" s="122">
        <f t="shared" si="22"/>
        <v>32271.957000000002</v>
      </c>
    </row>
    <row r="159" spans="1:17" x14ac:dyDescent="0.2">
      <c r="A159" s="3" t="s">
        <v>70</v>
      </c>
      <c r="B159" s="36"/>
      <c r="C159" s="41">
        <v>47311.694000000003</v>
      </c>
      <c r="D159" s="41"/>
      <c r="E159" s="1">
        <f t="shared" si="19"/>
        <v>4995.99318918674</v>
      </c>
      <c r="F159" s="1">
        <f t="shared" si="20"/>
        <v>4996</v>
      </c>
      <c r="G159" s="1">
        <f t="shared" si="23"/>
        <v>-5.5635599928791635E-3</v>
      </c>
      <c r="I159" s="1">
        <f t="shared" si="18"/>
        <v>-5.5635599928791635E-3</v>
      </c>
      <c r="O159" s="1">
        <f t="shared" ca="1" si="21"/>
        <v>1.6715814393042424E-3</v>
      </c>
      <c r="Q159" s="122">
        <f t="shared" si="22"/>
        <v>32293.194000000003</v>
      </c>
    </row>
    <row r="160" spans="1:17" x14ac:dyDescent="0.2">
      <c r="A160" t="s">
        <v>70</v>
      </c>
      <c r="B160" s="19"/>
      <c r="C160" s="41">
        <v>47320.682000000001</v>
      </c>
      <c r="D160" s="41"/>
      <c r="E160" s="1">
        <f t="shared" si="19"/>
        <v>5006.9961422701472</v>
      </c>
      <c r="F160" s="1">
        <f t="shared" si="20"/>
        <v>5007</v>
      </c>
      <c r="G160" s="1">
        <f t="shared" si="23"/>
        <v>-3.1512699933955446E-3</v>
      </c>
      <c r="I160" s="1">
        <f t="shared" si="18"/>
        <v>-3.1512699933955446E-3</v>
      </c>
      <c r="O160" s="1">
        <f t="shared" ca="1" si="21"/>
        <v>1.6598055337384105E-3</v>
      </c>
      <c r="Q160" s="122">
        <f t="shared" si="22"/>
        <v>32302.182000000001</v>
      </c>
    </row>
    <row r="161" spans="1:17" x14ac:dyDescent="0.2">
      <c r="A161" t="s">
        <v>88</v>
      </c>
      <c r="B161" s="19"/>
      <c r="C161" s="41">
        <v>47326.404999999999</v>
      </c>
      <c r="D161" s="41"/>
      <c r="E161" s="1">
        <f t="shared" si="19"/>
        <v>5014.0021392101044</v>
      </c>
      <c r="F161" s="1">
        <f t="shared" si="20"/>
        <v>5014</v>
      </c>
      <c r="G161" s="1">
        <f t="shared" si="23"/>
        <v>1.7474600026616827E-3</v>
      </c>
      <c r="I161" s="1">
        <f t="shared" si="18"/>
        <v>1.7474600026616827E-3</v>
      </c>
      <c r="O161" s="1">
        <f t="shared" ca="1" si="21"/>
        <v>1.6523117756510634E-3</v>
      </c>
      <c r="Q161" s="122">
        <f t="shared" si="22"/>
        <v>32307.904999999999</v>
      </c>
    </row>
    <row r="162" spans="1:17" x14ac:dyDescent="0.2">
      <c r="A162" t="s">
        <v>90</v>
      </c>
      <c r="B162" s="19"/>
      <c r="C162" s="41">
        <v>47330.487999999998</v>
      </c>
      <c r="D162" s="41"/>
      <c r="E162" s="1">
        <f t="shared" si="19"/>
        <v>5019.0004767089422</v>
      </c>
      <c r="F162" s="1">
        <f t="shared" si="20"/>
        <v>5019</v>
      </c>
      <c r="G162" s="1">
        <f t="shared" si="23"/>
        <v>3.8941000093473122E-4</v>
      </c>
      <c r="I162" s="1">
        <f t="shared" si="18"/>
        <v>3.8941000093473122E-4</v>
      </c>
      <c r="O162" s="1">
        <f t="shared" ca="1" si="21"/>
        <v>1.6469590913029573E-3</v>
      </c>
      <c r="Q162" s="122">
        <f t="shared" si="22"/>
        <v>32311.987999999998</v>
      </c>
    </row>
    <row r="163" spans="1:17" x14ac:dyDescent="0.2">
      <c r="A163" t="s">
        <v>90</v>
      </c>
      <c r="B163" s="19"/>
      <c r="C163" s="41">
        <v>47344.375999999997</v>
      </c>
      <c r="D163" s="41"/>
      <c r="E163" s="1">
        <f t="shared" si="19"/>
        <v>5036.0019244639925</v>
      </c>
      <c r="F163" s="1">
        <f t="shared" si="20"/>
        <v>5036</v>
      </c>
      <c r="G163" s="1">
        <f t="shared" si="23"/>
        <v>1.5720399969723076E-3</v>
      </c>
      <c r="I163" s="1">
        <f t="shared" si="18"/>
        <v>1.5720399969723076E-3</v>
      </c>
      <c r="O163" s="1">
        <f t="shared" ca="1" si="21"/>
        <v>1.6287599645193997E-3</v>
      </c>
      <c r="Q163" s="122">
        <f t="shared" si="22"/>
        <v>32325.875999999997</v>
      </c>
    </row>
    <row r="164" spans="1:17" x14ac:dyDescent="0.2">
      <c r="A164" t="s">
        <v>91</v>
      </c>
      <c r="B164" s="19" t="s">
        <v>47</v>
      </c>
      <c r="C164" s="41">
        <v>47615.573199999999</v>
      </c>
      <c r="D164" s="41">
        <v>5.0000000000000001E-4</v>
      </c>
      <c r="E164" s="1">
        <f t="shared" si="19"/>
        <v>5367.9968140893061</v>
      </c>
      <c r="F164" s="1">
        <f t="shared" si="20"/>
        <v>5368</v>
      </c>
      <c r="G164" s="1">
        <f t="shared" si="23"/>
        <v>-2.6024799954029731E-3</v>
      </c>
      <c r="J164" s="1">
        <f t="shared" ref="J164:J170" si="24">+G164</f>
        <v>-2.6024799954029731E-3</v>
      </c>
      <c r="O164" s="1">
        <f t="shared" ca="1" si="21"/>
        <v>1.2733417238052049E-3</v>
      </c>
      <c r="Q164" s="122">
        <f t="shared" si="22"/>
        <v>32597.073199999999</v>
      </c>
    </row>
    <row r="165" spans="1:17" x14ac:dyDescent="0.2">
      <c r="A165" s="42" t="s">
        <v>91</v>
      </c>
      <c r="B165" s="43" t="s">
        <v>47</v>
      </c>
      <c r="C165" s="44">
        <v>47615.573299999996</v>
      </c>
      <c r="D165" s="41"/>
      <c r="E165" s="30">
        <f t="shared" si="19"/>
        <v>5367.9969365075622</v>
      </c>
      <c r="F165" s="1">
        <f t="shared" si="20"/>
        <v>5368</v>
      </c>
      <c r="G165" s="1">
        <f t="shared" si="23"/>
        <v>-2.5024799979291856E-3</v>
      </c>
      <c r="J165" s="1">
        <f t="shared" si="24"/>
        <v>-2.5024799979291856E-3</v>
      </c>
      <c r="O165" s="1">
        <f t="shared" ca="1" si="21"/>
        <v>1.2733417238052049E-3</v>
      </c>
      <c r="Q165" s="122">
        <f t="shared" si="22"/>
        <v>32597.073299999996</v>
      </c>
    </row>
    <row r="166" spans="1:17" x14ac:dyDescent="0.2">
      <c r="A166" t="s">
        <v>91</v>
      </c>
      <c r="B166" s="19" t="s">
        <v>47</v>
      </c>
      <c r="C166" s="41">
        <v>47615.573400000001</v>
      </c>
      <c r="D166" s="41">
        <v>1.2999999999999999E-3</v>
      </c>
      <c r="E166" s="1">
        <f t="shared" si="19"/>
        <v>5367.9970589258264</v>
      </c>
      <c r="F166" s="1">
        <f t="shared" si="20"/>
        <v>5368</v>
      </c>
      <c r="G166" s="1">
        <f t="shared" si="23"/>
        <v>-2.4024799931794405E-3</v>
      </c>
      <c r="J166" s="1">
        <f t="shared" si="24"/>
        <v>-2.4024799931794405E-3</v>
      </c>
      <c r="O166" s="1">
        <f t="shared" ca="1" si="21"/>
        <v>1.2733417238052049E-3</v>
      </c>
      <c r="Q166" s="122">
        <f t="shared" si="22"/>
        <v>32597.073400000001</v>
      </c>
    </row>
    <row r="167" spans="1:17" x14ac:dyDescent="0.2">
      <c r="A167" t="s">
        <v>91</v>
      </c>
      <c r="B167" s="19" t="s">
        <v>47</v>
      </c>
      <c r="C167" s="41">
        <v>47615.5743</v>
      </c>
      <c r="D167" s="41">
        <v>5.9999999999999995E-4</v>
      </c>
      <c r="E167" s="1">
        <f t="shared" si="19"/>
        <v>5367.9981606901529</v>
      </c>
      <c r="F167" s="1">
        <f t="shared" si="20"/>
        <v>5368</v>
      </c>
      <c r="G167" s="1">
        <f t="shared" si="23"/>
        <v>-1.50247999408748E-3</v>
      </c>
      <c r="J167" s="1">
        <f t="shared" si="24"/>
        <v>-1.50247999408748E-3</v>
      </c>
      <c r="O167" s="1">
        <f t="shared" ca="1" si="21"/>
        <v>1.2733417238052049E-3</v>
      </c>
      <c r="Q167" s="122">
        <f t="shared" si="22"/>
        <v>32597.0743</v>
      </c>
    </row>
    <row r="168" spans="1:17" x14ac:dyDescent="0.2">
      <c r="A168" t="s">
        <v>91</v>
      </c>
      <c r="B168" s="19" t="s">
        <v>47</v>
      </c>
      <c r="C168" s="41">
        <v>47620.4738</v>
      </c>
      <c r="D168" s="41">
        <v>4.0000000000000002E-4</v>
      </c>
      <c r="E168" s="1">
        <f t="shared" si="19"/>
        <v>5373.9960432705002</v>
      </c>
      <c r="F168" s="1">
        <f t="shared" si="20"/>
        <v>5374</v>
      </c>
      <c r="G168" s="1">
        <f t="shared" si="23"/>
        <v>-3.2321399994543754E-3</v>
      </c>
      <c r="J168" s="1">
        <f t="shared" si="24"/>
        <v>-3.2321399994543754E-3</v>
      </c>
      <c r="O168" s="1">
        <f t="shared" ca="1" si="21"/>
        <v>1.2669185025874783E-3</v>
      </c>
      <c r="Q168" s="122">
        <f t="shared" si="22"/>
        <v>32601.9738</v>
      </c>
    </row>
    <row r="169" spans="1:17" x14ac:dyDescent="0.2">
      <c r="A169" t="s">
        <v>91</v>
      </c>
      <c r="B169" s="19" t="s">
        <v>47</v>
      </c>
      <c r="C169" s="41">
        <v>47620.4738</v>
      </c>
      <c r="D169" s="41">
        <v>1.2999999999999999E-3</v>
      </c>
      <c r="E169" s="1">
        <f t="shared" si="19"/>
        <v>5373.9960432705002</v>
      </c>
      <c r="F169" s="1">
        <f t="shared" si="20"/>
        <v>5374</v>
      </c>
      <c r="G169" s="1">
        <f t="shared" si="23"/>
        <v>-3.2321399994543754E-3</v>
      </c>
      <c r="J169" s="1">
        <f t="shared" si="24"/>
        <v>-3.2321399994543754E-3</v>
      </c>
      <c r="O169" s="1">
        <f t="shared" ca="1" si="21"/>
        <v>1.2669185025874783E-3</v>
      </c>
      <c r="Q169" s="122">
        <f t="shared" si="22"/>
        <v>32601.9738</v>
      </c>
    </row>
    <row r="170" spans="1:17" x14ac:dyDescent="0.2">
      <c r="A170" t="s">
        <v>91</v>
      </c>
      <c r="B170" s="19" t="s">
        <v>47</v>
      </c>
      <c r="C170" s="41">
        <v>47620.475400000003</v>
      </c>
      <c r="D170" s="41">
        <v>1.8E-3</v>
      </c>
      <c r="E170" s="1">
        <f t="shared" si="19"/>
        <v>5373.9980019626419</v>
      </c>
      <c r="F170" s="1">
        <f t="shared" si="20"/>
        <v>5374</v>
      </c>
      <c r="G170" s="1">
        <f t="shared" si="23"/>
        <v>-1.6321399962180294E-3</v>
      </c>
      <c r="J170" s="1">
        <f t="shared" si="24"/>
        <v>-1.6321399962180294E-3</v>
      </c>
      <c r="O170" s="1">
        <f t="shared" ca="1" si="21"/>
        <v>1.2669185025874783E-3</v>
      </c>
      <c r="Q170" s="122">
        <f t="shared" si="22"/>
        <v>32601.975400000003</v>
      </c>
    </row>
    <row r="171" spans="1:17" x14ac:dyDescent="0.2">
      <c r="A171" t="s">
        <v>92</v>
      </c>
      <c r="B171" s="19" t="s">
        <v>46</v>
      </c>
      <c r="C171" s="41">
        <v>47654.392</v>
      </c>
      <c r="D171" s="41"/>
      <c r="E171" s="1">
        <f t="shared" si="19"/>
        <v>5415.5181130606352</v>
      </c>
      <c r="F171" s="1">
        <f t="shared" si="20"/>
        <v>5415.5</v>
      </c>
      <c r="G171" s="1">
        <f t="shared" si="23"/>
        <v>1.4796045004914049E-2</v>
      </c>
      <c r="I171" s="1">
        <f>+G171</f>
        <v>1.4796045004914049E-2</v>
      </c>
      <c r="O171" s="1">
        <f t="shared" ca="1" si="21"/>
        <v>1.2224912224982039E-3</v>
      </c>
      <c r="Q171" s="122">
        <f t="shared" si="22"/>
        <v>32635.892</v>
      </c>
    </row>
    <row r="172" spans="1:17" x14ac:dyDescent="0.2">
      <c r="A172" t="s">
        <v>91</v>
      </c>
      <c r="B172" s="19" t="s">
        <v>46</v>
      </c>
      <c r="C172" s="41">
        <v>47658.457900000001</v>
      </c>
      <c r="D172" s="41">
        <v>1.2999999999999999E-3</v>
      </c>
      <c r="E172" s="1">
        <f t="shared" si="19"/>
        <v>5420.495517037255</v>
      </c>
      <c r="F172" s="1">
        <f t="shared" si="20"/>
        <v>5420.5</v>
      </c>
      <c r="G172" s="1">
        <f t="shared" si="23"/>
        <v>-3.6620049941120669E-3</v>
      </c>
      <c r="J172" s="1">
        <f>+G172</f>
        <v>-3.6620049941120669E-3</v>
      </c>
      <c r="O172" s="1">
        <f t="shared" ca="1" si="21"/>
        <v>1.2171385381500987E-3</v>
      </c>
      <c r="Q172" s="122">
        <f t="shared" si="22"/>
        <v>32639.957900000001</v>
      </c>
    </row>
    <row r="173" spans="1:17" x14ac:dyDescent="0.2">
      <c r="A173" t="s">
        <v>91</v>
      </c>
      <c r="B173" s="19" t="s">
        <v>46</v>
      </c>
      <c r="C173" s="41">
        <v>47658.457999999999</v>
      </c>
      <c r="D173" s="41">
        <v>1.8E-3</v>
      </c>
      <c r="E173" s="1">
        <f t="shared" si="19"/>
        <v>5420.4956394555102</v>
      </c>
      <c r="F173" s="1">
        <f t="shared" si="20"/>
        <v>5420.5</v>
      </c>
      <c r="G173" s="1">
        <f t="shared" si="23"/>
        <v>-3.5620049966382794E-3</v>
      </c>
      <c r="J173" s="1">
        <f>+G173</f>
        <v>-3.5620049966382794E-3</v>
      </c>
      <c r="O173" s="1">
        <f t="shared" ca="1" si="21"/>
        <v>1.2171385381500987E-3</v>
      </c>
      <c r="Q173" s="122">
        <f t="shared" si="22"/>
        <v>32639.957999999999</v>
      </c>
    </row>
    <row r="174" spans="1:17" x14ac:dyDescent="0.2">
      <c r="A174" t="s">
        <v>91</v>
      </c>
      <c r="B174" s="19" t="s">
        <v>46</v>
      </c>
      <c r="C174" s="41">
        <v>47658.460400000004</v>
      </c>
      <c r="D174" s="41">
        <v>2.7000000000000001E-3</v>
      </c>
      <c r="E174" s="1">
        <f t="shared" si="19"/>
        <v>5420.4985774937222</v>
      </c>
      <c r="F174" s="1">
        <f t="shared" si="20"/>
        <v>5420.5</v>
      </c>
      <c r="G174" s="1">
        <f t="shared" si="23"/>
        <v>-1.1620049917837605E-3</v>
      </c>
      <c r="J174" s="1">
        <f>+G174</f>
        <v>-1.1620049917837605E-3</v>
      </c>
      <c r="O174" s="1">
        <f t="shared" ca="1" si="21"/>
        <v>1.2171385381500987E-3</v>
      </c>
      <c r="Q174" s="122">
        <f t="shared" si="22"/>
        <v>32639.960400000004</v>
      </c>
    </row>
    <row r="175" spans="1:17" x14ac:dyDescent="0.2">
      <c r="A175" t="s">
        <v>70</v>
      </c>
      <c r="B175" s="19"/>
      <c r="C175" s="41">
        <v>47659.678</v>
      </c>
      <c r="D175" s="41"/>
      <c r="E175" s="1">
        <f t="shared" si="19"/>
        <v>5421.989142210492</v>
      </c>
      <c r="F175" s="1">
        <f t="shared" si="20"/>
        <v>5422</v>
      </c>
      <c r="G175" s="1">
        <f t="shared" si="23"/>
        <v>-8.8694199948804453E-3</v>
      </c>
      <c r="I175" s="1">
        <f>+G175</f>
        <v>-8.8694199948804453E-3</v>
      </c>
      <c r="O175" s="1">
        <f t="shared" ca="1" si="21"/>
        <v>1.215532732845667E-3</v>
      </c>
      <c r="Q175" s="122">
        <f t="shared" si="22"/>
        <v>32641.178</v>
      </c>
    </row>
    <row r="176" spans="1:17" x14ac:dyDescent="0.2">
      <c r="A176" t="s">
        <v>70</v>
      </c>
      <c r="B176" s="19"/>
      <c r="C176" s="41">
        <v>47672.756000000001</v>
      </c>
      <c r="D176" s="41"/>
      <c r="E176" s="1">
        <f t="shared" si="19"/>
        <v>5437.9990020708456</v>
      </c>
      <c r="F176" s="1">
        <f t="shared" si="20"/>
        <v>5438</v>
      </c>
      <c r="G176" s="1">
        <f t="shared" si="23"/>
        <v>-8.1517999205971137E-4</v>
      </c>
      <c r="I176" s="1">
        <f>+G176</f>
        <v>-8.1517999205971137E-4</v>
      </c>
      <c r="O176" s="1">
        <f t="shared" ca="1" si="21"/>
        <v>1.19840414293173E-3</v>
      </c>
      <c r="Q176" s="122">
        <f t="shared" si="22"/>
        <v>32654.256000000001</v>
      </c>
    </row>
    <row r="177" spans="1:17" x14ac:dyDescent="0.2">
      <c r="A177" t="s">
        <v>70</v>
      </c>
      <c r="B177" s="19"/>
      <c r="C177" s="41">
        <v>47681.743999999999</v>
      </c>
      <c r="D177" s="41"/>
      <c r="E177" s="1">
        <f t="shared" si="19"/>
        <v>5449.0019551542528</v>
      </c>
      <c r="F177" s="1">
        <f t="shared" si="20"/>
        <v>5449</v>
      </c>
      <c r="G177" s="1">
        <f t="shared" si="23"/>
        <v>1.5971100001479499E-3</v>
      </c>
      <c r="I177" s="1">
        <f>+G177</f>
        <v>1.5971100001479499E-3</v>
      </c>
      <c r="O177" s="1">
        <f t="shared" ca="1" si="21"/>
        <v>1.1866282373658981E-3</v>
      </c>
      <c r="Q177" s="122">
        <f t="shared" si="22"/>
        <v>32663.243999999999</v>
      </c>
    </row>
    <row r="178" spans="1:17" x14ac:dyDescent="0.2">
      <c r="A178" t="s">
        <v>93</v>
      </c>
      <c r="B178" s="19"/>
      <c r="C178" s="41">
        <v>48013.4</v>
      </c>
      <c r="D178" s="41"/>
      <c r="E178" s="1">
        <f t="shared" si="19"/>
        <v>5855.0094549129999</v>
      </c>
      <c r="F178" s="1">
        <f t="shared" si="20"/>
        <v>5855</v>
      </c>
      <c r="G178" s="1">
        <f t="shared" si="23"/>
        <v>7.7234500058693811E-3</v>
      </c>
      <c r="I178" s="1">
        <f>+G178</f>
        <v>7.7234500058693811E-3</v>
      </c>
      <c r="O178" s="1">
        <f t="shared" ca="1" si="21"/>
        <v>7.5199026829974452E-4</v>
      </c>
      <c r="Q178" s="122">
        <f t="shared" si="22"/>
        <v>32994.9</v>
      </c>
    </row>
    <row r="179" spans="1:17" x14ac:dyDescent="0.2">
      <c r="A179" s="45" t="s">
        <v>94</v>
      </c>
      <c r="B179" s="46" t="s">
        <v>46</v>
      </c>
      <c r="C179" s="47">
        <v>48360.138899999998</v>
      </c>
      <c r="D179" s="47" t="s">
        <v>81</v>
      </c>
      <c r="E179" s="30">
        <f t="shared" si="19"/>
        <v>6279.4811781988619</v>
      </c>
      <c r="F179" s="1">
        <f t="shared" si="20"/>
        <v>6279.5</v>
      </c>
      <c r="G179" s="1">
        <f t="shared" si="23"/>
        <v>-1.5374994996818714E-2</v>
      </c>
      <c r="K179" s="1">
        <f>+G179</f>
        <v>-1.5374994996818714E-2</v>
      </c>
      <c r="O179" s="1">
        <f t="shared" ca="1" si="21"/>
        <v>2.9754736714560168E-4</v>
      </c>
      <c r="Q179" s="122">
        <f t="shared" si="22"/>
        <v>33341.638899999998</v>
      </c>
    </row>
    <row r="180" spans="1:17" x14ac:dyDescent="0.2">
      <c r="A180" s="45" t="s">
        <v>94</v>
      </c>
      <c r="B180" s="46" t="s">
        <v>47</v>
      </c>
      <c r="C180" s="47">
        <v>48362.181600000004</v>
      </c>
      <c r="D180" s="47" t="s">
        <v>81</v>
      </c>
      <c r="E180" s="30">
        <f t="shared" si="19"/>
        <v>6281.9818159673914</v>
      </c>
      <c r="F180" s="1">
        <f t="shared" si="20"/>
        <v>6282</v>
      </c>
      <c r="G180" s="1">
        <f t="shared" si="23"/>
        <v>-1.485401999525493E-2</v>
      </c>
      <c r="K180" s="1">
        <f>+G180</f>
        <v>-1.485401999525493E-2</v>
      </c>
      <c r="O180" s="1">
        <f t="shared" ca="1" si="21"/>
        <v>2.9487102497154864E-4</v>
      </c>
      <c r="Q180" s="122">
        <f t="shared" si="22"/>
        <v>33343.681600000004</v>
      </c>
    </row>
    <row r="181" spans="1:17" x14ac:dyDescent="0.2">
      <c r="A181" s="45" t="s">
        <v>94</v>
      </c>
      <c r="B181" s="46" t="s">
        <v>47</v>
      </c>
      <c r="C181" s="47">
        <v>48389.138400000003</v>
      </c>
      <c r="D181" s="47" t="s">
        <v>81</v>
      </c>
      <c r="E181" s="30">
        <f t="shared" si="19"/>
        <v>6314.9818611030032</v>
      </c>
      <c r="F181" s="1">
        <f t="shared" si="20"/>
        <v>6315</v>
      </c>
      <c r="G181" s="1">
        <f t="shared" si="23"/>
        <v>-1.4817149996815715E-2</v>
      </c>
      <c r="K181" s="1">
        <f>+G181</f>
        <v>-1.4817149996815715E-2</v>
      </c>
      <c r="O181" s="1">
        <f t="shared" ca="1" si="21"/>
        <v>2.5954330827405309E-4</v>
      </c>
      <c r="Q181" s="122">
        <f t="shared" si="22"/>
        <v>33370.638400000003</v>
      </c>
    </row>
    <row r="182" spans="1:17" x14ac:dyDescent="0.2">
      <c r="A182" s="45" t="s">
        <v>94</v>
      </c>
      <c r="B182" s="46" t="s">
        <v>46</v>
      </c>
      <c r="C182" s="47">
        <v>48396.086600000002</v>
      </c>
      <c r="D182" s="47" t="s">
        <v>81</v>
      </c>
      <c r="E182" s="30">
        <f t="shared" si="19"/>
        <v>6323.4877265473897</v>
      </c>
      <c r="F182" s="1">
        <f t="shared" si="20"/>
        <v>6323.5</v>
      </c>
      <c r="G182" s="1">
        <f t="shared" si="23"/>
        <v>-1.0025834992120508E-2</v>
      </c>
      <c r="K182" s="1">
        <f>+G182</f>
        <v>-1.0025834992120508E-2</v>
      </c>
      <c r="O182" s="1">
        <f t="shared" ca="1" si="21"/>
        <v>2.5044374488227428E-4</v>
      </c>
      <c r="Q182" s="122">
        <f t="shared" si="22"/>
        <v>33377.586600000002</v>
      </c>
    </row>
    <row r="183" spans="1:17" x14ac:dyDescent="0.2">
      <c r="A183" t="s">
        <v>95</v>
      </c>
      <c r="B183" s="19" t="s">
        <v>46</v>
      </c>
      <c r="C183" s="41">
        <v>48760.415999999997</v>
      </c>
      <c r="D183" s="41">
        <v>5.0000000000000001E-3</v>
      </c>
      <c r="E183" s="1">
        <f t="shared" si="19"/>
        <v>6769.4934336131491</v>
      </c>
      <c r="F183" s="1">
        <f t="shared" si="20"/>
        <v>6769.5</v>
      </c>
      <c r="G183" s="1">
        <f t="shared" si="23"/>
        <v>-5.3638949975720607E-3</v>
      </c>
      <c r="I183" s="1">
        <f t="shared" ref="I183:I195" si="25">+G183</f>
        <v>-5.3638949975720607E-3</v>
      </c>
      <c r="O183" s="1">
        <f t="shared" ca="1" si="21"/>
        <v>-2.2701569896872199E-4</v>
      </c>
      <c r="Q183" s="122">
        <f t="shared" si="22"/>
        <v>33741.915999999997</v>
      </c>
    </row>
    <row r="184" spans="1:17" x14ac:dyDescent="0.2">
      <c r="A184" t="s">
        <v>95</v>
      </c>
      <c r="B184" s="19"/>
      <c r="C184" s="41">
        <v>48780.427000000003</v>
      </c>
      <c r="D184" s="41">
        <v>6.0000000000000001E-3</v>
      </c>
      <c r="E184" s="1">
        <f t="shared" si="19"/>
        <v>6793.9905513425874</v>
      </c>
      <c r="F184" s="1">
        <f t="shared" si="20"/>
        <v>6794</v>
      </c>
      <c r="G184" s="1">
        <f t="shared" si="23"/>
        <v>-7.7183399916975759E-3</v>
      </c>
      <c r="I184" s="1">
        <f t="shared" si="25"/>
        <v>-7.7183399916975759E-3</v>
      </c>
      <c r="O184" s="1">
        <f t="shared" ca="1" si="21"/>
        <v>-2.5324385227443787E-4</v>
      </c>
      <c r="Q184" s="122">
        <f t="shared" si="22"/>
        <v>33761.927000000003</v>
      </c>
    </row>
    <row r="185" spans="1:17" x14ac:dyDescent="0.2">
      <c r="A185" t="s">
        <v>95</v>
      </c>
      <c r="B185" s="19"/>
      <c r="C185" s="41">
        <v>48789.421000000002</v>
      </c>
      <c r="D185" s="41">
        <v>5.0000000000000001E-3</v>
      </c>
      <c r="E185" s="1">
        <f t="shared" si="19"/>
        <v>6805.0008495215125</v>
      </c>
      <c r="F185" s="1">
        <f t="shared" si="20"/>
        <v>6805</v>
      </c>
      <c r="G185" s="1">
        <f t="shared" si="23"/>
        <v>6.9395000173244625E-4</v>
      </c>
      <c r="I185" s="1">
        <f t="shared" si="25"/>
        <v>6.9395000173244625E-4</v>
      </c>
      <c r="O185" s="1">
        <f t="shared" ca="1" si="21"/>
        <v>-2.6501975784026972E-4</v>
      </c>
      <c r="Q185" s="122">
        <f t="shared" si="22"/>
        <v>33770.921000000002</v>
      </c>
    </row>
    <row r="186" spans="1:17" x14ac:dyDescent="0.2">
      <c r="A186" t="s">
        <v>96</v>
      </c>
      <c r="B186" s="19" t="s">
        <v>46</v>
      </c>
      <c r="C186" s="41">
        <v>49090.432999999997</v>
      </c>
      <c r="D186" s="41">
        <v>7.0000000000000001E-3</v>
      </c>
      <c r="E186" s="1">
        <f t="shared" si="19"/>
        <v>7173.4944981133576</v>
      </c>
      <c r="F186" s="1">
        <f t="shared" si="20"/>
        <v>7173.5</v>
      </c>
      <c r="G186" s="1">
        <f t="shared" si="23"/>
        <v>-4.4943350003450178E-3</v>
      </c>
      <c r="I186" s="1">
        <f t="shared" si="25"/>
        <v>-4.4943350003450178E-3</v>
      </c>
      <c r="O186" s="1">
        <f t="shared" ca="1" si="21"/>
        <v>-6.5951259429563366E-4</v>
      </c>
      <c r="Q186" s="122">
        <f t="shared" si="22"/>
        <v>34071.932999999997</v>
      </c>
    </row>
    <row r="187" spans="1:17" x14ac:dyDescent="0.2">
      <c r="A187" t="s">
        <v>96</v>
      </c>
      <c r="B187" s="19"/>
      <c r="C187" s="41">
        <v>49097.375999999997</v>
      </c>
      <c r="D187" s="41">
        <v>5.0000000000000001E-3</v>
      </c>
      <c r="E187" s="1">
        <f t="shared" si="19"/>
        <v>7181.9939978082966</v>
      </c>
      <c r="F187" s="1">
        <f t="shared" si="20"/>
        <v>7182</v>
      </c>
      <c r="G187" s="1">
        <f t="shared" si="23"/>
        <v>-4.9030200025299564E-3</v>
      </c>
      <c r="I187" s="1">
        <f t="shared" si="25"/>
        <v>-4.9030200025299564E-3</v>
      </c>
      <c r="O187" s="1">
        <f t="shared" ca="1" si="21"/>
        <v>-6.6861215768741246E-4</v>
      </c>
      <c r="Q187" s="122">
        <f t="shared" si="22"/>
        <v>34078.875999999997</v>
      </c>
    </row>
    <row r="188" spans="1:17" x14ac:dyDescent="0.2">
      <c r="A188" t="s">
        <v>97</v>
      </c>
      <c r="B188" s="19"/>
      <c r="C188" s="41">
        <v>49119.428</v>
      </c>
      <c r="D188" s="41"/>
      <c r="E188" s="1">
        <f t="shared" si="19"/>
        <v>7208.9896721958585</v>
      </c>
      <c r="F188" s="1">
        <f t="shared" si="20"/>
        <v>7209</v>
      </c>
      <c r="G188" s="1">
        <f t="shared" si="23"/>
        <v>-8.4364899958018214E-3</v>
      </c>
      <c r="I188" s="1">
        <f t="shared" si="25"/>
        <v>-8.4364899958018214E-3</v>
      </c>
      <c r="O188" s="1">
        <f t="shared" ca="1" si="21"/>
        <v>-6.9751665316718139E-4</v>
      </c>
      <c r="Q188" s="122">
        <f t="shared" si="22"/>
        <v>34100.928</v>
      </c>
    </row>
    <row r="189" spans="1:17" x14ac:dyDescent="0.2">
      <c r="A189" t="s">
        <v>96</v>
      </c>
      <c r="B189" s="19"/>
      <c r="C189" s="41">
        <v>49137.398999999998</v>
      </c>
      <c r="D189" s="41">
        <v>5.0000000000000001E-3</v>
      </c>
      <c r="E189" s="1">
        <f t="shared" si="19"/>
        <v>7230.9894574497466</v>
      </c>
      <c r="F189" s="1">
        <f t="shared" si="20"/>
        <v>7231</v>
      </c>
      <c r="G189" s="1">
        <f t="shared" si="23"/>
        <v>-8.6119100014911965E-3</v>
      </c>
      <c r="I189" s="1">
        <f t="shared" si="25"/>
        <v>-8.6119100014911965E-3</v>
      </c>
      <c r="O189" s="1">
        <f t="shared" ca="1" si="21"/>
        <v>-7.2106846429884509E-4</v>
      </c>
      <c r="Q189" s="122">
        <f t="shared" si="22"/>
        <v>34118.898999999998</v>
      </c>
    </row>
    <row r="190" spans="1:17" x14ac:dyDescent="0.2">
      <c r="A190" t="s">
        <v>97</v>
      </c>
      <c r="B190" s="19"/>
      <c r="C190" s="41">
        <v>49480.480000000003</v>
      </c>
      <c r="D190" s="41"/>
      <c r="E190" s="1">
        <f t="shared" si="19"/>
        <v>7650.9832432541107</v>
      </c>
      <c r="F190" s="1">
        <f t="shared" si="20"/>
        <v>7651</v>
      </c>
      <c r="G190" s="1">
        <f t="shared" ref="G190:G221" si="26">+C190-(C$7+F190*C$8)</f>
        <v>-1.3688109997019637E-2</v>
      </c>
      <c r="I190" s="1">
        <f t="shared" si="25"/>
        <v>-1.3688109997019637E-2</v>
      </c>
      <c r="O190" s="1">
        <f t="shared" ca="1" si="21"/>
        <v>-1.1706939495396938E-3</v>
      </c>
      <c r="Q190" s="122">
        <f t="shared" si="22"/>
        <v>34461.980000000003</v>
      </c>
    </row>
    <row r="191" spans="1:17" x14ac:dyDescent="0.2">
      <c r="A191" t="s">
        <v>97</v>
      </c>
      <c r="B191" s="19"/>
      <c r="C191" s="41">
        <v>49480.489000000001</v>
      </c>
      <c r="D191" s="41"/>
      <c r="E191" s="1">
        <f t="shared" si="19"/>
        <v>7650.9942608973824</v>
      </c>
      <c r="F191" s="1">
        <f t="shared" si="20"/>
        <v>7651</v>
      </c>
      <c r="G191" s="1">
        <f t="shared" si="26"/>
        <v>-4.6881099988240749E-3</v>
      </c>
      <c r="I191" s="1">
        <f t="shared" si="25"/>
        <v>-4.6881099988240749E-3</v>
      </c>
      <c r="O191" s="1">
        <f t="shared" ca="1" si="21"/>
        <v>-1.1706939495396938E-3</v>
      </c>
      <c r="Q191" s="122">
        <f t="shared" si="22"/>
        <v>34461.989000000001</v>
      </c>
    </row>
    <row r="192" spans="1:17" x14ac:dyDescent="0.2">
      <c r="A192" t="s">
        <v>97</v>
      </c>
      <c r="B192" s="19"/>
      <c r="C192" s="41">
        <v>49480.491999999998</v>
      </c>
      <c r="D192" s="41"/>
      <c r="E192" s="1">
        <f t="shared" si="19"/>
        <v>7650.9979334451373</v>
      </c>
      <c r="F192" s="1">
        <f t="shared" si="20"/>
        <v>7651</v>
      </c>
      <c r="G192" s="1">
        <f t="shared" si="26"/>
        <v>-1.6881100018508732E-3</v>
      </c>
      <c r="I192" s="1">
        <f t="shared" si="25"/>
        <v>-1.6881100018508732E-3</v>
      </c>
      <c r="O192" s="1">
        <f t="shared" ca="1" si="21"/>
        <v>-1.1706939495396938E-3</v>
      </c>
      <c r="Q192" s="122">
        <f t="shared" si="22"/>
        <v>34461.991999999998</v>
      </c>
    </row>
    <row r="193" spans="1:17" x14ac:dyDescent="0.2">
      <c r="A193" t="s">
        <v>97</v>
      </c>
      <c r="B193" s="19"/>
      <c r="C193" s="41">
        <v>49480.493999999999</v>
      </c>
      <c r="D193" s="41"/>
      <c r="E193" s="1">
        <f t="shared" si="19"/>
        <v>7651.0003818103096</v>
      </c>
      <c r="F193" s="1">
        <f t="shared" si="20"/>
        <v>7651</v>
      </c>
      <c r="G193" s="1">
        <f t="shared" si="26"/>
        <v>3.1188999855658039E-4</v>
      </c>
      <c r="I193" s="1">
        <f t="shared" si="25"/>
        <v>3.1188999855658039E-4</v>
      </c>
      <c r="O193" s="1">
        <f t="shared" ca="1" si="21"/>
        <v>-1.1706939495396938E-3</v>
      </c>
      <c r="Q193" s="122">
        <f t="shared" si="22"/>
        <v>34461.993999999999</v>
      </c>
    </row>
    <row r="194" spans="1:17" x14ac:dyDescent="0.2">
      <c r="A194" t="s">
        <v>70</v>
      </c>
      <c r="B194" s="19"/>
      <c r="C194" s="41">
        <v>49488.665999999997</v>
      </c>
      <c r="D194" s="41"/>
      <c r="E194" s="1">
        <f t="shared" si="19"/>
        <v>7661.0044019035022</v>
      </c>
      <c r="F194" s="1">
        <f t="shared" si="20"/>
        <v>7661</v>
      </c>
      <c r="G194" s="1">
        <f t="shared" si="26"/>
        <v>3.595790003600996E-3</v>
      </c>
      <c r="I194" s="1">
        <f t="shared" si="25"/>
        <v>3.595790003600996E-3</v>
      </c>
      <c r="O194" s="1">
        <f t="shared" ca="1" si="21"/>
        <v>-1.1813993182359043E-3</v>
      </c>
      <c r="Q194" s="122">
        <f t="shared" si="22"/>
        <v>34470.165999999997</v>
      </c>
    </row>
    <row r="195" spans="1:17" x14ac:dyDescent="0.2">
      <c r="A195" t="s">
        <v>70</v>
      </c>
      <c r="B195" s="19"/>
      <c r="C195" s="41">
        <v>49492.733699999997</v>
      </c>
      <c r="D195" s="41"/>
      <c r="E195" s="1">
        <f t="shared" si="19"/>
        <v>7665.984009408774</v>
      </c>
      <c r="F195" s="1">
        <f t="shared" si="20"/>
        <v>7666</v>
      </c>
      <c r="G195" s="1">
        <f t="shared" si="26"/>
        <v>-1.3062259997241199E-2</v>
      </c>
      <c r="I195" s="1">
        <f t="shared" si="25"/>
        <v>-1.3062259997241199E-2</v>
      </c>
      <c r="O195" s="1">
        <f t="shared" ca="1" si="21"/>
        <v>-1.1867520025840086E-3</v>
      </c>
      <c r="Q195" s="122">
        <f t="shared" si="22"/>
        <v>34474.233699999997</v>
      </c>
    </row>
    <row r="196" spans="1:17" x14ac:dyDescent="0.2">
      <c r="A196" s="45" t="s">
        <v>98</v>
      </c>
      <c r="B196" s="46" t="s">
        <v>47</v>
      </c>
      <c r="C196" s="47">
        <v>49830.925799999997</v>
      </c>
      <c r="D196" s="47" t="s">
        <v>81</v>
      </c>
      <c r="E196" s="30">
        <f t="shared" si="19"/>
        <v>8079.9928889681951</v>
      </c>
      <c r="F196" s="1">
        <f t="shared" si="20"/>
        <v>8080</v>
      </c>
      <c r="G196" s="1">
        <f t="shared" si="26"/>
        <v>-5.8088000005227514E-3</v>
      </c>
      <c r="K196" s="1">
        <f>+G196</f>
        <v>-5.8088000005227514E-3</v>
      </c>
      <c r="O196" s="1">
        <f t="shared" ca="1" si="21"/>
        <v>-1.6299542666071316E-3</v>
      </c>
      <c r="Q196" s="122">
        <f t="shared" si="22"/>
        <v>34812.425799999997</v>
      </c>
    </row>
    <row r="197" spans="1:17" x14ac:dyDescent="0.2">
      <c r="A197" s="45" t="s">
        <v>98</v>
      </c>
      <c r="B197" s="46" t="s">
        <v>47</v>
      </c>
      <c r="C197" s="47">
        <v>49831.741900000001</v>
      </c>
      <c r="D197" s="47" t="s">
        <v>81</v>
      </c>
      <c r="E197" s="30">
        <f t="shared" si="19"/>
        <v>8080.9919443766739</v>
      </c>
      <c r="F197" s="1">
        <f t="shared" si="20"/>
        <v>8081</v>
      </c>
      <c r="G197" s="1">
        <f t="shared" si="26"/>
        <v>-6.5804099940578453E-3</v>
      </c>
      <c r="K197" s="1">
        <f>+G197</f>
        <v>-6.5804099940578453E-3</v>
      </c>
      <c r="O197" s="1">
        <f t="shared" ca="1" si="21"/>
        <v>-1.6310248034767522E-3</v>
      </c>
      <c r="Q197" s="122">
        <f t="shared" si="22"/>
        <v>34813.241900000001</v>
      </c>
    </row>
    <row r="198" spans="1:17" x14ac:dyDescent="0.2">
      <c r="A198" s="45" t="s">
        <v>98</v>
      </c>
      <c r="B198" s="46" t="s">
        <v>46</v>
      </c>
      <c r="C198" s="47">
        <v>49833.784699999997</v>
      </c>
      <c r="D198" s="47" t="s">
        <v>81</v>
      </c>
      <c r="E198" s="30">
        <f t="shared" si="19"/>
        <v>8083.4927045634504</v>
      </c>
      <c r="F198" s="1">
        <f t="shared" si="20"/>
        <v>8083.5</v>
      </c>
      <c r="G198" s="1">
        <f t="shared" si="26"/>
        <v>-5.9594350022962317E-3</v>
      </c>
      <c r="K198" s="1">
        <f>+G198</f>
        <v>-5.9594350022962317E-3</v>
      </c>
      <c r="O198" s="1">
        <f t="shared" ca="1" si="21"/>
        <v>-1.6337011456508052E-3</v>
      </c>
      <c r="Q198" s="122">
        <f t="shared" si="22"/>
        <v>34815.284699999997</v>
      </c>
    </row>
    <row r="199" spans="1:17" x14ac:dyDescent="0.2">
      <c r="A199" s="42" t="s">
        <v>99</v>
      </c>
      <c r="B199" s="43" t="s">
        <v>47</v>
      </c>
      <c r="C199" s="44">
        <v>49837.469499999999</v>
      </c>
      <c r="D199" s="41"/>
      <c r="E199" s="30">
        <f t="shared" si="19"/>
        <v>8088.0035725565276</v>
      </c>
      <c r="F199" s="1">
        <f t="shared" si="20"/>
        <v>8088</v>
      </c>
      <c r="G199" s="1">
        <f t="shared" si="26"/>
        <v>2.9183200022089295E-3</v>
      </c>
      <c r="K199" s="1">
        <f>+G199</f>
        <v>2.9183200022089295E-3</v>
      </c>
      <c r="O199" s="1">
        <f t="shared" ca="1" si="21"/>
        <v>-1.6385185615640993E-3</v>
      </c>
      <c r="Q199" s="122">
        <f t="shared" si="22"/>
        <v>34818.969499999999</v>
      </c>
    </row>
    <row r="200" spans="1:17" x14ac:dyDescent="0.2">
      <c r="A200" t="s">
        <v>100</v>
      </c>
      <c r="B200" s="19" t="s">
        <v>46</v>
      </c>
      <c r="C200" s="41">
        <v>49844.413</v>
      </c>
      <c r="D200" s="41">
        <v>5.0000000000000001E-3</v>
      </c>
      <c r="E200" s="1">
        <f t="shared" si="19"/>
        <v>8096.5036843427624</v>
      </c>
      <c r="F200" s="1">
        <f t="shared" si="20"/>
        <v>8096.5</v>
      </c>
      <c r="G200" s="1">
        <f t="shared" si="26"/>
        <v>3.0096350019448437E-3</v>
      </c>
      <c r="I200" s="1">
        <f>+G200</f>
        <v>3.0096350019448437E-3</v>
      </c>
      <c r="O200" s="1">
        <f t="shared" ca="1" si="21"/>
        <v>-1.647618124955879E-3</v>
      </c>
      <c r="Q200" s="122">
        <f t="shared" si="22"/>
        <v>34825.913</v>
      </c>
    </row>
    <row r="201" spans="1:17" x14ac:dyDescent="0.2">
      <c r="A201" s="42" t="s">
        <v>87</v>
      </c>
      <c r="B201" s="43" t="s">
        <v>47</v>
      </c>
      <c r="C201" s="44">
        <v>49857.072999999997</v>
      </c>
      <c r="D201" s="41"/>
      <c r="E201" s="30">
        <f t="shared" si="19"/>
        <v>8112.0018358821408</v>
      </c>
      <c r="F201" s="1">
        <f t="shared" si="20"/>
        <v>8112</v>
      </c>
      <c r="G201" s="1">
        <f t="shared" si="26"/>
        <v>1.499680001870729E-3</v>
      </c>
      <c r="K201" s="1">
        <f>+G201</f>
        <v>1.499680001870729E-3</v>
      </c>
      <c r="O201" s="1">
        <f t="shared" ca="1" si="21"/>
        <v>-1.6642114464350058E-3</v>
      </c>
      <c r="Q201" s="122">
        <f t="shared" si="22"/>
        <v>34838.572999999997</v>
      </c>
    </row>
    <row r="202" spans="1:17" x14ac:dyDescent="0.2">
      <c r="A202" s="42" t="s">
        <v>99</v>
      </c>
      <c r="B202" s="43" t="s">
        <v>47</v>
      </c>
      <c r="C202" s="44">
        <v>49864.419800000003</v>
      </c>
      <c r="D202" s="41"/>
      <c r="E202" s="30">
        <f t="shared" si="19"/>
        <v>8120.9956605053358</v>
      </c>
      <c r="F202" s="1">
        <f t="shared" si="20"/>
        <v>8121</v>
      </c>
      <c r="G202" s="1">
        <f t="shared" si="26"/>
        <v>-3.5448099952191114E-3</v>
      </c>
      <c r="K202" s="1">
        <f>+G202</f>
        <v>-3.5448099952191114E-3</v>
      </c>
      <c r="O202" s="1">
        <f t="shared" ca="1" si="21"/>
        <v>-1.6738462782615957E-3</v>
      </c>
      <c r="Q202" s="122">
        <f t="shared" si="22"/>
        <v>34845.919800000003</v>
      </c>
    </row>
    <row r="203" spans="1:17" x14ac:dyDescent="0.2">
      <c r="A203" t="s">
        <v>70</v>
      </c>
      <c r="B203" s="19"/>
      <c r="C203" s="41">
        <v>50152.781999999999</v>
      </c>
      <c r="D203" s="41"/>
      <c r="E203" s="1">
        <f t="shared" si="19"/>
        <v>8474.0036442201763</v>
      </c>
      <c r="F203" s="1">
        <f t="shared" si="20"/>
        <v>8474</v>
      </c>
      <c r="G203" s="1">
        <f t="shared" si="26"/>
        <v>2.9768599997623824E-3</v>
      </c>
      <c r="I203" s="1">
        <f>+G203</f>
        <v>2.9768599997623824E-3</v>
      </c>
      <c r="O203" s="1">
        <f t="shared" ca="1" si="21"/>
        <v>-2.051745793237832E-3</v>
      </c>
      <c r="Q203" s="122">
        <f t="shared" si="22"/>
        <v>35134.281999999999</v>
      </c>
    </row>
    <row r="204" spans="1:17" x14ac:dyDescent="0.2">
      <c r="A204" s="42" t="s">
        <v>101</v>
      </c>
      <c r="B204" s="43" t="s">
        <v>47</v>
      </c>
      <c r="C204" s="44">
        <v>50166.661999999997</v>
      </c>
      <c r="D204" s="41"/>
      <c r="E204" s="30">
        <f t="shared" si="19"/>
        <v>8490.9952985145374</v>
      </c>
      <c r="F204" s="1">
        <f t="shared" si="20"/>
        <v>8491</v>
      </c>
      <c r="G204" s="1">
        <f t="shared" si="26"/>
        <v>-3.8405099985538982E-3</v>
      </c>
      <c r="K204" s="1">
        <f>+G204</f>
        <v>-3.8405099985538982E-3</v>
      </c>
      <c r="O204" s="1">
        <f t="shared" ca="1" si="21"/>
        <v>-2.0699449200213913E-3</v>
      </c>
      <c r="Q204" s="122">
        <f t="shared" si="22"/>
        <v>35148.161999999997</v>
      </c>
    </row>
    <row r="205" spans="1:17" x14ac:dyDescent="0.2">
      <c r="A205" t="s">
        <v>102</v>
      </c>
      <c r="B205" s="19"/>
      <c r="C205" s="41">
        <v>50190.360999999997</v>
      </c>
      <c r="D205" s="41">
        <v>4.0000000000000001E-3</v>
      </c>
      <c r="E205" s="1">
        <f t="shared" si="19"/>
        <v>8520.007201621318</v>
      </c>
      <c r="F205" s="1">
        <f t="shared" si="20"/>
        <v>8520</v>
      </c>
      <c r="G205" s="1">
        <f t="shared" si="26"/>
        <v>5.8828000037465245E-3</v>
      </c>
      <c r="I205" s="1">
        <f>+G205</f>
        <v>5.8828000037465245E-3</v>
      </c>
      <c r="O205" s="1">
        <f t="shared" ca="1" si="21"/>
        <v>-2.1009904892404022E-3</v>
      </c>
      <c r="Q205" s="122">
        <f t="shared" si="22"/>
        <v>35171.860999999997</v>
      </c>
    </row>
    <row r="206" spans="1:17" x14ac:dyDescent="0.2">
      <c r="A206" t="s">
        <v>102</v>
      </c>
      <c r="B206" s="19" t="s">
        <v>46</v>
      </c>
      <c r="C206" s="41">
        <v>50192.4</v>
      </c>
      <c r="D206" s="41">
        <v>5.0000000000000001E-3</v>
      </c>
      <c r="E206" s="1">
        <f t="shared" si="19"/>
        <v>8522.5033099142784</v>
      </c>
      <c r="F206" s="1">
        <f t="shared" si="20"/>
        <v>8522.5</v>
      </c>
      <c r="G206" s="1">
        <f t="shared" si="26"/>
        <v>2.7037750041927211E-3</v>
      </c>
      <c r="I206" s="1">
        <f>+G206</f>
        <v>2.7037750041927211E-3</v>
      </c>
      <c r="O206" s="1">
        <f t="shared" ca="1" si="21"/>
        <v>-2.1036668314144535E-3</v>
      </c>
      <c r="Q206" s="122">
        <f t="shared" si="22"/>
        <v>35173.9</v>
      </c>
    </row>
    <row r="207" spans="1:17" x14ac:dyDescent="0.2">
      <c r="A207" t="s">
        <v>103</v>
      </c>
      <c r="B207" s="19"/>
      <c r="C207" s="41">
        <v>50194.442000000003</v>
      </c>
      <c r="D207" s="41">
        <v>5.0000000000000001E-3</v>
      </c>
      <c r="E207" s="1">
        <f t="shared" si="19"/>
        <v>8525.0030907549917</v>
      </c>
      <c r="F207" s="1">
        <f t="shared" si="20"/>
        <v>8525</v>
      </c>
      <c r="G207" s="1">
        <f t="shared" si="26"/>
        <v>2.524750008888077E-3</v>
      </c>
      <c r="I207" s="1">
        <f>+G207</f>
        <v>2.524750008888077E-3</v>
      </c>
      <c r="O207" s="1">
        <f t="shared" ca="1" si="21"/>
        <v>-2.1063431735885065E-3</v>
      </c>
      <c r="Q207" s="122">
        <f t="shared" si="22"/>
        <v>35175.942000000003</v>
      </c>
    </row>
    <row r="208" spans="1:17" x14ac:dyDescent="0.2">
      <c r="A208" s="42" t="s">
        <v>101</v>
      </c>
      <c r="B208" s="43" t="s">
        <v>47</v>
      </c>
      <c r="C208" s="44">
        <v>50197.7</v>
      </c>
      <c r="D208" s="41"/>
      <c r="E208" s="30">
        <f t="shared" si="19"/>
        <v>8528.9914776203332</v>
      </c>
      <c r="F208" s="1">
        <f t="shared" si="20"/>
        <v>8529</v>
      </c>
      <c r="G208" s="1">
        <f t="shared" si="26"/>
        <v>-6.9616900000255555E-3</v>
      </c>
      <c r="K208" s="1">
        <f>+G208</f>
        <v>-6.9616900000255555E-3</v>
      </c>
      <c r="O208" s="1">
        <f t="shared" ca="1" si="21"/>
        <v>-2.1106253210669904E-3</v>
      </c>
      <c r="Q208" s="122">
        <f t="shared" si="22"/>
        <v>35179.199999999997</v>
      </c>
    </row>
    <row r="209" spans="1:17" x14ac:dyDescent="0.2">
      <c r="A209" t="s">
        <v>102</v>
      </c>
      <c r="B209" s="19" t="s">
        <v>46</v>
      </c>
      <c r="C209" s="41">
        <v>50210.370999999999</v>
      </c>
      <c r="D209" s="41">
        <v>5.0000000000000001E-3</v>
      </c>
      <c r="E209" s="1">
        <f t="shared" si="19"/>
        <v>8544.5030951681656</v>
      </c>
      <c r="F209" s="1">
        <f t="shared" si="20"/>
        <v>8544.5</v>
      </c>
      <c r="G209" s="1">
        <f t="shared" si="26"/>
        <v>2.5283550057793036E-3</v>
      </c>
      <c r="I209" s="1">
        <f>+G209</f>
        <v>2.5283550057793036E-3</v>
      </c>
      <c r="O209" s="1">
        <f t="shared" ca="1" si="21"/>
        <v>-2.1272186425461172E-3</v>
      </c>
      <c r="Q209" s="122">
        <f t="shared" si="22"/>
        <v>35191.870999999999</v>
      </c>
    </row>
    <row r="210" spans="1:17" x14ac:dyDescent="0.2">
      <c r="A210" s="45" t="s">
        <v>98</v>
      </c>
      <c r="B210" s="46" t="s">
        <v>47</v>
      </c>
      <c r="C210" s="47">
        <v>50214.8557</v>
      </c>
      <c r="D210" s="47" t="s">
        <v>81</v>
      </c>
      <c r="E210" s="30">
        <f t="shared" si="19"/>
        <v>8549.9931868118219</v>
      </c>
      <c r="F210" s="1">
        <f t="shared" si="20"/>
        <v>8550</v>
      </c>
      <c r="G210" s="1">
        <f t="shared" si="26"/>
        <v>-5.5654999960097484E-3</v>
      </c>
      <c r="K210" s="1">
        <f t="shared" ref="K210:K215" si="27">+G210</f>
        <v>-5.5654999960097484E-3</v>
      </c>
      <c r="O210" s="1">
        <f t="shared" ca="1" si="21"/>
        <v>-2.1331065953290335E-3</v>
      </c>
      <c r="Q210" s="122">
        <f t="shared" si="22"/>
        <v>35196.3557</v>
      </c>
    </row>
    <row r="211" spans="1:17" x14ac:dyDescent="0.2">
      <c r="A211" s="45" t="s">
        <v>98</v>
      </c>
      <c r="B211" s="46" t="s">
        <v>47</v>
      </c>
      <c r="C211" s="47">
        <v>50223.839</v>
      </c>
      <c r="D211" s="47" t="s">
        <v>81</v>
      </c>
      <c r="E211" s="30">
        <f t="shared" si="19"/>
        <v>8560.9903862370775</v>
      </c>
      <c r="F211" s="1">
        <f t="shared" si="20"/>
        <v>8561</v>
      </c>
      <c r="G211" s="1">
        <f t="shared" si="26"/>
        <v>-7.8532099942094646E-3</v>
      </c>
      <c r="K211" s="1">
        <f t="shared" si="27"/>
        <v>-7.8532099942094646E-3</v>
      </c>
      <c r="O211" s="1">
        <f t="shared" ca="1" si="21"/>
        <v>-2.1448825008948645E-3</v>
      </c>
      <c r="Q211" s="122">
        <f t="shared" si="22"/>
        <v>35205.339</v>
      </c>
    </row>
    <row r="212" spans="1:17" x14ac:dyDescent="0.2">
      <c r="A212" s="45" t="s">
        <v>98</v>
      </c>
      <c r="B212" s="46" t="s">
        <v>46</v>
      </c>
      <c r="C212" s="47">
        <v>50226.699800000002</v>
      </c>
      <c r="D212" s="47" t="s">
        <v>81</v>
      </c>
      <c r="E212" s="30">
        <f t="shared" si="19"/>
        <v>8564.4925277792499</v>
      </c>
      <c r="F212" s="1">
        <f t="shared" si="20"/>
        <v>8564.5</v>
      </c>
      <c r="G212" s="1">
        <f t="shared" si="26"/>
        <v>-6.1038449930492789E-3</v>
      </c>
      <c r="K212" s="1">
        <f t="shared" si="27"/>
        <v>-6.1038449930492789E-3</v>
      </c>
      <c r="O212" s="1">
        <f t="shared" ca="1" si="21"/>
        <v>-2.1486293799385398E-3</v>
      </c>
      <c r="Q212" s="122">
        <f t="shared" si="22"/>
        <v>35208.199800000002</v>
      </c>
    </row>
    <row r="213" spans="1:17" x14ac:dyDescent="0.2">
      <c r="A213" s="42" t="s">
        <v>99</v>
      </c>
      <c r="B213" s="43" t="s">
        <v>47</v>
      </c>
      <c r="C213" s="44">
        <v>50515.471700000002</v>
      </c>
      <c r="D213" s="41"/>
      <c r="E213" s="30">
        <f t="shared" ref="E213:E276" si="28">+(C213-C$7)/C$8</f>
        <v>8918.0020590995991</v>
      </c>
      <c r="F213" s="1">
        <f t="shared" ref="F213:F276" si="29">ROUND(2*E213,0)/2</f>
        <v>8918</v>
      </c>
      <c r="G213" s="1">
        <f t="shared" si="26"/>
        <v>1.6820200034999289E-3</v>
      </c>
      <c r="K213" s="1">
        <f t="shared" si="27"/>
        <v>1.6820200034999289E-3</v>
      </c>
      <c r="O213" s="1">
        <f t="shared" ref="O213:O276" ca="1" si="30">+C$11+C$12*$F213</f>
        <v>-2.5270641633495863E-3</v>
      </c>
      <c r="Q213" s="122">
        <f t="shared" ref="Q213:Q276" si="31">+C213-15018.5</f>
        <v>35496.971700000002</v>
      </c>
    </row>
    <row r="214" spans="1:17" x14ac:dyDescent="0.2">
      <c r="A214" s="42" t="s">
        <v>99</v>
      </c>
      <c r="B214" s="43" t="s">
        <v>47</v>
      </c>
      <c r="C214" s="44">
        <v>50515.4738</v>
      </c>
      <c r="D214" s="41"/>
      <c r="E214" s="30">
        <f t="shared" si="28"/>
        <v>8918.0046298830275</v>
      </c>
      <c r="F214" s="1">
        <f t="shared" si="29"/>
        <v>8918</v>
      </c>
      <c r="G214" s="1">
        <f t="shared" si="26"/>
        <v>3.78202000138117E-3</v>
      </c>
      <c r="K214" s="1">
        <f t="shared" si="27"/>
        <v>3.78202000138117E-3</v>
      </c>
      <c r="O214" s="1">
        <f t="shared" ca="1" si="30"/>
        <v>-2.5270641633495863E-3</v>
      </c>
      <c r="Q214" s="122">
        <f t="shared" si="31"/>
        <v>35496.9738</v>
      </c>
    </row>
    <row r="215" spans="1:17" x14ac:dyDescent="0.2">
      <c r="A215" s="42" t="s">
        <v>87</v>
      </c>
      <c r="B215" s="43" t="s">
        <v>47</v>
      </c>
      <c r="C215" s="44">
        <v>50566.112000000001</v>
      </c>
      <c r="D215" s="41"/>
      <c r="E215" s="30">
        <f t="shared" si="28"/>
        <v>8979.995032511908</v>
      </c>
      <c r="F215" s="1">
        <f t="shared" si="29"/>
        <v>8980</v>
      </c>
      <c r="G215" s="1">
        <f t="shared" si="26"/>
        <v>-4.0577999970992096E-3</v>
      </c>
      <c r="K215" s="1">
        <f t="shared" si="27"/>
        <v>-4.0577999970992096E-3</v>
      </c>
      <c r="O215" s="1">
        <f t="shared" ca="1" si="30"/>
        <v>-2.5934374492660936E-3</v>
      </c>
      <c r="Q215" s="122">
        <f t="shared" si="31"/>
        <v>35547.612000000001</v>
      </c>
    </row>
    <row r="216" spans="1:17" x14ac:dyDescent="0.2">
      <c r="A216" t="s">
        <v>104</v>
      </c>
      <c r="B216" s="19" t="s">
        <v>46</v>
      </c>
      <c r="C216" s="41">
        <v>50571.417000000001</v>
      </c>
      <c r="D216" s="41">
        <v>6.0000000000000001E-3</v>
      </c>
      <c r="E216" s="1">
        <f t="shared" si="28"/>
        <v>8986.489321130899</v>
      </c>
      <c r="F216" s="1">
        <f t="shared" si="29"/>
        <v>8986.5</v>
      </c>
      <c r="G216" s="1">
        <f t="shared" si="26"/>
        <v>-8.7232649966608733E-3</v>
      </c>
      <c r="I216" s="1">
        <f>+G216</f>
        <v>-8.7232649966608733E-3</v>
      </c>
      <c r="O216" s="1">
        <f t="shared" ca="1" si="30"/>
        <v>-2.6003959389186305E-3</v>
      </c>
      <c r="Q216" s="122">
        <f t="shared" si="31"/>
        <v>35552.917000000001</v>
      </c>
    </row>
    <row r="217" spans="1:17" x14ac:dyDescent="0.2">
      <c r="A217" t="s">
        <v>105</v>
      </c>
      <c r="B217" s="19"/>
      <c r="C217" s="41">
        <v>50573.470999999998</v>
      </c>
      <c r="D217" s="41">
        <v>2E-3</v>
      </c>
      <c r="E217" s="1">
        <f t="shared" si="28"/>
        <v>8989.0037921626408</v>
      </c>
      <c r="F217" s="1">
        <f t="shared" si="29"/>
        <v>8989</v>
      </c>
      <c r="G217" s="1">
        <f t="shared" si="26"/>
        <v>3.0977100032032467E-3</v>
      </c>
      <c r="I217" s="1">
        <f>+G217</f>
        <v>3.0977100032032467E-3</v>
      </c>
      <c r="O217" s="1">
        <f t="shared" ca="1" si="30"/>
        <v>-2.6030722810926818E-3</v>
      </c>
      <c r="Q217" s="122">
        <f t="shared" si="31"/>
        <v>35554.970999999998</v>
      </c>
    </row>
    <row r="218" spans="1:17" x14ac:dyDescent="0.2">
      <c r="A218" s="42" t="s">
        <v>101</v>
      </c>
      <c r="B218" s="43" t="s">
        <v>47</v>
      </c>
      <c r="C218" s="44">
        <v>50581.633000000002</v>
      </c>
      <c r="D218" s="41"/>
      <c r="E218" s="30">
        <f t="shared" si="28"/>
        <v>8998.9955704299791</v>
      </c>
      <c r="F218" s="1">
        <f t="shared" si="29"/>
        <v>8999</v>
      </c>
      <c r="G218" s="1">
        <f t="shared" si="26"/>
        <v>-3.6183899937896058E-3</v>
      </c>
      <c r="K218" s="1">
        <f>+G218</f>
        <v>-3.6183899937896058E-3</v>
      </c>
      <c r="O218" s="1">
        <f t="shared" ca="1" si="30"/>
        <v>-2.6137776497888923E-3</v>
      </c>
      <c r="Q218" s="122">
        <f t="shared" si="31"/>
        <v>35563.133000000002</v>
      </c>
    </row>
    <row r="219" spans="1:17" x14ac:dyDescent="0.2">
      <c r="A219" t="s">
        <v>106</v>
      </c>
      <c r="B219" s="19"/>
      <c r="C219" s="41">
        <v>50582.448199999999</v>
      </c>
      <c r="D219" s="41">
        <v>2.9999999999999997E-4</v>
      </c>
      <c r="E219" s="1">
        <f t="shared" si="28"/>
        <v>8999.9935240741233</v>
      </c>
      <c r="F219" s="1">
        <f t="shared" si="29"/>
        <v>9000</v>
      </c>
      <c r="G219" s="1">
        <f t="shared" si="26"/>
        <v>-5.2900000009685755E-3</v>
      </c>
      <c r="K219" s="1">
        <f>+G219</f>
        <v>-5.2900000009685755E-3</v>
      </c>
      <c r="O219" s="1">
        <f t="shared" ca="1" si="30"/>
        <v>-2.6148481866585145E-3</v>
      </c>
      <c r="Q219" s="122">
        <f t="shared" si="31"/>
        <v>35563.948199999999</v>
      </c>
    </row>
    <row r="220" spans="1:17" x14ac:dyDescent="0.2">
      <c r="A220" t="s">
        <v>107</v>
      </c>
      <c r="B220" s="19"/>
      <c r="C220" s="41">
        <v>50582.448199999999</v>
      </c>
      <c r="D220" s="41">
        <v>2.9999999999999997E-4</v>
      </c>
      <c r="E220" s="1">
        <f t="shared" si="28"/>
        <v>8999.9935240741233</v>
      </c>
      <c r="F220" s="1">
        <f t="shared" si="29"/>
        <v>9000</v>
      </c>
      <c r="G220" s="1">
        <f t="shared" si="26"/>
        <v>-5.2900000009685755E-3</v>
      </c>
      <c r="J220" s="1">
        <f>+G220</f>
        <v>-5.2900000009685755E-3</v>
      </c>
      <c r="O220" s="1">
        <f t="shared" ca="1" si="30"/>
        <v>-2.6148481866585145E-3</v>
      </c>
      <c r="Q220" s="122">
        <f t="shared" si="31"/>
        <v>35563.948199999999</v>
      </c>
    </row>
    <row r="221" spans="1:17" x14ac:dyDescent="0.2">
      <c r="A221" s="42" t="s">
        <v>99</v>
      </c>
      <c r="B221" s="43" t="s">
        <v>47</v>
      </c>
      <c r="C221" s="44">
        <v>50609.411999999997</v>
      </c>
      <c r="D221" s="41"/>
      <c r="E221" s="30">
        <f t="shared" si="28"/>
        <v>9033.0021384878346</v>
      </c>
      <c r="F221" s="1">
        <f t="shared" si="29"/>
        <v>9033</v>
      </c>
      <c r="G221" s="1">
        <f t="shared" si="26"/>
        <v>1.7468700025347061E-3</v>
      </c>
      <c r="K221" s="1">
        <f>+G221</f>
        <v>1.7468700025347061E-3</v>
      </c>
      <c r="O221" s="1">
        <f t="shared" ca="1" si="30"/>
        <v>-2.6501759033560092E-3</v>
      </c>
      <c r="Q221" s="122">
        <f t="shared" si="31"/>
        <v>35590.911999999997</v>
      </c>
    </row>
    <row r="222" spans="1:17" x14ac:dyDescent="0.2">
      <c r="A222" s="42" t="s">
        <v>101</v>
      </c>
      <c r="B222" s="43" t="s">
        <v>47</v>
      </c>
      <c r="C222" s="44">
        <v>50897.754000000001</v>
      </c>
      <c r="D222" s="41"/>
      <c r="E222" s="30">
        <f t="shared" si="28"/>
        <v>9385.9853937144471</v>
      </c>
      <c r="F222" s="1">
        <f t="shared" si="29"/>
        <v>9386</v>
      </c>
      <c r="G222" s="1">
        <f t="shared" ref="G222:G243" si="32">+C222-(C$7+F222*C$8)</f>
        <v>-1.1931459994229954E-2</v>
      </c>
      <c r="K222" s="1">
        <f>+G222</f>
        <v>-1.1931459994229954E-2</v>
      </c>
      <c r="O222" s="1">
        <f t="shared" ca="1" si="30"/>
        <v>-3.0280754183322472E-3</v>
      </c>
      <c r="Q222" s="122">
        <f t="shared" si="31"/>
        <v>35879.254000000001</v>
      </c>
    </row>
    <row r="223" spans="1:17" x14ac:dyDescent="0.2">
      <c r="A223" t="s">
        <v>108</v>
      </c>
      <c r="B223" s="19" t="s">
        <v>47</v>
      </c>
      <c r="C223" s="41">
        <v>50948.407500000001</v>
      </c>
      <c r="D223" s="41">
        <v>2.0000000000000001E-4</v>
      </c>
      <c r="E223" s="1">
        <f t="shared" si="28"/>
        <v>9447.9945263368918</v>
      </c>
      <c r="F223" s="1">
        <f t="shared" si="29"/>
        <v>9448</v>
      </c>
      <c r="G223" s="1">
        <f t="shared" si="32"/>
        <v>-4.4712799935950898E-3</v>
      </c>
      <c r="J223" s="1">
        <f>+G223</f>
        <v>-4.4712799935950898E-3</v>
      </c>
      <c r="O223" s="1">
        <f t="shared" ca="1" si="30"/>
        <v>-3.0944487042487527E-3</v>
      </c>
      <c r="Q223" s="122">
        <f t="shared" si="31"/>
        <v>35929.907500000001</v>
      </c>
    </row>
    <row r="224" spans="1:17" x14ac:dyDescent="0.2">
      <c r="A224" s="45" t="s">
        <v>98</v>
      </c>
      <c r="B224" s="46" t="s">
        <v>47</v>
      </c>
      <c r="C224" s="47">
        <v>50950.856699999997</v>
      </c>
      <c r="D224" s="47" t="s">
        <v>81</v>
      </c>
      <c r="E224" s="30">
        <f t="shared" si="28"/>
        <v>9450.9927943266393</v>
      </c>
      <c r="F224" s="1">
        <f t="shared" si="29"/>
        <v>9451</v>
      </c>
      <c r="G224" s="1">
        <f t="shared" si="32"/>
        <v>-5.886109996936284E-3</v>
      </c>
      <c r="K224" s="1">
        <f t="shared" ref="K224:K236" si="33">+G224</f>
        <v>-5.886109996936284E-3</v>
      </c>
      <c r="O224" s="1">
        <f t="shared" ca="1" si="30"/>
        <v>-3.097660314857616E-3</v>
      </c>
      <c r="Q224" s="122">
        <f t="shared" si="31"/>
        <v>35932.356699999997</v>
      </c>
    </row>
    <row r="225" spans="1:17" x14ac:dyDescent="0.2">
      <c r="A225" s="42" t="s">
        <v>87</v>
      </c>
      <c r="B225" s="43" t="s">
        <v>47</v>
      </c>
      <c r="C225" s="44">
        <v>51284.142</v>
      </c>
      <c r="D225" s="41"/>
      <c r="E225" s="30">
        <f t="shared" si="28"/>
        <v>9858.9948547728363</v>
      </c>
      <c r="F225" s="1">
        <f t="shared" si="29"/>
        <v>9859</v>
      </c>
      <c r="G225" s="1">
        <f t="shared" si="32"/>
        <v>-4.2029899996123277E-3</v>
      </c>
      <c r="K225" s="1">
        <f t="shared" si="33"/>
        <v>-4.2029899996123277E-3</v>
      </c>
      <c r="O225" s="1">
        <f t="shared" ca="1" si="30"/>
        <v>-3.5344393576630124E-3</v>
      </c>
      <c r="Q225" s="122">
        <f t="shared" si="31"/>
        <v>36265.642</v>
      </c>
    </row>
    <row r="226" spans="1:17" x14ac:dyDescent="0.2">
      <c r="A226" s="45" t="s">
        <v>98</v>
      </c>
      <c r="B226" s="46" t="s">
        <v>46</v>
      </c>
      <c r="C226" s="47">
        <v>51314.7716</v>
      </c>
      <c r="D226" s="47" t="s">
        <v>81</v>
      </c>
      <c r="E226" s="30">
        <f t="shared" si="28"/>
        <v>9896.4910777104906</v>
      </c>
      <c r="F226" s="1">
        <f t="shared" si="29"/>
        <v>9896.5</v>
      </c>
      <c r="G226" s="1">
        <f t="shared" si="32"/>
        <v>-7.2883649991126731E-3</v>
      </c>
      <c r="K226" s="1">
        <f t="shared" si="33"/>
        <v>-7.2883649991126731E-3</v>
      </c>
      <c r="O226" s="1">
        <f t="shared" ca="1" si="30"/>
        <v>-3.5745844902738012E-3</v>
      </c>
      <c r="Q226" s="122">
        <f t="shared" si="31"/>
        <v>36296.2716</v>
      </c>
    </row>
    <row r="227" spans="1:17" x14ac:dyDescent="0.2">
      <c r="A227" s="42" t="s">
        <v>101</v>
      </c>
      <c r="B227" s="43" t="s">
        <v>46</v>
      </c>
      <c r="C227" s="44">
        <v>51315.59</v>
      </c>
      <c r="D227" s="41"/>
      <c r="E227" s="30">
        <f t="shared" si="28"/>
        <v>9897.492948738909</v>
      </c>
      <c r="F227" s="1">
        <f t="shared" si="29"/>
        <v>9897.5</v>
      </c>
      <c r="G227" s="1">
        <f t="shared" si="32"/>
        <v>-5.7599749998189509E-3</v>
      </c>
      <c r="K227" s="1">
        <f t="shared" si="33"/>
        <v>-5.7599749998189509E-3</v>
      </c>
      <c r="O227" s="1">
        <f t="shared" ca="1" si="30"/>
        <v>-3.5756550271434234E-3</v>
      </c>
      <c r="Q227" s="122">
        <f t="shared" si="31"/>
        <v>36297.089999999997</v>
      </c>
    </row>
    <row r="228" spans="1:17" x14ac:dyDescent="0.2">
      <c r="A228" s="45" t="s">
        <v>98</v>
      </c>
      <c r="B228" s="46" t="s">
        <v>46</v>
      </c>
      <c r="C228" s="47">
        <v>51318.856800000001</v>
      </c>
      <c r="D228" s="47" t="s">
        <v>81</v>
      </c>
      <c r="E228" s="30">
        <f t="shared" si="28"/>
        <v>9901.492108411021</v>
      </c>
      <c r="F228" s="1">
        <f t="shared" si="29"/>
        <v>9901.5</v>
      </c>
      <c r="G228" s="1">
        <f t="shared" si="32"/>
        <v>-6.4464149982086383E-3</v>
      </c>
      <c r="K228" s="1">
        <f t="shared" si="33"/>
        <v>-6.4464149982086383E-3</v>
      </c>
      <c r="O228" s="1">
        <f t="shared" ca="1" si="30"/>
        <v>-3.5799371746219073E-3</v>
      </c>
      <c r="Q228" s="122">
        <f t="shared" si="31"/>
        <v>36300.356800000001</v>
      </c>
    </row>
    <row r="229" spans="1:17" x14ac:dyDescent="0.2">
      <c r="A229" s="48" t="s">
        <v>109</v>
      </c>
      <c r="B229" s="49" t="s">
        <v>47</v>
      </c>
      <c r="C229" s="50">
        <v>51580.664199999999</v>
      </c>
      <c r="D229" s="50">
        <v>2.3E-3</v>
      </c>
      <c r="E229" s="1">
        <f t="shared" si="28"/>
        <v>10221.992168389845</v>
      </c>
      <c r="F229" s="1">
        <f t="shared" si="29"/>
        <v>10222</v>
      </c>
      <c r="G229" s="1">
        <f t="shared" si="32"/>
        <v>-6.3974199947551824E-3</v>
      </c>
      <c r="K229" s="1">
        <f t="shared" si="33"/>
        <v>-6.3974199947551824E-3</v>
      </c>
      <c r="O229" s="1">
        <f t="shared" ca="1" si="30"/>
        <v>-3.9230442413354591E-3</v>
      </c>
      <c r="Q229" s="122">
        <f t="shared" si="31"/>
        <v>36562.164199999999</v>
      </c>
    </row>
    <row r="230" spans="1:17" x14ac:dyDescent="0.2">
      <c r="A230" s="42" t="s">
        <v>99</v>
      </c>
      <c r="B230" s="43" t="s">
        <v>47</v>
      </c>
      <c r="C230" s="44">
        <v>51657.450799999999</v>
      </c>
      <c r="D230" s="41"/>
      <c r="E230" s="30">
        <f t="shared" si="28"/>
        <v>10315.992986951771</v>
      </c>
      <c r="F230" s="1">
        <f t="shared" si="29"/>
        <v>10316</v>
      </c>
      <c r="G230" s="1">
        <f t="shared" si="32"/>
        <v>-5.7287599993287586E-3</v>
      </c>
      <c r="K230" s="1">
        <f t="shared" si="33"/>
        <v>-5.7287599993287586E-3</v>
      </c>
      <c r="O230" s="1">
        <f t="shared" ca="1" si="30"/>
        <v>-4.0236747070798405E-3</v>
      </c>
      <c r="Q230" s="122">
        <f t="shared" si="31"/>
        <v>36638.950799999999</v>
      </c>
    </row>
    <row r="231" spans="1:17" x14ac:dyDescent="0.2">
      <c r="A231" s="42" t="s">
        <v>99</v>
      </c>
      <c r="B231" s="43" t="s">
        <v>47</v>
      </c>
      <c r="C231" s="44">
        <v>51657.452899999997</v>
      </c>
      <c r="D231" s="41"/>
      <c r="E231" s="30">
        <f t="shared" si="28"/>
        <v>10315.995557735199</v>
      </c>
      <c r="F231" s="1">
        <f t="shared" si="29"/>
        <v>10316</v>
      </c>
      <c r="G231" s="1">
        <f t="shared" si="32"/>
        <v>-3.6287600014475174E-3</v>
      </c>
      <c r="K231" s="1">
        <f t="shared" si="33"/>
        <v>-3.6287600014475174E-3</v>
      </c>
      <c r="O231" s="1">
        <f t="shared" ca="1" si="30"/>
        <v>-4.0236747070798405E-3</v>
      </c>
      <c r="Q231" s="122">
        <f t="shared" si="31"/>
        <v>36638.952899999997</v>
      </c>
    </row>
    <row r="232" spans="1:17" x14ac:dyDescent="0.2">
      <c r="A232" s="42" t="s">
        <v>99</v>
      </c>
      <c r="B232" s="43" t="s">
        <v>47</v>
      </c>
      <c r="C232" s="44">
        <v>51657.456400000003</v>
      </c>
      <c r="D232" s="41"/>
      <c r="E232" s="30">
        <f t="shared" si="28"/>
        <v>10315.999842374258</v>
      </c>
      <c r="F232" s="1">
        <f t="shared" si="29"/>
        <v>10316</v>
      </c>
      <c r="G232" s="1">
        <f t="shared" si="32"/>
        <v>-1.2875999527750537E-4</v>
      </c>
      <c r="K232" s="1">
        <f t="shared" si="33"/>
        <v>-1.2875999527750537E-4</v>
      </c>
      <c r="O232" s="1">
        <f t="shared" ca="1" si="30"/>
        <v>-4.0236747070798405E-3</v>
      </c>
      <c r="Q232" s="122">
        <f t="shared" si="31"/>
        <v>36638.956400000003</v>
      </c>
    </row>
    <row r="233" spans="1:17" x14ac:dyDescent="0.2">
      <c r="A233" s="42" t="s">
        <v>101</v>
      </c>
      <c r="B233" s="43" t="s">
        <v>46</v>
      </c>
      <c r="C233" s="44">
        <v>51663.586000000003</v>
      </c>
      <c r="D233" s="41"/>
      <c r="E233" s="30">
        <f t="shared" si="28"/>
        <v>10323.503591953706</v>
      </c>
      <c r="F233" s="1">
        <f t="shared" si="29"/>
        <v>10323.5</v>
      </c>
      <c r="G233" s="1">
        <f t="shared" si="32"/>
        <v>2.9341650079004467E-3</v>
      </c>
      <c r="K233" s="1">
        <f t="shared" si="33"/>
        <v>2.9341650079004467E-3</v>
      </c>
      <c r="O233" s="1">
        <f t="shared" ca="1" si="30"/>
        <v>-4.0317037336019979E-3</v>
      </c>
      <c r="Q233" s="122">
        <f t="shared" si="31"/>
        <v>36645.086000000003</v>
      </c>
    </row>
    <row r="234" spans="1:17" x14ac:dyDescent="0.2">
      <c r="A234" s="45" t="s">
        <v>98</v>
      </c>
      <c r="B234" s="46" t="s">
        <v>46</v>
      </c>
      <c r="C234" s="47">
        <v>51693.799599999998</v>
      </c>
      <c r="D234" s="47" t="s">
        <v>81</v>
      </c>
      <c r="E234" s="30">
        <f t="shared" si="28"/>
        <v>10360.490554935557</v>
      </c>
      <c r="F234" s="1">
        <f t="shared" si="29"/>
        <v>10360.5</v>
      </c>
      <c r="G234" s="1">
        <f t="shared" si="32"/>
        <v>-7.7154049940872937E-3</v>
      </c>
      <c r="K234" s="1">
        <f t="shared" si="33"/>
        <v>-7.7154049940872937E-3</v>
      </c>
      <c r="O234" s="1">
        <f t="shared" ca="1" si="30"/>
        <v>-4.0713135977779764E-3</v>
      </c>
      <c r="Q234" s="122">
        <f t="shared" si="31"/>
        <v>36675.299599999998</v>
      </c>
    </row>
    <row r="235" spans="1:17" x14ac:dyDescent="0.2">
      <c r="A235" s="45" t="s">
        <v>98</v>
      </c>
      <c r="B235" s="46" t="s">
        <v>47</v>
      </c>
      <c r="C235" s="47">
        <v>51695.8416</v>
      </c>
      <c r="D235" s="47" t="s">
        <v>81</v>
      </c>
      <c r="E235" s="30">
        <f t="shared" si="28"/>
        <v>10362.990335776271</v>
      </c>
      <c r="F235" s="1">
        <f t="shared" si="29"/>
        <v>10363</v>
      </c>
      <c r="G235" s="1">
        <f t="shared" si="32"/>
        <v>-7.8944299966678955E-3</v>
      </c>
      <c r="K235" s="1">
        <f t="shared" si="33"/>
        <v>-7.8944299966678955E-3</v>
      </c>
      <c r="O235" s="1">
        <f t="shared" ca="1" si="30"/>
        <v>-4.0739899399520295E-3</v>
      </c>
      <c r="Q235" s="122">
        <f t="shared" si="31"/>
        <v>36677.3416</v>
      </c>
    </row>
    <row r="236" spans="1:17" x14ac:dyDescent="0.2">
      <c r="A236" s="42" t="s">
        <v>101</v>
      </c>
      <c r="B236" s="43" t="s">
        <v>46</v>
      </c>
      <c r="C236" s="44">
        <v>52015.646999999997</v>
      </c>
      <c r="D236" s="41"/>
      <c r="E236" s="30">
        <f t="shared" si="28"/>
        <v>10754.490537380778</v>
      </c>
      <c r="F236" s="1">
        <f t="shared" si="29"/>
        <v>10754.5</v>
      </c>
      <c r="G236" s="1">
        <f t="shared" si="32"/>
        <v>-7.7297449970501475E-3</v>
      </c>
      <c r="K236" s="1">
        <f t="shared" si="33"/>
        <v>-7.7297449970501475E-3</v>
      </c>
      <c r="O236" s="1">
        <f t="shared" ca="1" si="30"/>
        <v>-4.4931051244086785E-3</v>
      </c>
      <c r="Q236" s="122">
        <f t="shared" si="31"/>
        <v>36997.146999999997</v>
      </c>
    </row>
    <row r="237" spans="1:17" x14ac:dyDescent="0.2">
      <c r="A237" s="48" t="s">
        <v>110</v>
      </c>
      <c r="B237" s="49"/>
      <c r="C237" s="50">
        <v>52041.381399999998</v>
      </c>
      <c r="D237" s="50">
        <v>2.9999999999999997E-4</v>
      </c>
      <c r="E237" s="30">
        <f t="shared" si="28"/>
        <v>10785.994141723204</v>
      </c>
      <c r="F237" s="1">
        <f t="shared" si="29"/>
        <v>10786</v>
      </c>
      <c r="G237" s="1">
        <f t="shared" si="32"/>
        <v>-4.7854599979473278E-3</v>
      </c>
      <c r="J237" s="1">
        <f>+G237</f>
        <v>-4.7854599979473278E-3</v>
      </c>
      <c r="O237" s="1">
        <f t="shared" ca="1" si="30"/>
        <v>-4.5268270358017424E-3</v>
      </c>
      <c r="Q237" s="122">
        <f t="shared" si="31"/>
        <v>37022.881399999998</v>
      </c>
    </row>
    <row r="238" spans="1:17" x14ac:dyDescent="0.2">
      <c r="A238" s="45" t="s">
        <v>98</v>
      </c>
      <c r="B238" s="46" t="s">
        <v>47</v>
      </c>
      <c r="C238" s="47">
        <v>52052.8148</v>
      </c>
      <c r="D238" s="47" t="s">
        <v>81</v>
      </c>
      <c r="E238" s="30">
        <f t="shared" si="28"/>
        <v>10799.990710902541</v>
      </c>
      <c r="F238" s="1">
        <f t="shared" si="29"/>
        <v>10800</v>
      </c>
      <c r="G238" s="1">
        <f t="shared" si="32"/>
        <v>-7.5880000003962778E-3</v>
      </c>
      <c r="K238" s="1">
        <f>+G238</f>
        <v>-7.5880000003962778E-3</v>
      </c>
      <c r="O238" s="1">
        <f t="shared" ca="1" si="30"/>
        <v>-4.5418145519764367E-3</v>
      </c>
      <c r="Q238" s="122">
        <f t="shared" si="31"/>
        <v>37034.3148</v>
      </c>
    </row>
    <row r="239" spans="1:17" x14ac:dyDescent="0.2">
      <c r="A239" s="45" t="s">
        <v>98</v>
      </c>
      <c r="B239" s="46" t="s">
        <v>46</v>
      </c>
      <c r="C239" s="47">
        <v>52054.856399999997</v>
      </c>
      <c r="D239" s="47" t="s">
        <v>81</v>
      </c>
      <c r="E239" s="30">
        <f t="shared" si="28"/>
        <v>10802.490002070215</v>
      </c>
      <c r="F239" s="1">
        <f t="shared" si="29"/>
        <v>10802.5</v>
      </c>
      <c r="G239" s="1">
        <f t="shared" si="32"/>
        <v>-8.1670250001479872E-3</v>
      </c>
      <c r="K239" s="1">
        <f>+G239</f>
        <v>-8.1670250001479872E-3</v>
      </c>
      <c r="O239" s="1">
        <f t="shared" ca="1" si="30"/>
        <v>-4.5444908941504897E-3</v>
      </c>
      <c r="Q239" s="122">
        <f t="shared" si="31"/>
        <v>37036.356399999997</v>
      </c>
    </row>
    <row r="240" spans="1:17" x14ac:dyDescent="0.2">
      <c r="A240" s="50" t="s">
        <v>111</v>
      </c>
      <c r="B240" s="51" t="s">
        <v>47</v>
      </c>
      <c r="C240" s="50">
        <v>52402.437299999998</v>
      </c>
      <c r="D240" s="50">
        <v>1.6999999999999999E-3</v>
      </c>
      <c r="E240" s="30">
        <f t="shared" si="28"/>
        <v>11227.992487093536</v>
      </c>
      <c r="F240" s="1">
        <f t="shared" si="29"/>
        <v>11228</v>
      </c>
      <c r="G240" s="1">
        <f t="shared" si="32"/>
        <v>-6.1370800030999817E-3</v>
      </c>
      <c r="K240" s="1">
        <f>+G240</f>
        <v>-6.1370800030999817E-3</v>
      </c>
      <c r="O240" s="1">
        <f t="shared" ca="1" si="30"/>
        <v>-5.000004332174254E-3</v>
      </c>
      <c r="Q240" s="122">
        <f t="shared" si="31"/>
        <v>37383.937299999998</v>
      </c>
    </row>
    <row r="241" spans="1:21" x14ac:dyDescent="0.2">
      <c r="A241" s="52" t="s">
        <v>112</v>
      </c>
      <c r="B241" s="51"/>
      <c r="C241" s="50">
        <v>52411.423600000002</v>
      </c>
      <c r="D241" s="50">
        <v>4.0000000000000002E-4</v>
      </c>
      <c r="E241" s="30">
        <f t="shared" si="28"/>
        <v>11238.993359066555</v>
      </c>
      <c r="F241" s="1">
        <f t="shared" si="29"/>
        <v>11239</v>
      </c>
      <c r="G241" s="1">
        <f t="shared" si="32"/>
        <v>-5.4247899970505387E-3</v>
      </c>
      <c r="J241" s="1">
        <f>+G241</f>
        <v>-5.4247899970505387E-3</v>
      </c>
      <c r="O241" s="1">
        <f t="shared" ca="1" si="30"/>
        <v>-5.011780237740085E-3</v>
      </c>
      <c r="Q241" s="122">
        <f t="shared" si="31"/>
        <v>37392.923600000002</v>
      </c>
    </row>
    <row r="242" spans="1:21" x14ac:dyDescent="0.2">
      <c r="A242" s="45" t="s">
        <v>98</v>
      </c>
      <c r="B242" s="46" t="s">
        <v>46</v>
      </c>
      <c r="C242" s="47">
        <v>52438.785199999998</v>
      </c>
      <c r="D242" s="47" t="s">
        <v>81</v>
      </c>
      <c r="E242" s="30">
        <f t="shared" si="28"/>
        <v>11272.488953312995</v>
      </c>
      <c r="F242" s="1">
        <f t="shared" si="29"/>
        <v>11272.5</v>
      </c>
      <c r="G242" s="1">
        <f t="shared" si="32"/>
        <v>-9.0237249969504774E-3</v>
      </c>
      <c r="K242" s="1">
        <f>+G242</f>
        <v>-9.0237249969504774E-3</v>
      </c>
      <c r="O242" s="1">
        <f t="shared" ca="1" si="30"/>
        <v>-5.0476432228723916E-3</v>
      </c>
      <c r="Q242" s="122">
        <f t="shared" si="31"/>
        <v>37420.285199999998</v>
      </c>
    </row>
    <row r="243" spans="1:21" x14ac:dyDescent="0.2">
      <c r="A243" s="45" t="s">
        <v>98</v>
      </c>
      <c r="B243" s="46" t="s">
        <v>47</v>
      </c>
      <c r="C243" s="47">
        <v>52440.827799999999</v>
      </c>
      <c r="D243" s="47" t="s">
        <v>81</v>
      </c>
      <c r="E243" s="30">
        <f t="shared" si="28"/>
        <v>11274.989468663262</v>
      </c>
      <c r="F243" s="1">
        <f t="shared" si="29"/>
        <v>11275</v>
      </c>
      <c r="G243" s="1">
        <f t="shared" si="32"/>
        <v>-8.6027499928604811E-3</v>
      </c>
      <c r="K243" s="1">
        <f>+G243</f>
        <v>-8.6027499928604811E-3</v>
      </c>
      <c r="O243" s="1">
        <f t="shared" ca="1" si="30"/>
        <v>-5.0503195650464447E-3</v>
      </c>
      <c r="Q243" s="122">
        <f t="shared" si="31"/>
        <v>37422.327799999999</v>
      </c>
    </row>
    <row r="244" spans="1:21" x14ac:dyDescent="0.2">
      <c r="A244" s="42" t="s">
        <v>113</v>
      </c>
      <c r="B244" s="43" t="s">
        <v>47</v>
      </c>
      <c r="C244" s="44">
        <v>52738.145900000003</v>
      </c>
      <c r="D244" s="41"/>
      <c r="E244" s="30">
        <f t="shared" si="28"/>
        <v>11638.961109200511</v>
      </c>
      <c r="F244" s="1">
        <f t="shared" si="29"/>
        <v>11639</v>
      </c>
      <c r="O244" s="1">
        <f t="shared" ca="1" si="30"/>
        <v>-5.4399949855885119E-3</v>
      </c>
      <c r="Q244" s="122">
        <f t="shared" si="31"/>
        <v>37719.645900000003</v>
      </c>
      <c r="U244" s="1">
        <f>+C244-(C$7+F244*C$8)</f>
        <v>-3.1768789995112456E-2</v>
      </c>
    </row>
    <row r="245" spans="1:21" x14ac:dyDescent="0.2">
      <c r="A245" s="45" t="s">
        <v>98</v>
      </c>
      <c r="B245" s="46" t="s">
        <v>46</v>
      </c>
      <c r="C245" s="47">
        <v>52755.732600000003</v>
      </c>
      <c r="D245" s="47" t="s">
        <v>81</v>
      </c>
      <c r="E245" s="30">
        <f t="shared" si="28"/>
        <v>11660.490441086582</v>
      </c>
      <c r="F245" s="1">
        <f t="shared" si="29"/>
        <v>11660.5</v>
      </c>
      <c r="G245" s="1">
        <f t="shared" ref="G245:G276" si="34">+C245-(C$7+F245*C$8)</f>
        <v>-7.808404989191331E-3</v>
      </c>
      <c r="K245" s="1">
        <f t="shared" ref="K245:K255" si="35">+G245</f>
        <v>-7.808404989191331E-3</v>
      </c>
      <c r="O245" s="1">
        <f t="shared" ca="1" si="30"/>
        <v>-5.4630115282853654E-3</v>
      </c>
      <c r="Q245" s="122">
        <f t="shared" si="31"/>
        <v>37737.232600000003</v>
      </c>
    </row>
    <row r="246" spans="1:21" x14ac:dyDescent="0.2">
      <c r="A246" s="45" t="s">
        <v>98</v>
      </c>
      <c r="B246" s="46" t="s">
        <v>47</v>
      </c>
      <c r="C246" s="47">
        <v>52757.775399999999</v>
      </c>
      <c r="D246" s="47" t="s">
        <v>81</v>
      </c>
      <c r="E246" s="30">
        <f t="shared" si="28"/>
        <v>11662.991201273358</v>
      </c>
      <c r="F246" s="1">
        <f t="shared" si="29"/>
        <v>11663</v>
      </c>
      <c r="G246" s="1">
        <f t="shared" si="34"/>
        <v>-7.1874299974297173E-3</v>
      </c>
      <c r="K246" s="1">
        <f t="shared" si="35"/>
        <v>-7.1874299974297173E-3</v>
      </c>
      <c r="O246" s="1">
        <f t="shared" ca="1" si="30"/>
        <v>-5.4656878704594184E-3</v>
      </c>
      <c r="Q246" s="122">
        <f t="shared" si="31"/>
        <v>37739.275399999999</v>
      </c>
    </row>
    <row r="247" spans="1:21" x14ac:dyDescent="0.2">
      <c r="A247" s="42" t="s">
        <v>114</v>
      </c>
      <c r="B247" s="43" t="s">
        <v>47</v>
      </c>
      <c r="C247" s="44">
        <v>53064.104200000002</v>
      </c>
      <c r="D247" s="41"/>
      <c r="E247" s="30">
        <f t="shared" si="28"/>
        <v>12037.993583838719</v>
      </c>
      <c r="F247" s="1">
        <f t="shared" si="29"/>
        <v>12038</v>
      </c>
      <c r="G247" s="1">
        <f t="shared" si="34"/>
        <v>-5.241179998847656E-3</v>
      </c>
      <c r="K247" s="1">
        <f t="shared" si="35"/>
        <v>-5.241179998847656E-3</v>
      </c>
      <c r="O247" s="1">
        <f t="shared" ca="1" si="30"/>
        <v>-5.8671391965673184E-3</v>
      </c>
      <c r="Q247" s="122">
        <f t="shared" si="31"/>
        <v>38045.604200000002</v>
      </c>
    </row>
    <row r="248" spans="1:21" x14ac:dyDescent="0.2">
      <c r="A248" s="42" t="s">
        <v>101</v>
      </c>
      <c r="B248" s="43" t="s">
        <v>47</v>
      </c>
      <c r="C248" s="44">
        <v>53394.937400000003</v>
      </c>
      <c r="D248" s="41"/>
      <c r="E248" s="30">
        <f t="shared" si="28"/>
        <v>12442.993826165664</v>
      </c>
      <c r="F248" s="1">
        <f t="shared" si="29"/>
        <v>12443</v>
      </c>
      <c r="G248" s="1">
        <f t="shared" si="34"/>
        <v>-5.0432299976819195E-3</v>
      </c>
      <c r="K248" s="1">
        <f t="shared" si="35"/>
        <v>-5.0432299976819195E-3</v>
      </c>
      <c r="O248" s="1">
        <f t="shared" ca="1" si="30"/>
        <v>-6.3007066287638514E-3</v>
      </c>
      <c r="Q248" s="122">
        <f t="shared" si="31"/>
        <v>38376.437400000003</v>
      </c>
    </row>
    <row r="249" spans="1:21" x14ac:dyDescent="0.2">
      <c r="A249" s="42" t="s">
        <v>101</v>
      </c>
      <c r="B249" s="43" t="s">
        <v>47</v>
      </c>
      <c r="C249" s="44">
        <v>53435.779499999997</v>
      </c>
      <c r="D249" s="41"/>
      <c r="E249" s="30">
        <f t="shared" si="28"/>
        <v>12492.992013763338</v>
      </c>
      <c r="F249" s="1">
        <f t="shared" si="29"/>
        <v>12493</v>
      </c>
      <c r="G249" s="1">
        <f t="shared" si="34"/>
        <v>-6.5237300004810095E-3</v>
      </c>
      <c r="K249" s="1">
        <f t="shared" si="35"/>
        <v>-6.5237300004810095E-3</v>
      </c>
      <c r="O249" s="1">
        <f t="shared" ca="1" si="30"/>
        <v>-6.3542334722449054E-3</v>
      </c>
      <c r="Q249" s="122">
        <f t="shared" si="31"/>
        <v>38417.279499999997</v>
      </c>
    </row>
    <row r="250" spans="1:21" x14ac:dyDescent="0.2">
      <c r="A250" s="52" t="s">
        <v>115</v>
      </c>
      <c r="B250" s="51" t="s">
        <v>46</v>
      </c>
      <c r="C250" s="50">
        <v>53473.764799999997</v>
      </c>
      <c r="D250" s="50">
        <v>5.0000000000000001E-4</v>
      </c>
      <c r="E250" s="30">
        <f t="shared" si="28"/>
        <v>12539.492956549195</v>
      </c>
      <c r="F250" s="1">
        <f t="shared" si="29"/>
        <v>12539.5</v>
      </c>
      <c r="G250" s="1">
        <f t="shared" si="34"/>
        <v>-5.7535949963494204E-3</v>
      </c>
      <c r="K250" s="1">
        <f t="shared" si="35"/>
        <v>-5.7535949963494204E-3</v>
      </c>
      <c r="O250" s="1">
        <f t="shared" ca="1" si="30"/>
        <v>-6.4040134366822841E-3</v>
      </c>
      <c r="Q250" s="122">
        <f t="shared" si="31"/>
        <v>38455.264799999997</v>
      </c>
    </row>
    <row r="251" spans="1:21" x14ac:dyDescent="0.2">
      <c r="A251" s="52" t="s">
        <v>115</v>
      </c>
      <c r="B251" s="51" t="s">
        <v>46</v>
      </c>
      <c r="C251" s="50">
        <v>53492.553099999997</v>
      </c>
      <c r="D251" s="50">
        <v>2.9999999999999997E-4</v>
      </c>
      <c r="E251" s="30">
        <f t="shared" si="28"/>
        <v>12562.493266230664</v>
      </c>
      <c r="F251" s="1">
        <f t="shared" si="29"/>
        <v>12562.5</v>
      </c>
      <c r="G251" s="1">
        <f t="shared" si="34"/>
        <v>-5.5006249967846088E-3</v>
      </c>
      <c r="K251" s="1">
        <f t="shared" si="35"/>
        <v>-5.5006249967846088E-3</v>
      </c>
      <c r="O251" s="1">
        <f t="shared" ca="1" si="30"/>
        <v>-6.4286357846835684E-3</v>
      </c>
      <c r="Q251" s="122">
        <f t="shared" si="31"/>
        <v>38474.053099999997</v>
      </c>
    </row>
    <row r="252" spans="1:21" x14ac:dyDescent="0.2">
      <c r="A252" s="42" t="s">
        <v>101</v>
      </c>
      <c r="B252" s="43" t="s">
        <v>47</v>
      </c>
      <c r="C252" s="44">
        <v>53507.665000000001</v>
      </c>
      <c r="D252" s="41"/>
      <c r="E252" s="30">
        <f t="shared" si="28"/>
        <v>12580.992991052786</v>
      </c>
      <c r="F252" s="1">
        <f t="shared" si="29"/>
        <v>12581</v>
      </c>
      <c r="G252" s="1">
        <f t="shared" si="34"/>
        <v>-5.7254099956480786E-3</v>
      </c>
      <c r="K252" s="1">
        <f t="shared" si="35"/>
        <v>-5.7254099956480786E-3</v>
      </c>
      <c r="O252" s="1">
        <f t="shared" ca="1" si="30"/>
        <v>-6.4484407167715585E-3</v>
      </c>
      <c r="Q252" s="122">
        <f t="shared" si="31"/>
        <v>38489.165000000001</v>
      </c>
    </row>
    <row r="253" spans="1:21" x14ac:dyDescent="0.2">
      <c r="A253" s="42" t="s">
        <v>101</v>
      </c>
      <c r="B253" s="43" t="s">
        <v>47</v>
      </c>
      <c r="C253" s="44">
        <v>53511.748299999999</v>
      </c>
      <c r="D253" s="41"/>
      <c r="E253" s="30">
        <f t="shared" si="28"/>
        <v>12585.991695806399</v>
      </c>
      <c r="F253" s="1">
        <f t="shared" si="29"/>
        <v>12586</v>
      </c>
      <c r="G253" s="1">
        <f t="shared" si="34"/>
        <v>-6.7834599976777099E-3</v>
      </c>
      <c r="K253" s="1">
        <f t="shared" si="35"/>
        <v>-6.7834599976777099E-3</v>
      </c>
      <c r="O253" s="1">
        <f t="shared" ca="1" si="30"/>
        <v>-6.4537934011196646E-3</v>
      </c>
      <c r="Q253" s="122">
        <f t="shared" si="31"/>
        <v>38493.248299999999</v>
      </c>
    </row>
    <row r="254" spans="1:21" x14ac:dyDescent="0.2">
      <c r="A254" s="42" t="s">
        <v>116</v>
      </c>
      <c r="B254" s="43" t="s">
        <v>47</v>
      </c>
      <c r="C254" s="44">
        <v>53876.076000000001</v>
      </c>
      <c r="D254" s="41"/>
      <c r="E254" s="30">
        <f t="shared" si="28"/>
        <v>13031.995321761769</v>
      </c>
      <c r="F254" s="1">
        <f t="shared" si="29"/>
        <v>13032</v>
      </c>
      <c r="G254" s="1">
        <f t="shared" si="34"/>
        <v>-3.8215199965634383E-3</v>
      </c>
      <c r="K254" s="1">
        <f t="shared" si="35"/>
        <v>-3.8215199965634383E-3</v>
      </c>
      <c r="O254" s="1">
        <f t="shared" ca="1" si="30"/>
        <v>-6.93125284497066E-3</v>
      </c>
      <c r="Q254" s="122">
        <f t="shared" si="31"/>
        <v>38857.576000000001</v>
      </c>
    </row>
    <row r="255" spans="1:21" x14ac:dyDescent="0.2">
      <c r="A255" s="42" t="s">
        <v>117</v>
      </c>
      <c r="B255" s="43" t="s">
        <v>47</v>
      </c>
      <c r="C255" s="44">
        <v>54171.7817</v>
      </c>
      <c r="D255" s="41"/>
      <c r="E255" s="30">
        <f t="shared" si="28"/>
        <v>13393.993090297266</v>
      </c>
      <c r="F255" s="1">
        <f t="shared" si="29"/>
        <v>13394</v>
      </c>
      <c r="G255" s="1">
        <f t="shared" si="34"/>
        <v>-5.6443399953423068E-3</v>
      </c>
      <c r="K255" s="1">
        <f t="shared" si="35"/>
        <v>-5.6443399953423068E-3</v>
      </c>
      <c r="O255" s="1">
        <f t="shared" ca="1" si="30"/>
        <v>-7.3187871917734879E-3</v>
      </c>
      <c r="Q255" s="122">
        <f t="shared" si="31"/>
        <v>39153.2817</v>
      </c>
    </row>
    <row r="256" spans="1:21" x14ac:dyDescent="0.2">
      <c r="A256" s="50" t="s">
        <v>118</v>
      </c>
      <c r="B256" s="51" t="s">
        <v>46</v>
      </c>
      <c r="C256" s="50">
        <v>54206.4974</v>
      </c>
      <c r="D256" s="50">
        <v>8.0000000000000004E-4</v>
      </c>
      <c r="E256" s="30">
        <f t="shared" si="28"/>
        <v>13436.491445699776</v>
      </c>
      <c r="F256" s="1">
        <f t="shared" si="29"/>
        <v>13436.5</v>
      </c>
      <c r="G256" s="1">
        <f t="shared" si="34"/>
        <v>-6.9877649948466569E-3</v>
      </c>
      <c r="J256" s="1">
        <f>+G256</f>
        <v>-6.9877649948466569E-3</v>
      </c>
      <c r="O256" s="1">
        <f t="shared" ca="1" si="30"/>
        <v>-7.3642850087323828E-3</v>
      </c>
      <c r="Q256" s="122">
        <f t="shared" si="31"/>
        <v>39187.9974</v>
      </c>
    </row>
    <row r="257" spans="1:17" x14ac:dyDescent="0.2">
      <c r="A257" s="42" t="s">
        <v>117</v>
      </c>
      <c r="B257" s="43" t="s">
        <v>47</v>
      </c>
      <c r="C257" s="44">
        <v>54211.807500000003</v>
      </c>
      <c r="D257" s="41"/>
      <c r="E257" s="30">
        <f t="shared" si="28"/>
        <v>13442.991977649959</v>
      </c>
      <c r="F257" s="1">
        <f t="shared" si="29"/>
        <v>13443</v>
      </c>
      <c r="G257" s="1">
        <f t="shared" si="34"/>
        <v>-6.5532299922779202E-3</v>
      </c>
      <c r="K257" s="1">
        <f t="shared" ref="K257:K277" si="36">+G257</f>
        <v>-6.5532299922779202E-3</v>
      </c>
      <c r="O257" s="1">
        <f t="shared" ca="1" si="30"/>
        <v>-7.3712434983849197E-3</v>
      </c>
      <c r="Q257" s="122">
        <f t="shared" si="31"/>
        <v>39193.307500000003</v>
      </c>
    </row>
    <row r="258" spans="1:17" x14ac:dyDescent="0.2">
      <c r="A258" s="50" t="s">
        <v>111</v>
      </c>
      <c r="B258" s="51" t="s">
        <v>47</v>
      </c>
      <c r="C258" s="50">
        <v>54240.39673</v>
      </c>
      <c r="D258" s="50">
        <v>2.0000000000000001E-4</v>
      </c>
      <c r="E258" s="30">
        <f t="shared" si="28"/>
        <v>13477.990415164513</v>
      </c>
      <c r="F258" s="1">
        <f t="shared" si="29"/>
        <v>13478</v>
      </c>
      <c r="G258" s="1">
        <f t="shared" si="34"/>
        <v>-7.8295799976331182E-3</v>
      </c>
      <c r="K258" s="1">
        <f t="shared" si="36"/>
        <v>-7.8295799976331182E-3</v>
      </c>
      <c r="O258" s="1">
        <f t="shared" ca="1" si="30"/>
        <v>-7.4087122888216572E-3</v>
      </c>
      <c r="Q258" s="122">
        <f t="shared" si="31"/>
        <v>39221.89673</v>
      </c>
    </row>
    <row r="259" spans="1:17" x14ac:dyDescent="0.2">
      <c r="A259" s="42" t="s">
        <v>119</v>
      </c>
      <c r="B259" s="43" t="s">
        <v>47</v>
      </c>
      <c r="C259" s="44">
        <v>54572.046399999999</v>
      </c>
      <c r="D259" s="41"/>
      <c r="E259" s="30">
        <f t="shared" si="28"/>
        <v>13883.990165847486</v>
      </c>
      <c r="F259" s="1">
        <f t="shared" si="29"/>
        <v>13884</v>
      </c>
      <c r="G259" s="1">
        <f t="shared" si="34"/>
        <v>-8.0332399957114831E-3</v>
      </c>
      <c r="K259" s="1">
        <f t="shared" si="36"/>
        <v>-8.0332399957114831E-3</v>
      </c>
      <c r="O259" s="1">
        <f t="shared" ca="1" si="30"/>
        <v>-7.8433502578878107E-3</v>
      </c>
      <c r="Q259" s="122">
        <f t="shared" si="31"/>
        <v>39553.546399999999</v>
      </c>
    </row>
    <row r="260" spans="1:17" x14ac:dyDescent="0.2">
      <c r="A260" s="52" t="s">
        <v>120</v>
      </c>
      <c r="B260" s="51" t="s">
        <v>47</v>
      </c>
      <c r="C260" s="50">
        <v>54577.765299999999</v>
      </c>
      <c r="D260" s="50">
        <v>2.0000000000000001E-4</v>
      </c>
      <c r="E260" s="30">
        <f t="shared" si="28"/>
        <v>13890.991143638843</v>
      </c>
      <c r="F260" s="1">
        <f t="shared" si="29"/>
        <v>13891</v>
      </c>
      <c r="G260" s="1">
        <f t="shared" si="34"/>
        <v>-7.2345099979429506E-3</v>
      </c>
      <c r="K260" s="1">
        <f t="shared" si="36"/>
        <v>-7.2345099979429506E-3</v>
      </c>
      <c r="O260" s="1">
        <f t="shared" ca="1" si="30"/>
        <v>-7.8508440159751579E-3</v>
      </c>
      <c r="Q260" s="122">
        <f t="shared" si="31"/>
        <v>39559.265299999999</v>
      </c>
    </row>
    <row r="261" spans="1:17" x14ac:dyDescent="0.2">
      <c r="A261" s="42" t="s">
        <v>119</v>
      </c>
      <c r="B261" s="43" t="s">
        <v>47</v>
      </c>
      <c r="C261" s="44">
        <v>54585.120000000003</v>
      </c>
      <c r="D261" s="41"/>
      <c r="E261" s="30">
        <f t="shared" si="28"/>
        <v>13899.994639304463</v>
      </c>
      <c r="F261" s="1">
        <f t="shared" si="29"/>
        <v>13900</v>
      </c>
      <c r="G261" s="1">
        <f t="shared" si="34"/>
        <v>-4.3789999981527217E-3</v>
      </c>
      <c r="K261" s="1">
        <f t="shared" si="36"/>
        <v>-4.3789999981527217E-3</v>
      </c>
      <c r="O261" s="1">
        <f t="shared" ca="1" si="30"/>
        <v>-7.8604788478017478E-3</v>
      </c>
      <c r="Q261" s="122">
        <f t="shared" si="31"/>
        <v>39566.620000000003</v>
      </c>
    </row>
    <row r="262" spans="1:17" x14ac:dyDescent="0.2">
      <c r="A262" s="52" t="s">
        <v>120</v>
      </c>
      <c r="B262" s="51" t="s">
        <v>47</v>
      </c>
      <c r="C262" s="50">
        <v>54590.834999999999</v>
      </c>
      <c r="D262" s="50">
        <v>1E-4</v>
      </c>
      <c r="E262" s="30">
        <f t="shared" si="28"/>
        <v>13906.990842783731</v>
      </c>
      <c r="F262" s="1">
        <f t="shared" si="29"/>
        <v>13907</v>
      </c>
      <c r="G262" s="1">
        <f t="shared" si="34"/>
        <v>-7.4802699964493513E-3</v>
      </c>
      <c r="K262" s="1">
        <f t="shared" si="36"/>
        <v>-7.4802699964493513E-3</v>
      </c>
      <c r="O262" s="1">
        <f t="shared" ca="1" si="30"/>
        <v>-7.867972605889095E-3</v>
      </c>
      <c r="Q262" s="122">
        <f t="shared" si="31"/>
        <v>39572.334999999999</v>
      </c>
    </row>
    <row r="263" spans="1:17" x14ac:dyDescent="0.2">
      <c r="A263" s="42" t="s">
        <v>119</v>
      </c>
      <c r="B263" s="43" t="s">
        <v>47</v>
      </c>
      <c r="C263" s="44">
        <v>54594.102500000001</v>
      </c>
      <c r="D263" s="41"/>
      <c r="E263" s="30">
        <f t="shared" si="28"/>
        <v>13910.990859383648</v>
      </c>
      <c r="F263" s="1">
        <f t="shared" si="29"/>
        <v>13911</v>
      </c>
      <c r="G263" s="1">
        <f t="shared" si="34"/>
        <v>-7.4667099979706109E-3</v>
      </c>
      <c r="K263" s="1">
        <f t="shared" si="36"/>
        <v>-7.4667099979706109E-3</v>
      </c>
      <c r="O263" s="1">
        <f t="shared" ca="1" si="30"/>
        <v>-7.8722547533675788E-3</v>
      </c>
      <c r="Q263" s="122">
        <f t="shared" si="31"/>
        <v>39575.602500000001</v>
      </c>
    </row>
    <row r="264" spans="1:17" x14ac:dyDescent="0.2">
      <c r="A264" s="52" t="s">
        <v>121</v>
      </c>
      <c r="B264" s="51" t="s">
        <v>47</v>
      </c>
      <c r="C264" s="50">
        <v>54934.7379</v>
      </c>
      <c r="D264" s="50">
        <v>1E-4</v>
      </c>
      <c r="E264" s="30">
        <f t="shared" si="28"/>
        <v>14327.990784255562</v>
      </c>
      <c r="F264" s="1">
        <f t="shared" si="29"/>
        <v>14328</v>
      </c>
      <c r="G264" s="1">
        <f t="shared" si="34"/>
        <v>-7.5280799937900156E-3</v>
      </c>
      <c r="K264" s="1">
        <f t="shared" si="36"/>
        <v>-7.5280799937900156E-3</v>
      </c>
      <c r="O264" s="1">
        <f t="shared" ca="1" si="30"/>
        <v>-8.3186686279995651E-3</v>
      </c>
      <c r="Q264" s="122">
        <f t="shared" si="31"/>
        <v>39916.2379</v>
      </c>
    </row>
    <row r="265" spans="1:17" x14ac:dyDescent="0.2">
      <c r="A265" s="52" t="s">
        <v>121</v>
      </c>
      <c r="B265" s="51" t="s">
        <v>47</v>
      </c>
      <c r="C265" s="50">
        <v>54943.722500000003</v>
      </c>
      <c r="D265" s="50">
        <v>2.0000000000000001E-4</v>
      </c>
      <c r="E265" s="30">
        <f t="shared" si="28"/>
        <v>14338.989575118185</v>
      </c>
      <c r="F265" s="1">
        <f t="shared" si="29"/>
        <v>14339</v>
      </c>
      <c r="G265" s="1">
        <f t="shared" si="34"/>
        <v>-8.515789988450706E-3</v>
      </c>
      <c r="K265" s="1">
        <f t="shared" si="36"/>
        <v>-8.515789988450706E-3</v>
      </c>
      <c r="O265" s="1">
        <f t="shared" ca="1" si="30"/>
        <v>-8.3304445335653961E-3</v>
      </c>
      <c r="Q265" s="122">
        <f t="shared" si="31"/>
        <v>39925.222500000003</v>
      </c>
    </row>
    <row r="266" spans="1:17" x14ac:dyDescent="0.2">
      <c r="A266" s="52" t="s">
        <v>122</v>
      </c>
      <c r="B266" s="51" t="s">
        <v>47</v>
      </c>
      <c r="C266" s="50">
        <v>55309.680500000002</v>
      </c>
      <c r="D266" s="50">
        <v>2.9999999999999997E-4</v>
      </c>
      <c r="E266" s="30">
        <f t="shared" si="28"/>
        <v>14786.988985943588</v>
      </c>
      <c r="F266" s="1">
        <f t="shared" si="29"/>
        <v>14787</v>
      </c>
      <c r="G266" s="1">
        <f t="shared" si="34"/>
        <v>-8.9970699918922037E-3</v>
      </c>
      <c r="K266" s="1">
        <f t="shared" si="36"/>
        <v>-8.9970699918922037E-3</v>
      </c>
      <c r="O266" s="1">
        <f t="shared" ca="1" si="30"/>
        <v>-8.8100450511556343E-3</v>
      </c>
      <c r="Q266" s="122">
        <f t="shared" si="31"/>
        <v>40291.180500000002</v>
      </c>
    </row>
    <row r="267" spans="1:17" x14ac:dyDescent="0.2">
      <c r="A267" s="52" t="s">
        <v>122</v>
      </c>
      <c r="B267" s="51" t="s">
        <v>47</v>
      </c>
      <c r="C267" s="50">
        <v>55336.637999999999</v>
      </c>
      <c r="D267" s="50">
        <v>2.9999999999999997E-4</v>
      </c>
      <c r="E267" s="30">
        <f t="shared" si="28"/>
        <v>14819.989888007007</v>
      </c>
      <c r="F267" s="1">
        <f t="shared" si="29"/>
        <v>14820</v>
      </c>
      <c r="G267" s="1">
        <f t="shared" si="34"/>
        <v>-8.2601999965845607E-3</v>
      </c>
      <c r="K267" s="1">
        <f t="shared" si="36"/>
        <v>-8.2601999965845607E-3</v>
      </c>
      <c r="O267" s="1">
        <f t="shared" ca="1" si="30"/>
        <v>-8.845372767853129E-3</v>
      </c>
      <c r="Q267" s="122">
        <f t="shared" si="31"/>
        <v>40318.137999999999</v>
      </c>
    </row>
    <row r="268" spans="1:17" x14ac:dyDescent="0.2">
      <c r="A268" s="48" t="s">
        <v>123</v>
      </c>
      <c r="B268" s="53" t="s">
        <v>47</v>
      </c>
      <c r="C268" s="48">
        <v>55629.895100000002</v>
      </c>
      <c r="D268" s="48">
        <v>5.0000000000000001E-4</v>
      </c>
      <c r="E268" s="30">
        <f t="shared" si="28"/>
        <v>15178.990123062307</v>
      </c>
      <c r="F268" s="1">
        <f t="shared" si="29"/>
        <v>15179</v>
      </c>
      <c r="G268" s="1">
        <f t="shared" si="34"/>
        <v>-8.0681899926275946E-3</v>
      </c>
      <c r="K268" s="1">
        <f t="shared" si="36"/>
        <v>-8.0681899926275946E-3</v>
      </c>
      <c r="O268" s="1">
        <f t="shared" ca="1" si="30"/>
        <v>-9.2296955040470918E-3</v>
      </c>
      <c r="Q268" s="122">
        <f t="shared" si="31"/>
        <v>40611.395100000002</v>
      </c>
    </row>
    <row r="269" spans="1:17" x14ac:dyDescent="0.2">
      <c r="A269" s="42" t="s">
        <v>124</v>
      </c>
      <c r="B269" s="43" t="s">
        <v>46</v>
      </c>
      <c r="C269" s="44">
        <v>55658.076399999998</v>
      </c>
      <c r="D269" s="41"/>
      <c r="E269" s="30">
        <f t="shared" si="28"/>
        <v>15213.489179774533</v>
      </c>
      <c r="F269" s="1">
        <f t="shared" si="29"/>
        <v>15213.5</v>
      </c>
      <c r="G269" s="1">
        <f t="shared" si="34"/>
        <v>-8.8387349969707429E-3</v>
      </c>
      <c r="K269" s="1">
        <f t="shared" si="36"/>
        <v>-8.8387349969707429E-3</v>
      </c>
      <c r="O269" s="1">
        <f t="shared" ca="1" si="30"/>
        <v>-9.266629026049019E-3</v>
      </c>
      <c r="Q269" s="122">
        <f t="shared" si="31"/>
        <v>40639.576399999998</v>
      </c>
    </row>
    <row r="270" spans="1:17" x14ac:dyDescent="0.2">
      <c r="A270" s="42" t="s">
        <v>124</v>
      </c>
      <c r="B270" s="43" t="s">
        <v>46</v>
      </c>
      <c r="C270" s="44">
        <v>55676.057999999997</v>
      </c>
      <c r="D270" s="41"/>
      <c r="E270" s="30">
        <f t="shared" si="28"/>
        <v>15235.501941363835</v>
      </c>
      <c r="F270" s="1">
        <f t="shared" si="29"/>
        <v>15235.5</v>
      </c>
      <c r="G270" s="1">
        <f t="shared" si="34"/>
        <v>1.5858449987717904E-3</v>
      </c>
      <c r="K270" s="1">
        <f t="shared" si="36"/>
        <v>1.5858449987717904E-3</v>
      </c>
      <c r="O270" s="1">
        <f t="shared" ca="1" si="30"/>
        <v>-9.2901808371806845E-3</v>
      </c>
      <c r="Q270" s="122">
        <f t="shared" si="31"/>
        <v>40657.557999999997</v>
      </c>
    </row>
    <row r="271" spans="1:17" x14ac:dyDescent="0.2">
      <c r="A271" s="48" t="s">
        <v>123</v>
      </c>
      <c r="B271" s="53" t="s">
        <v>46</v>
      </c>
      <c r="C271" s="48">
        <v>55694.835099999997</v>
      </c>
      <c r="D271" s="48">
        <v>2.9999999999999997E-4</v>
      </c>
      <c r="E271" s="30">
        <f t="shared" si="28"/>
        <v>15258.488540200338</v>
      </c>
      <c r="F271" s="1">
        <f t="shared" si="29"/>
        <v>15258.5</v>
      </c>
      <c r="G271" s="1">
        <f t="shared" si="34"/>
        <v>-9.3611850024899468E-3</v>
      </c>
      <c r="K271" s="1">
        <f t="shared" si="36"/>
        <v>-9.3611850024899468E-3</v>
      </c>
      <c r="O271" s="1">
        <f t="shared" ca="1" si="30"/>
        <v>-9.314803185181967E-3</v>
      </c>
      <c r="Q271" s="122">
        <f t="shared" si="31"/>
        <v>40676.335099999997</v>
      </c>
    </row>
    <row r="272" spans="1:17" x14ac:dyDescent="0.2">
      <c r="A272" s="50" t="s">
        <v>125</v>
      </c>
      <c r="B272" s="51" t="s">
        <v>47</v>
      </c>
      <c r="C272" s="50">
        <v>56008.922100000003</v>
      </c>
      <c r="D272" s="50">
        <v>1E-4</v>
      </c>
      <c r="E272" s="30">
        <f t="shared" si="28"/>
        <v>15642.988376104791</v>
      </c>
      <c r="F272" s="1">
        <f t="shared" si="29"/>
        <v>15643</v>
      </c>
      <c r="G272" s="1">
        <f t="shared" si="34"/>
        <v>-9.4952299914439209E-3</v>
      </c>
      <c r="K272" s="1">
        <f t="shared" si="36"/>
        <v>-9.4952299914439209E-3</v>
      </c>
      <c r="O272" s="1">
        <f t="shared" ca="1" si="30"/>
        <v>-9.7264246115512688E-3</v>
      </c>
      <c r="Q272" s="122">
        <f t="shared" si="31"/>
        <v>40990.422100000003</v>
      </c>
    </row>
    <row r="273" spans="1:17" x14ac:dyDescent="0.2">
      <c r="A273" s="42" t="s">
        <v>126</v>
      </c>
      <c r="B273" s="43" t="s">
        <v>47</v>
      </c>
      <c r="C273" s="44">
        <v>56045.682800000002</v>
      </c>
      <c r="D273" s="41"/>
      <c r="E273" s="30">
        <f t="shared" si="28"/>
        <v>15687.990184895771</v>
      </c>
      <c r="F273" s="1">
        <f t="shared" si="29"/>
        <v>15688</v>
      </c>
      <c r="G273" s="1">
        <f t="shared" si="34"/>
        <v>-8.0176799965556711E-3</v>
      </c>
      <c r="K273" s="1">
        <f t="shared" si="36"/>
        <v>-8.0176799965556711E-3</v>
      </c>
      <c r="O273" s="1">
        <f t="shared" ca="1" si="30"/>
        <v>-9.7745987706842168E-3</v>
      </c>
      <c r="Q273" s="122">
        <f t="shared" si="31"/>
        <v>41027.182800000002</v>
      </c>
    </row>
    <row r="274" spans="1:17" x14ac:dyDescent="0.2">
      <c r="A274" s="52" t="s">
        <v>127</v>
      </c>
      <c r="B274" s="51" t="s">
        <v>47</v>
      </c>
      <c r="C274" s="50">
        <v>56045.6829</v>
      </c>
      <c r="D274" s="50">
        <v>2.9999999999999997E-4</v>
      </c>
      <c r="E274" s="30">
        <f t="shared" si="28"/>
        <v>15687.990307314027</v>
      </c>
      <c r="F274" s="1">
        <f t="shared" si="29"/>
        <v>15688</v>
      </c>
      <c r="G274" s="1">
        <f t="shared" si="34"/>
        <v>-7.9176799990818836E-3</v>
      </c>
      <c r="K274" s="1">
        <f t="shared" si="36"/>
        <v>-7.9176799990818836E-3</v>
      </c>
      <c r="O274" s="1">
        <f t="shared" ca="1" si="30"/>
        <v>-9.7745987706842168E-3</v>
      </c>
      <c r="Q274" s="122">
        <f t="shared" si="31"/>
        <v>41027.1829</v>
      </c>
    </row>
    <row r="275" spans="1:17" x14ac:dyDescent="0.2">
      <c r="A275" s="50" t="s">
        <v>125</v>
      </c>
      <c r="B275" s="51" t="s">
        <v>47</v>
      </c>
      <c r="C275" s="50">
        <v>56085.708500000001</v>
      </c>
      <c r="D275" s="50">
        <v>2.9999999999999997E-4</v>
      </c>
      <c r="E275" s="30">
        <f t="shared" si="28"/>
        <v>15736.9889498302</v>
      </c>
      <c r="F275" s="1">
        <f t="shared" si="29"/>
        <v>15737</v>
      </c>
      <c r="G275" s="1">
        <f t="shared" si="34"/>
        <v>-9.0265699982410297E-3</v>
      </c>
      <c r="K275" s="1">
        <f t="shared" si="36"/>
        <v>-9.0265699982410297E-3</v>
      </c>
      <c r="O275" s="1">
        <f t="shared" ca="1" si="30"/>
        <v>-9.8270550772956503E-3</v>
      </c>
      <c r="Q275" s="122">
        <f t="shared" si="31"/>
        <v>41067.208500000001</v>
      </c>
    </row>
    <row r="276" spans="1:17" x14ac:dyDescent="0.2">
      <c r="A276" s="52" t="s">
        <v>128</v>
      </c>
      <c r="B276" s="51" t="s">
        <v>47</v>
      </c>
      <c r="C276" s="50">
        <v>56406.738400000002</v>
      </c>
      <c r="D276" s="50">
        <v>1E-4</v>
      </c>
      <c r="E276" s="30">
        <f t="shared" si="28"/>
        <v>16129.988163011329</v>
      </c>
      <c r="F276" s="1">
        <f t="shared" si="29"/>
        <v>16130</v>
      </c>
      <c r="G276" s="1">
        <f t="shared" si="34"/>
        <v>-9.6692999941296875E-3</v>
      </c>
      <c r="K276" s="1">
        <f t="shared" si="36"/>
        <v>-9.6692999941296875E-3</v>
      </c>
      <c r="O276" s="1">
        <f t="shared" ca="1" si="30"/>
        <v>-1.0247776067056728E-2</v>
      </c>
      <c r="Q276" s="122">
        <f t="shared" si="31"/>
        <v>41388.238400000002</v>
      </c>
    </row>
    <row r="277" spans="1:17" x14ac:dyDescent="0.2">
      <c r="A277" s="42" t="s">
        <v>129</v>
      </c>
      <c r="B277" s="43" t="s">
        <v>46</v>
      </c>
      <c r="C277" s="44">
        <v>56421.0334</v>
      </c>
      <c r="D277" s="41"/>
      <c r="E277" s="30">
        <f t="shared" ref="E277:E313" si="37">+(C277-C$7)/C$8</f>
        <v>16147.487853078899</v>
      </c>
      <c r="F277" s="1">
        <f t="shared" ref="F277:F315" si="38">ROUND(2*E277,0)/2</f>
        <v>16147.5</v>
      </c>
      <c r="G277" s="1">
        <f t="shared" ref="G277:G308" si="39">+C277-(C$7+F277*C$8)</f>
        <v>-9.9224749938002788E-3</v>
      </c>
      <c r="K277" s="1">
        <f t="shared" si="36"/>
        <v>-9.9224749938002788E-3</v>
      </c>
      <c r="O277" s="1">
        <f t="shared" ref="O277:O313" ca="1" si="40">+C$11+C$12*$F277</f>
        <v>-1.02665104622751E-2</v>
      </c>
      <c r="Q277" s="122">
        <f t="shared" ref="Q277:Q313" si="41">+C277-15018.5</f>
        <v>41402.5334</v>
      </c>
    </row>
    <row r="278" spans="1:17" x14ac:dyDescent="0.2">
      <c r="A278" s="54" t="s">
        <v>130</v>
      </c>
      <c r="B278" s="55" t="s">
        <v>47</v>
      </c>
      <c r="C278" s="54">
        <v>56782.499199999998</v>
      </c>
      <c r="D278" s="54">
        <v>2E-3</v>
      </c>
      <c r="E278" s="30">
        <f t="shared" si="37"/>
        <v>16589.987990891252</v>
      </c>
      <c r="F278" s="1">
        <f t="shared" si="38"/>
        <v>16590</v>
      </c>
      <c r="G278" s="1">
        <f t="shared" si="39"/>
        <v>-9.8098999951616861E-3</v>
      </c>
      <c r="J278" s="1">
        <f>+G278</f>
        <v>-9.8098999951616861E-3</v>
      </c>
      <c r="O278" s="1">
        <f t="shared" ca="1" si="40"/>
        <v>-1.074022302708242E-2</v>
      </c>
      <c r="Q278" s="122">
        <f t="shared" si="41"/>
        <v>41763.999199999998</v>
      </c>
    </row>
    <row r="279" spans="1:17" x14ac:dyDescent="0.2">
      <c r="A279" s="56" t="s">
        <v>131</v>
      </c>
      <c r="B279" s="57" t="s">
        <v>47</v>
      </c>
      <c r="C279" s="56">
        <v>56786.991299999878</v>
      </c>
      <c r="D279" s="56" t="s">
        <v>132</v>
      </c>
      <c r="E279" s="30">
        <f t="shared" si="37"/>
        <v>16595.487141485897</v>
      </c>
      <c r="F279" s="1">
        <f t="shared" si="38"/>
        <v>16595.5</v>
      </c>
      <c r="G279" s="1">
        <f t="shared" si="39"/>
        <v>-1.0503755118406843E-2</v>
      </c>
      <c r="K279" s="1">
        <f t="shared" ref="K279:K313" si="42">+G279</f>
        <v>-1.0503755118406843E-2</v>
      </c>
      <c r="O279" s="1">
        <f t="shared" ca="1" si="40"/>
        <v>-1.0746110979865338E-2</v>
      </c>
      <c r="Q279" s="122">
        <f t="shared" si="41"/>
        <v>41768.491299999878</v>
      </c>
    </row>
    <row r="280" spans="1:17" x14ac:dyDescent="0.2">
      <c r="A280" s="42" t="s">
        <v>133</v>
      </c>
      <c r="B280" s="43" t="s">
        <v>46</v>
      </c>
      <c r="C280" s="44">
        <v>56786.991300000002</v>
      </c>
      <c r="D280" s="41"/>
      <c r="E280" s="30">
        <f t="shared" si="37"/>
        <v>16595.487141486046</v>
      </c>
      <c r="F280" s="1">
        <f t="shared" si="38"/>
        <v>16595.5</v>
      </c>
      <c r="G280" s="1">
        <f t="shared" si="39"/>
        <v>-1.0503754994715564E-2</v>
      </c>
      <c r="K280" s="1">
        <f t="shared" si="42"/>
        <v>-1.0503754994715564E-2</v>
      </c>
      <c r="O280" s="1">
        <f t="shared" ca="1" si="40"/>
        <v>-1.0746110979865338E-2</v>
      </c>
      <c r="Q280" s="122">
        <f t="shared" si="41"/>
        <v>41768.491300000002</v>
      </c>
    </row>
    <row r="281" spans="1:17" x14ac:dyDescent="0.2">
      <c r="A281" s="58" t="s">
        <v>134</v>
      </c>
      <c r="B281" s="59" t="s">
        <v>47</v>
      </c>
      <c r="C281" s="60">
        <v>57132.5288</v>
      </c>
      <c r="D281" s="60">
        <v>2.3999999999999998E-3</v>
      </c>
      <c r="E281" s="30">
        <f t="shared" si="37"/>
        <v>17018.488131813032</v>
      </c>
      <c r="F281" s="1">
        <f t="shared" si="38"/>
        <v>17018.5</v>
      </c>
      <c r="G281" s="1">
        <f t="shared" si="39"/>
        <v>-9.6947849960997701E-3</v>
      </c>
      <c r="K281" s="1">
        <f t="shared" si="42"/>
        <v>-9.6947849960997701E-3</v>
      </c>
      <c r="O281" s="1">
        <f t="shared" ca="1" si="40"/>
        <v>-1.1198948075715049E-2</v>
      </c>
      <c r="Q281" s="122">
        <f t="shared" si="41"/>
        <v>42114.0288</v>
      </c>
    </row>
    <row r="282" spans="1:17" x14ac:dyDescent="0.2">
      <c r="A282" s="61" t="s">
        <v>135</v>
      </c>
      <c r="B282" s="62" t="s">
        <v>46</v>
      </c>
      <c r="C282" s="61">
        <v>57148.049899999998</v>
      </c>
      <c r="D282" s="61" t="s">
        <v>132</v>
      </c>
      <c r="E282" s="30">
        <f t="shared" si="37"/>
        <v>17037.488792149357</v>
      </c>
      <c r="F282" s="1">
        <f t="shared" si="38"/>
        <v>17037.5</v>
      </c>
      <c r="G282" s="1">
        <f t="shared" si="39"/>
        <v>-9.1553749953163788E-3</v>
      </c>
      <c r="K282" s="1">
        <f t="shared" si="42"/>
        <v>-9.1553749953163788E-3</v>
      </c>
      <c r="O282" s="1">
        <f t="shared" ca="1" si="40"/>
        <v>-1.1219288276237849E-2</v>
      </c>
      <c r="Q282" s="122">
        <f t="shared" si="41"/>
        <v>42129.549899999998</v>
      </c>
    </row>
    <row r="283" spans="1:17" x14ac:dyDescent="0.2">
      <c r="A283" s="63" t="s">
        <v>136</v>
      </c>
      <c r="B283" s="64" t="s">
        <v>47</v>
      </c>
      <c r="C283" s="63">
        <v>57160.708400000003</v>
      </c>
      <c r="D283" s="63">
        <v>1E-4</v>
      </c>
      <c r="E283" s="30">
        <f t="shared" si="37"/>
        <v>17052.985107414868</v>
      </c>
      <c r="F283" s="1">
        <f t="shared" si="38"/>
        <v>17053</v>
      </c>
      <c r="G283" s="1">
        <f t="shared" si="39"/>
        <v>-1.2165329993877094E-2</v>
      </c>
      <c r="K283" s="1">
        <f t="shared" si="42"/>
        <v>-1.2165329993877094E-2</v>
      </c>
      <c r="O283" s="1">
        <f t="shared" ca="1" si="40"/>
        <v>-1.1235881597716976E-2</v>
      </c>
      <c r="Q283" s="122">
        <f t="shared" si="41"/>
        <v>42142.208400000003</v>
      </c>
    </row>
    <row r="284" spans="1:17" x14ac:dyDescent="0.2">
      <c r="A284" s="63" t="s">
        <v>137</v>
      </c>
      <c r="B284" s="64" t="s">
        <v>47</v>
      </c>
      <c r="C284" s="63">
        <v>57431.910900000003</v>
      </c>
      <c r="D284" s="63">
        <v>1E-4</v>
      </c>
      <c r="E284" s="30">
        <f t="shared" si="37"/>
        <v>17384.986485207886</v>
      </c>
      <c r="F284" s="1">
        <f t="shared" si="38"/>
        <v>17385</v>
      </c>
      <c r="G284" s="1">
        <f t="shared" si="39"/>
        <v>-1.1039849996450357E-2</v>
      </c>
      <c r="K284" s="1">
        <f t="shared" si="42"/>
        <v>-1.1039849996450357E-2</v>
      </c>
      <c r="O284" s="1">
        <f t="shared" ca="1" si="40"/>
        <v>-1.1591299838431171E-2</v>
      </c>
      <c r="Q284" s="122">
        <f t="shared" si="41"/>
        <v>42413.410900000003</v>
      </c>
    </row>
    <row r="285" spans="1:17" x14ac:dyDescent="0.2">
      <c r="A285" s="63" t="s">
        <v>137</v>
      </c>
      <c r="B285" s="64" t="s">
        <v>47</v>
      </c>
      <c r="C285" s="63">
        <v>57476.838199999998</v>
      </c>
      <c r="D285" s="63">
        <v>1E-4</v>
      </c>
      <c r="E285" s="30">
        <f t="shared" si="37"/>
        <v>17439.985703506089</v>
      </c>
      <c r="F285" s="1">
        <f t="shared" si="38"/>
        <v>17440</v>
      </c>
      <c r="G285" s="1">
        <f t="shared" si="39"/>
        <v>-1.1678399998345412E-2</v>
      </c>
      <c r="K285" s="1">
        <f t="shared" si="42"/>
        <v>-1.1678399998345412E-2</v>
      </c>
      <c r="O285" s="1">
        <f t="shared" ca="1" si="40"/>
        <v>-1.1650179366260328E-2</v>
      </c>
      <c r="Q285" s="122">
        <f t="shared" si="41"/>
        <v>42458.338199999998</v>
      </c>
    </row>
    <row r="286" spans="1:17" x14ac:dyDescent="0.2">
      <c r="A286" s="56" t="s">
        <v>138</v>
      </c>
      <c r="B286" s="57" t="s">
        <v>47</v>
      </c>
      <c r="C286" s="56">
        <v>57498.075299999997</v>
      </c>
      <c r="D286" s="56" t="s">
        <v>139</v>
      </c>
      <c r="E286" s="30">
        <f t="shared" si="37"/>
        <v>17465.983791504274</v>
      </c>
      <c r="F286" s="1">
        <f t="shared" si="38"/>
        <v>17466</v>
      </c>
      <c r="G286" s="1">
        <f t="shared" si="39"/>
        <v>-1.3240259999292903E-2</v>
      </c>
      <c r="K286" s="1">
        <f t="shared" si="42"/>
        <v>-1.3240259999292903E-2</v>
      </c>
      <c r="O286" s="1">
        <f t="shared" ca="1" si="40"/>
        <v>-1.1678013324870475E-2</v>
      </c>
      <c r="Q286" s="122">
        <f t="shared" si="41"/>
        <v>42479.575299999997</v>
      </c>
    </row>
    <row r="287" spans="1:17" x14ac:dyDescent="0.2">
      <c r="A287" s="56" t="s">
        <v>138</v>
      </c>
      <c r="B287" s="57" t="s">
        <v>47</v>
      </c>
      <c r="C287" s="56">
        <v>57498.075299999997</v>
      </c>
      <c r="D287" s="56" t="s">
        <v>140</v>
      </c>
      <c r="E287" s="30">
        <f t="shared" si="37"/>
        <v>17465.983791504274</v>
      </c>
      <c r="F287" s="1">
        <f t="shared" si="38"/>
        <v>17466</v>
      </c>
      <c r="G287" s="1">
        <f t="shared" si="39"/>
        <v>-1.3240259999292903E-2</v>
      </c>
      <c r="K287" s="1">
        <f t="shared" si="42"/>
        <v>-1.3240259999292903E-2</v>
      </c>
      <c r="O287" s="1">
        <f t="shared" ca="1" si="40"/>
        <v>-1.1678013324870475E-2</v>
      </c>
      <c r="Q287" s="122">
        <f t="shared" si="41"/>
        <v>42479.575299999997</v>
      </c>
    </row>
    <row r="288" spans="1:17" x14ac:dyDescent="0.2">
      <c r="A288" s="56" t="s">
        <v>138</v>
      </c>
      <c r="B288" s="57" t="s">
        <v>47</v>
      </c>
      <c r="C288" s="56">
        <v>57498.075400000002</v>
      </c>
      <c r="D288" s="56" t="s">
        <v>132</v>
      </c>
      <c r="E288" s="30">
        <f t="shared" si="37"/>
        <v>17465.983913922537</v>
      </c>
      <c r="F288" s="1">
        <f t="shared" si="38"/>
        <v>17466</v>
      </c>
      <c r="G288" s="1">
        <f t="shared" si="39"/>
        <v>-1.3140259994543158E-2</v>
      </c>
      <c r="K288" s="1">
        <f t="shared" si="42"/>
        <v>-1.3140259994543158E-2</v>
      </c>
      <c r="O288" s="1">
        <f t="shared" ca="1" si="40"/>
        <v>-1.1678013324870475E-2</v>
      </c>
      <c r="Q288" s="122">
        <f t="shared" si="41"/>
        <v>42479.575400000002</v>
      </c>
    </row>
    <row r="289" spans="1:17" x14ac:dyDescent="0.2">
      <c r="A289" s="56" t="s">
        <v>138</v>
      </c>
      <c r="B289" s="57" t="s">
        <v>46</v>
      </c>
      <c r="C289" s="56">
        <v>57514.005499999999</v>
      </c>
      <c r="D289" s="56" t="s">
        <v>132</v>
      </c>
      <c r="E289" s="30">
        <f t="shared" si="37"/>
        <v>17485.48526493656</v>
      </c>
      <c r="F289" s="1">
        <f t="shared" si="38"/>
        <v>17485.5</v>
      </c>
      <c r="G289" s="1">
        <f t="shared" si="39"/>
        <v>-1.2036654996336438E-2</v>
      </c>
      <c r="K289" s="1">
        <f t="shared" si="42"/>
        <v>-1.2036654996336438E-2</v>
      </c>
      <c r="O289" s="1">
        <f t="shared" ca="1" si="40"/>
        <v>-1.1698888793828088E-2</v>
      </c>
      <c r="Q289" s="122">
        <f t="shared" si="41"/>
        <v>42495.505499999999</v>
      </c>
    </row>
    <row r="290" spans="1:17" x14ac:dyDescent="0.2">
      <c r="A290" s="58" t="s">
        <v>134</v>
      </c>
      <c r="B290" s="59" t="s">
        <v>47</v>
      </c>
      <c r="C290" s="60">
        <v>57514.415500000003</v>
      </c>
      <c r="D290" s="60">
        <v>2.2000000000000001E-3</v>
      </c>
      <c r="E290" s="30">
        <f t="shared" si="37"/>
        <v>17485.987179796844</v>
      </c>
      <c r="F290" s="1">
        <f t="shared" si="38"/>
        <v>17486</v>
      </c>
      <c r="G290" s="1">
        <f t="shared" si="39"/>
        <v>-1.0472459995071404E-2</v>
      </c>
      <c r="K290" s="1">
        <f t="shared" si="42"/>
        <v>-1.0472459995071404E-2</v>
      </c>
      <c r="O290" s="1">
        <f t="shared" ca="1" si="40"/>
        <v>-1.1699424062262896E-2</v>
      </c>
      <c r="Q290" s="122">
        <f t="shared" si="41"/>
        <v>42495.915500000003</v>
      </c>
    </row>
    <row r="291" spans="1:17" x14ac:dyDescent="0.2">
      <c r="A291" s="63" t="s">
        <v>137</v>
      </c>
      <c r="B291" s="64" t="s">
        <v>47</v>
      </c>
      <c r="C291" s="63">
        <v>57521.767</v>
      </c>
      <c r="D291" s="63">
        <v>2.9999999999999997E-4</v>
      </c>
      <c r="E291" s="30">
        <f t="shared" si="37"/>
        <v>17494.986758078179</v>
      </c>
      <c r="F291" s="1">
        <f t="shared" si="38"/>
        <v>17495</v>
      </c>
      <c r="G291" s="1">
        <f t="shared" si="39"/>
        <v>-1.0816949994477909E-2</v>
      </c>
      <c r="K291" s="1">
        <f t="shared" si="42"/>
        <v>-1.0816949994477909E-2</v>
      </c>
      <c r="O291" s="1">
        <f t="shared" ca="1" si="40"/>
        <v>-1.1709058894089488E-2</v>
      </c>
      <c r="Q291" s="122">
        <f t="shared" si="41"/>
        <v>42503.267</v>
      </c>
    </row>
    <row r="292" spans="1:17" x14ac:dyDescent="0.2">
      <c r="A292" s="63" t="s">
        <v>141</v>
      </c>
      <c r="B292" s="64" t="s">
        <v>47</v>
      </c>
      <c r="C292" s="63">
        <v>57783.981800000001</v>
      </c>
      <c r="D292" s="63">
        <v>1E-4</v>
      </c>
      <c r="E292" s="30">
        <f t="shared" si="37"/>
        <v>17815.985550042566</v>
      </c>
      <c r="F292" s="1">
        <f t="shared" si="38"/>
        <v>17816</v>
      </c>
      <c r="G292" s="1">
        <f t="shared" si="39"/>
        <v>-1.1803759996837471E-2</v>
      </c>
      <c r="K292" s="1">
        <f t="shared" si="42"/>
        <v>-1.1803759996837471E-2</v>
      </c>
      <c r="O292" s="1">
        <f t="shared" ca="1" si="40"/>
        <v>-1.205270122923785E-2</v>
      </c>
      <c r="Q292" s="122">
        <f t="shared" si="41"/>
        <v>42765.481800000001</v>
      </c>
    </row>
    <row r="293" spans="1:17" x14ac:dyDescent="0.2">
      <c r="A293" s="69" t="s">
        <v>144</v>
      </c>
      <c r="B293" s="70" t="s">
        <v>47</v>
      </c>
      <c r="C293" s="71">
        <v>57896.709300000002</v>
      </c>
      <c r="D293" s="71">
        <v>1E-4</v>
      </c>
      <c r="E293" s="30">
        <f t="shared" si="37"/>
        <v>17953.984592511431</v>
      </c>
      <c r="F293" s="1">
        <f t="shared" si="38"/>
        <v>17954</v>
      </c>
      <c r="G293" s="1">
        <f t="shared" si="39"/>
        <v>-1.2585939992277417E-2</v>
      </c>
      <c r="K293" s="1">
        <f t="shared" si="42"/>
        <v>-1.2585939992277417E-2</v>
      </c>
      <c r="O293" s="1">
        <f t="shared" ca="1" si="40"/>
        <v>-1.2200435317245559E-2</v>
      </c>
      <c r="Q293" s="122">
        <f t="shared" si="41"/>
        <v>42878.209300000002</v>
      </c>
    </row>
    <row r="294" spans="1:17" x14ac:dyDescent="0.2">
      <c r="A294" s="56" t="s">
        <v>142</v>
      </c>
      <c r="B294" s="65" t="s">
        <v>47</v>
      </c>
      <c r="C294" s="66">
        <v>57902.426399999997</v>
      </c>
      <c r="D294" s="66">
        <v>8.9999999999999998E-4</v>
      </c>
      <c r="E294" s="30">
        <f t="shared" si="37"/>
        <v>17960.983366774126</v>
      </c>
      <c r="F294" s="1">
        <f t="shared" si="38"/>
        <v>17961</v>
      </c>
      <c r="G294" s="1">
        <f t="shared" si="39"/>
        <v>-1.3587209999968763E-2</v>
      </c>
      <c r="K294" s="1">
        <f t="shared" si="42"/>
        <v>-1.3587209999968763E-2</v>
      </c>
      <c r="O294" s="1">
        <f t="shared" ca="1" si="40"/>
        <v>-1.2207929075332906E-2</v>
      </c>
      <c r="Q294" s="122">
        <f t="shared" si="41"/>
        <v>42883.926399999997</v>
      </c>
    </row>
    <row r="295" spans="1:17" x14ac:dyDescent="0.2">
      <c r="A295" s="67" t="s">
        <v>143</v>
      </c>
      <c r="B295" s="68" t="s">
        <v>46</v>
      </c>
      <c r="C295" s="56">
        <v>57913.455999999998</v>
      </c>
      <c r="D295" s="56">
        <v>7.0000000000000001E-3</v>
      </c>
      <c r="E295" s="30">
        <f t="shared" si="37"/>
        <v>17974.485611025215</v>
      </c>
      <c r="F295" s="1">
        <f t="shared" si="38"/>
        <v>17974.5</v>
      </c>
      <c r="G295" s="1">
        <f t="shared" si="39"/>
        <v>-1.1753945000236854E-2</v>
      </c>
      <c r="K295" s="1">
        <f t="shared" si="42"/>
        <v>-1.1753945000236854E-2</v>
      </c>
      <c r="O295" s="1">
        <f t="shared" ca="1" si="40"/>
        <v>-1.2222381323072788E-2</v>
      </c>
      <c r="Q295" s="122">
        <f t="shared" si="41"/>
        <v>42894.955999999998</v>
      </c>
    </row>
    <row r="296" spans="1:17" x14ac:dyDescent="0.2">
      <c r="A296" s="69" t="s">
        <v>144</v>
      </c>
      <c r="B296" s="70" t="s">
        <v>47</v>
      </c>
      <c r="C296" s="71">
        <v>58158.924599999998</v>
      </c>
      <c r="D296" s="71">
        <v>1E-4</v>
      </c>
      <c r="E296" s="30">
        <f t="shared" si="37"/>
        <v>18274.983996567102</v>
      </c>
      <c r="F296" s="1">
        <f t="shared" si="38"/>
        <v>18275</v>
      </c>
      <c r="G296" s="1">
        <f t="shared" si="39"/>
        <v>-1.3072749999992084E-2</v>
      </c>
      <c r="K296" s="1">
        <f t="shared" si="42"/>
        <v>-1.3072749999992084E-2</v>
      </c>
      <c r="O296" s="1">
        <f t="shared" ca="1" si="40"/>
        <v>-1.2544077652393921E-2</v>
      </c>
      <c r="Q296" s="122">
        <f t="shared" si="41"/>
        <v>43140.424599999998</v>
      </c>
    </row>
    <row r="297" spans="1:17" x14ac:dyDescent="0.2">
      <c r="A297" s="69" t="s">
        <v>144</v>
      </c>
      <c r="B297" s="70" t="s">
        <v>47</v>
      </c>
      <c r="C297" s="71">
        <v>58214.472000000002</v>
      </c>
      <c r="D297" s="71">
        <v>1E-4</v>
      </c>
      <c r="E297" s="30">
        <f t="shared" si="37"/>
        <v>18342.984156347415</v>
      </c>
      <c r="F297" s="1">
        <f t="shared" si="38"/>
        <v>18343</v>
      </c>
      <c r="G297" s="1">
        <f t="shared" si="39"/>
        <v>-1.2942229994223453E-2</v>
      </c>
      <c r="K297" s="1">
        <f t="shared" si="42"/>
        <v>-1.2942229994223453E-2</v>
      </c>
      <c r="O297" s="1">
        <f t="shared" ca="1" si="40"/>
        <v>-1.2616874159528151E-2</v>
      </c>
      <c r="Q297" s="122">
        <f t="shared" si="41"/>
        <v>43195.972000000002</v>
      </c>
    </row>
    <row r="298" spans="1:17" x14ac:dyDescent="0.2">
      <c r="A298" s="69" t="s">
        <v>144</v>
      </c>
      <c r="B298" s="70" t="s">
        <v>47</v>
      </c>
      <c r="C298" s="71">
        <v>58271.653599999998</v>
      </c>
      <c r="D298" s="71">
        <v>1E-4</v>
      </c>
      <c r="E298" s="30">
        <f t="shared" si="37"/>
        <v>18412.984875309845</v>
      </c>
      <c r="F298" s="1">
        <f t="shared" si="38"/>
        <v>18413</v>
      </c>
      <c r="G298" s="1">
        <f t="shared" si="39"/>
        <v>-1.235492999694543E-2</v>
      </c>
      <c r="K298" s="1">
        <f t="shared" si="42"/>
        <v>-1.235492999694543E-2</v>
      </c>
      <c r="O298" s="1">
        <f t="shared" ca="1" si="40"/>
        <v>-1.2691811740401626E-2</v>
      </c>
      <c r="Q298" s="122">
        <f t="shared" si="41"/>
        <v>43253.153599999998</v>
      </c>
    </row>
    <row r="299" spans="1:17" x14ac:dyDescent="0.2">
      <c r="A299" s="69" t="s">
        <v>145</v>
      </c>
      <c r="B299" s="70" t="s">
        <v>47</v>
      </c>
      <c r="C299" s="71">
        <v>58533.868300000002</v>
      </c>
      <c r="D299" s="71">
        <v>2.0000000000000001E-4</v>
      </c>
      <c r="E299" s="30">
        <f t="shared" si="37"/>
        <v>18733.983544855972</v>
      </c>
      <c r="F299" s="1">
        <f t="shared" si="38"/>
        <v>18734</v>
      </c>
      <c r="G299" s="1">
        <f t="shared" si="39"/>
        <v>-1.3441739996778779E-2</v>
      </c>
      <c r="K299" s="1">
        <f t="shared" si="42"/>
        <v>-1.3441739996778779E-2</v>
      </c>
      <c r="O299" s="1">
        <f t="shared" ca="1" si="40"/>
        <v>-1.3035454075549992E-2</v>
      </c>
      <c r="Q299" s="122">
        <f t="shared" si="41"/>
        <v>43515.368300000002</v>
      </c>
    </row>
    <row r="300" spans="1:17" x14ac:dyDescent="0.2">
      <c r="A300" s="69" t="s">
        <v>145</v>
      </c>
      <c r="B300" s="70" t="s">
        <v>47</v>
      </c>
      <c r="C300" s="71">
        <v>58629.442199999998</v>
      </c>
      <c r="D300" s="71">
        <v>1E-4</v>
      </c>
      <c r="E300" s="30">
        <f t="shared" si="37"/>
        <v>18850.983448916777</v>
      </c>
      <c r="F300" s="1">
        <f t="shared" si="38"/>
        <v>18851</v>
      </c>
      <c r="G300" s="1">
        <f t="shared" si="39"/>
        <v>-1.3520109998353291E-2</v>
      </c>
      <c r="K300" s="1">
        <f t="shared" si="42"/>
        <v>-1.3520109998353291E-2</v>
      </c>
      <c r="O300" s="1">
        <f t="shared" ca="1" si="40"/>
        <v>-1.3160706889295656E-2</v>
      </c>
      <c r="Q300" s="122">
        <f t="shared" si="41"/>
        <v>43610.942199999998</v>
      </c>
    </row>
    <row r="301" spans="1:17" x14ac:dyDescent="0.2">
      <c r="A301" s="72" t="s">
        <v>146</v>
      </c>
      <c r="B301" s="62" t="s">
        <v>47</v>
      </c>
      <c r="C301" s="61">
        <v>58641.694600000003</v>
      </c>
      <c r="D301" s="61">
        <v>2.0000000000000001E-4</v>
      </c>
      <c r="E301" s="30">
        <f t="shared" si="37"/>
        <v>18865.982623634092</v>
      </c>
      <c r="F301" s="1">
        <f t="shared" si="38"/>
        <v>18866</v>
      </c>
      <c r="G301" s="1">
        <f t="shared" si="39"/>
        <v>-1.4194259994837921E-2</v>
      </c>
      <c r="K301" s="1">
        <f t="shared" si="42"/>
        <v>-1.4194259994837921E-2</v>
      </c>
      <c r="O301" s="1">
        <f t="shared" ca="1" si="40"/>
        <v>-1.317676494233997E-2</v>
      </c>
      <c r="Q301" s="122">
        <f t="shared" si="41"/>
        <v>43623.194600000003</v>
      </c>
    </row>
    <row r="302" spans="1:17" ht="12" customHeight="1" x14ac:dyDescent="0.2">
      <c r="A302" s="72" t="s">
        <v>146</v>
      </c>
      <c r="B302" s="62" t="s">
        <v>47</v>
      </c>
      <c r="C302" s="61">
        <v>58957.8249</v>
      </c>
      <c r="D302" s="61">
        <v>2.0000000000000001E-4</v>
      </c>
      <c r="E302" s="30">
        <f t="shared" si="37"/>
        <v>19252.983831816611</v>
      </c>
      <c r="F302" s="1">
        <f t="shared" si="38"/>
        <v>19253</v>
      </c>
      <c r="G302" s="1">
        <f t="shared" si="39"/>
        <v>-1.3207329997385386E-2</v>
      </c>
      <c r="K302" s="1">
        <f t="shared" si="42"/>
        <v>-1.3207329997385386E-2</v>
      </c>
      <c r="O302" s="1">
        <f t="shared" ca="1" si="40"/>
        <v>-1.3591062710883325E-2</v>
      </c>
      <c r="Q302" s="122">
        <f t="shared" si="41"/>
        <v>43939.3249</v>
      </c>
    </row>
    <row r="303" spans="1:17" ht="12" customHeight="1" x14ac:dyDescent="0.2">
      <c r="A303" s="72" t="s">
        <v>146</v>
      </c>
      <c r="B303" s="62" t="s">
        <v>47</v>
      </c>
      <c r="C303" s="61">
        <v>58999.483200000002</v>
      </c>
      <c r="D303" s="61">
        <v>2.9999999999999997E-4</v>
      </c>
      <c r="E303" s="30">
        <f t="shared" si="37"/>
        <v>19303.981197241028</v>
      </c>
      <c r="F303" s="1">
        <f t="shared" si="38"/>
        <v>19304</v>
      </c>
      <c r="G303" s="1">
        <f t="shared" si="39"/>
        <v>-1.5359439996245783E-2</v>
      </c>
      <c r="K303" s="1">
        <f t="shared" si="42"/>
        <v>-1.5359439996245783E-2</v>
      </c>
      <c r="O303" s="1">
        <f t="shared" ca="1" si="40"/>
        <v>-1.3645660091234E-2</v>
      </c>
      <c r="Q303" s="122">
        <f t="shared" si="41"/>
        <v>43980.983200000002</v>
      </c>
    </row>
    <row r="304" spans="1:17" ht="12" customHeight="1" x14ac:dyDescent="0.2">
      <c r="A304" s="69" t="s">
        <v>873</v>
      </c>
      <c r="B304" s="70" t="s">
        <v>47</v>
      </c>
      <c r="C304" s="71">
        <v>59368.710800000001</v>
      </c>
      <c r="D304" s="71">
        <v>2.9999999999999997E-4</v>
      </c>
      <c r="E304" s="30">
        <f t="shared" si="37"/>
        <v>19755.983195449779</v>
      </c>
      <c r="F304" s="1">
        <f t="shared" si="38"/>
        <v>19756</v>
      </c>
      <c r="G304" s="1">
        <f t="shared" si="39"/>
        <v>-1.3727159996051341E-2</v>
      </c>
      <c r="K304" s="1">
        <f t="shared" si="42"/>
        <v>-1.3727159996051341E-2</v>
      </c>
      <c r="O304" s="1">
        <f t="shared" ca="1" si="40"/>
        <v>-1.412954275630272E-2</v>
      </c>
      <c r="Q304" s="122">
        <f t="shared" si="41"/>
        <v>44350.210800000001</v>
      </c>
    </row>
    <row r="305" spans="1:17" ht="12" customHeight="1" x14ac:dyDescent="0.2">
      <c r="A305" s="127" t="s">
        <v>875</v>
      </c>
      <c r="B305" s="128" t="s">
        <v>47</v>
      </c>
      <c r="C305" s="131">
        <v>59611.319999999832</v>
      </c>
      <c r="D305" s="41"/>
      <c r="E305" s="30">
        <f t="shared" si="37"/>
        <v>20052.981153304907</v>
      </c>
      <c r="F305" s="1">
        <f t="shared" si="38"/>
        <v>20053</v>
      </c>
      <c r="G305" s="1">
        <f t="shared" si="39"/>
        <v>-1.5395330163300969E-2</v>
      </c>
      <c r="K305" s="1">
        <f t="shared" si="42"/>
        <v>-1.5395330163300969E-2</v>
      </c>
      <c r="O305" s="1">
        <f t="shared" ca="1" si="40"/>
        <v>-1.4447492206580179E-2</v>
      </c>
      <c r="Q305" s="122">
        <f t="shared" si="41"/>
        <v>44592.819999999832</v>
      </c>
    </row>
    <row r="306" spans="1:17" ht="12" customHeight="1" x14ac:dyDescent="0.2">
      <c r="A306" s="127" t="s">
        <v>875</v>
      </c>
      <c r="B306" s="128" t="s">
        <v>46</v>
      </c>
      <c r="C306" s="131">
        <v>59627.249499999918</v>
      </c>
      <c r="D306" s="41"/>
      <c r="E306" s="30">
        <f t="shared" si="37"/>
        <v>20072.481769809485</v>
      </c>
      <c r="F306" s="1">
        <f t="shared" si="38"/>
        <v>20072.5</v>
      </c>
      <c r="G306" s="1">
        <f t="shared" si="39"/>
        <v>-1.4891725077177398E-2</v>
      </c>
      <c r="K306" s="1">
        <f t="shared" si="42"/>
        <v>-1.4891725077177398E-2</v>
      </c>
      <c r="O306" s="1">
        <f t="shared" ca="1" si="40"/>
        <v>-1.4468367675537792E-2</v>
      </c>
      <c r="Q306" s="122">
        <f t="shared" si="41"/>
        <v>44608.749499999918</v>
      </c>
    </row>
    <row r="307" spans="1:17" ht="12" customHeight="1" x14ac:dyDescent="0.2">
      <c r="A307" s="127" t="s">
        <v>875</v>
      </c>
      <c r="B307" s="128" t="s">
        <v>46</v>
      </c>
      <c r="C307" s="131">
        <v>59636.234600000083</v>
      </c>
      <c r="D307" s="41"/>
      <c r="E307" s="30">
        <f t="shared" si="37"/>
        <v>20083.481172763597</v>
      </c>
      <c r="F307" s="1">
        <f t="shared" si="38"/>
        <v>20083.5</v>
      </c>
      <c r="G307" s="1">
        <f t="shared" si="39"/>
        <v>-1.5379434917122126E-2</v>
      </c>
      <c r="K307" s="1">
        <f t="shared" si="42"/>
        <v>-1.5379434917122126E-2</v>
      </c>
      <c r="O307" s="1">
        <f t="shared" ca="1" si="40"/>
        <v>-1.4480143581103621E-2</v>
      </c>
      <c r="Q307" s="122">
        <f t="shared" si="41"/>
        <v>44617.734600000083</v>
      </c>
    </row>
    <row r="308" spans="1:17" ht="12" customHeight="1" x14ac:dyDescent="0.2">
      <c r="A308" s="127" t="s">
        <v>875</v>
      </c>
      <c r="B308" s="128" t="s">
        <v>46</v>
      </c>
      <c r="C308" s="131">
        <v>59645.220300000161</v>
      </c>
      <c r="D308" s="41"/>
      <c r="E308" s="30">
        <f t="shared" si="37"/>
        <v>20094.481310227155</v>
      </c>
      <c r="F308" s="1">
        <f t="shared" si="38"/>
        <v>20094.5</v>
      </c>
      <c r="G308" s="1">
        <f t="shared" si="39"/>
        <v>-1.5267144830431789E-2</v>
      </c>
      <c r="K308" s="1">
        <f t="shared" si="42"/>
        <v>-1.5267144830431789E-2</v>
      </c>
      <c r="O308" s="1">
        <f t="shared" ca="1" si="40"/>
        <v>-1.4491919486669454E-2</v>
      </c>
      <c r="Q308" s="122">
        <f t="shared" si="41"/>
        <v>44626.720300000161</v>
      </c>
    </row>
    <row r="309" spans="1:17" ht="12" customHeight="1" x14ac:dyDescent="0.2">
      <c r="A309" s="127" t="s">
        <v>875</v>
      </c>
      <c r="B309" s="128" t="s">
        <v>46</v>
      </c>
      <c r="C309" s="131">
        <v>59654.206999999937</v>
      </c>
      <c r="D309" s="41"/>
      <c r="E309" s="30">
        <f t="shared" si="37"/>
        <v>20105.482671872927</v>
      </c>
      <c r="F309" s="1">
        <f t="shared" si="38"/>
        <v>20105.5</v>
      </c>
      <c r="G309" s="1">
        <f t="shared" ref="G309:G313" si="43">+C309-(C$7+F309*C$8)</f>
        <v>-1.4154855060041882E-2</v>
      </c>
      <c r="K309" s="1">
        <f t="shared" si="42"/>
        <v>-1.4154855060041882E-2</v>
      </c>
      <c r="O309" s="1">
        <f t="shared" ca="1" si="40"/>
        <v>-1.4503695392235286E-2</v>
      </c>
      <c r="Q309" s="122">
        <f t="shared" si="41"/>
        <v>44635.706999999937</v>
      </c>
    </row>
    <row r="310" spans="1:17" x14ac:dyDescent="0.2">
      <c r="A310" s="127" t="s">
        <v>875</v>
      </c>
      <c r="B310" s="128" t="s">
        <v>46</v>
      </c>
      <c r="C310" s="131">
        <v>59677.078600000124</v>
      </c>
      <c r="D310" s="41"/>
      <c r="E310" s="30">
        <f t="shared" si="37"/>
        <v>20133.481686308241</v>
      </c>
      <c r="F310" s="1">
        <f t="shared" si="38"/>
        <v>20133.5</v>
      </c>
      <c r="G310" s="1">
        <f t="shared" si="43"/>
        <v>-1.4959934873331804E-2</v>
      </c>
      <c r="K310" s="1">
        <f t="shared" si="42"/>
        <v>-1.4959934873331804E-2</v>
      </c>
      <c r="O310" s="1">
        <f t="shared" ca="1" si="40"/>
        <v>-1.4533670424584675E-2</v>
      </c>
      <c r="Q310" s="122">
        <f t="shared" si="41"/>
        <v>44658.578600000124</v>
      </c>
    </row>
    <row r="311" spans="1:17" x14ac:dyDescent="0.2">
      <c r="A311" s="125" t="s">
        <v>874</v>
      </c>
      <c r="B311" s="126" t="s">
        <v>47</v>
      </c>
      <c r="C311" s="132">
        <v>59707.710899999998</v>
      </c>
      <c r="D311" s="130">
        <v>1E-4</v>
      </c>
      <c r="E311" s="30">
        <f t="shared" si="37"/>
        <v>20170.981214538722</v>
      </c>
      <c r="F311" s="1">
        <f t="shared" si="38"/>
        <v>20171</v>
      </c>
      <c r="G311" s="1">
        <f t="shared" si="43"/>
        <v>-1.5345309999247547E-2</v>
      </c>
      <c r="K311" s="1">
        <f t="shared" si="42"/>
        <v>-1.5345309999247547E-2</v>
      </c>
      <c r="O311" s="1">
        <f t="shared" ca="1" si="40"/>
        <v>-1.4573815557195464E-2</v>
      </c>
      <c r="Q311" s="122">
        <f t="shared" si="41"/>
        <v>44689.210899999998</v>
      </c>
    </row>
    <row r="312" spans="1:17" x14ac:dyDescent="0.2">
      <c r="A312" s="125" t="s">
        <v>874</v>
      </c>
      <c r="B312" s="126" t="s">
        <v>47</v>
      </c>
      <c r="C312" s="132">
        <v>59722.4139</v>
      </c>
      <c r="D312" s="130">
        <v>1E-4</v>
      </c>
      <c r="E312" s="30">
        <f t="shared" si="37"/>
        <v>20188.980371101406</v>
      </c>
      <c r="F312" s="1">
        <f t="shared" si="38"/>
        <v>20189</v>
      </c>
      <c r="G312" s="1">
        <f t="shared" si="43"/>
        <v>-1.6034289998060558E-2</v>
      </c>
      <c r="K312" s="1">
        <f t="shared" si="42"/>
        <v>-1.6034289998060558E-2</v>
      </c>
      <c r="O312" s="1">
        <f t="shared" ca="1" si="40"/>
        <v>-1.4593085220848644E-2</v>
      </c>
      <c r="Q312" s="122">
        <f t="shared" si="41"/>
        <v>44703.9139</v>
      </c>
    </row>
    <row r="313" spans="1:17" x14ac:dyDescent="0.2">
      <c r="A313" s="125" t="s">
        <v>874</v>
      </c>
      <c r="B313" s="126" t="s">
        <v>47</v>
      </c>
      <c r="C313" s="132">
        <v>59734.667300000001</v>
      </c>
      <c r="D313" s="130">
        <v>1E-4</v>
      </c>
      <c r="E313" s="30">
        <f t="shared" si="37"/>
        <v>20203.980770001304</v>
      </c>
      <c r="F313" s="1">
        <f t="shared" si="38"/>
        <v>20204</v>
      </c>
      <c r="G313" s="1">
        <f t="shared" si="43"/>
        <v>-1.570843999797944E-2</v>
      </c>
      <c r="K313" s="1">
        <f t="shared" si="42"/>
        <v>-1.570843999797944E-2</v>
      </c>
      <c r="O313" s="1">
        <f t="shared" ca="1" si="40"/>
        <v>-1.4609143273892962E-2</v>
      </c>
      <c r="Q313" s="122">
        <f t="shared" si="41"/>
        <v>44716.167300000001</v>
      </c>
    </row>
    <row r="314" spans="1:17" x14ac:dyDescent="0.2">
      <c r="A314" s="129" t="s">
        <v>876</v>
      </c>
      <c r="B314" s="128" t="s">
        <v>47</v>
      </c>
      <c r="C314" s="130">
        <v>60091.639600000002</v>
      </c>
      <c r="D314" s="130">
        <v>1E-4</v>
      </c>
      <c r="E314" s="30">
        <f t="shared" ref="E314:E315" si="44">+(C314-C$7)/C$8</f>
        <v>20640.980043363248</v>
      </c>
      <c r="F314" s="1">
        <f t="shared" si="38"/>
        <v>20641</v>
      </c>
      <c r="G314" s="1">
        <f t="shared" ref="G314:G315" si="45">+C314-(C$7+F314*C$8)</f>
        <v>-1.6302009993523825E-2</v>
      </c>
      <c r="K314" s="1">
        <f t="shared" ref="K314:K315" si="46">+G314</f>
        <v>-1.6302009993523825E-2</v>
      </c>
      <c r="O314" s="1">
        <f t="shared" ref="O314:O315" ca="1" si="47">+C$11+C$12*$F314</f>
        <v>-1.5076967885917367E-2</v>
      </c>
      <c r="Q314" s="122">
        <f t="shared" ref="Q314:Q315" si="48">+C314-15018.5</f>
        <v>45073.139600000002</v>
      </c>
    </row>
    <row r="315" spans="1:17" x14ac:dyDescent="0.2">
      <c r="A315" s="129" t="s">
        <v>876</v>
      </c>
      <c r="B315" s="128" t="s">
        <v>47</v>
      </c>
      <c r="C315" s="130">
        <v>60110.427300000003</v>
      </c>
      <c r="D315" s="130">
        <v>1E-4</v>
      </c>
      <c r="E315" s="30">
        <f t="shared" si="44"/>
        <v>20663.979618535166</v>
      </c>
      <c r="F315" s="1">
        <f t="shared" si="38"/>
        <v>20664</v>
      </c>
      <c r="G315" s="1">
        <f t="shared" si="45"/>
        <v>-1.6649039993353654E-2</v>
      </c>
      <c r="K315" s="1">
        <f t="shared" si="46"/>
        <v>-1.6649039993353654E-2</v>
      </c>
      <c r="O315" s="1">
        <f t="shared" ca="1" si="47"/>
        <v>-1.5101590233918653E-2</v>
      </c>
      <c r="Q315" s="122">
        <f t="shared" si="48"/>
        <v>45091.927300000003</v>
      </c>
    </row>
    <row r="316" spans="1:17" x14ac:dyDescent="0.2">
      <c r="C316" s="41"/>
      <c r="D316" s="41"/>
    </row>
    <row r="317" spans="1:17" x14ac:dyDescent="0.2">
      <c r="C317" s="41"/>
      <c r="D317" s="41"/>
    </row>
    <row r="318" spans="1:17" x14ac:dyDescent="0.2">
      <c r="C318" s="41"/>
      <c r="D318" s="41"/>
    </row>
    <row r="319" spans="1:17" x14ac:dyDescent="0.2">
      <c r="C319" s="41"/>
      <c r="D319" s="41"/>
    </row>
    <row r="320" spans="1:17" x14ac:dyDescent="0.2">
      <c r="C320" s="41"/>
      <c r="D320" s="41"/>
    </row>
    <row r="321" spans="3:4" x14ac:dyDescent="0.2">
      <c r="C321" s="41"/>
      <c r="D321" s="41"/>
    </row>
    <row r="322" spans="3:4" x14ac:dyDescent="0.2">
      <c r="C322" s="41"/>
      <c r="D322" s="41"/>
    </row>
    <row r="323" spans="3:4" x14ac:dyDescent="0.2">
      <c r="C323" s="41"/>
      <c r="D323" s="41"/>
    </row>
    <row r="324" spans="3:4" x14ac:dyDescent="0.2">
      <c r="C324" s="41"/>
      <c r="D324" s="41"/>
    </row>
    <row r="325" spans="3:4" x14ac:dyDescent="0.2">
      <c r="C325" s="41"/>
      <c r="D325" s="41"/>
    </row>
    <row r="326" spans="3:4" x14ac:dyDescent="0.2">
      <c r="C326" s="41"/>
      <c r="D326" s="41"/>
    </row>
    <row r="327" spans="3:4" x14ac:dyDescent="0.2">
      <c r="C327" s="41"/>
      <c r="D327" s="41"/>
    </row>
    <row r="328" spans="3:4" x14ac:dyDescent="0.2">
      <c r="C328" s="41"/>
      <c r="D328" s="41"/>
    </row>
    <row r="329" spans="3:4" x14ac:dyDescent="0.2">
      <c r="C329" s="41"/>
      <c r="D329" s="41"/>
    </row>
    <row r="330" spans="3:4" x14ac:dyDescent="0.2">
      <c r="C330" s="41"/>
      <c r="D330" s="41"/>
    </row>
    <row r="331" spans="3:4" x14ac:dyDescent="0.2">
      <c r="C331" s="41"/>
      <c r="D331" s="41"/>
    </row>
    <row r="332" spans="3:4" x14ac:dyDescent="0.2">
      <c r="C332" s="41"/>
      <c r="D332" s="41"/>
    </row>
    <row r="333" spans="3:4" x14ac:dyDescent="0.2">
      <c r="C333" s="41"/>
      <c r="D333" s="41"/>
    </row>
    <row r="334" spans="3:4" x14ac:dyDescent="0.2">
      <c r="C334" s="41"/>
      <c r="D334" s="41"/>
    </row>
    <row r="335" spans="3:4" x14ac:dyDescent="0.2">
      <c r="C335" s="41"/>
      <c r="D335" s="41"/>
    </row>
    <row r="336" spans="3:4" x14ac:dyDescent="0.2">
      <c r="C336" s="41"/>
      <c r="D336" s="41"/>
    </row>
    <row r="337" spans="3:4" x14ac:dyDescent="0.2">
      <c r="C337" s="41"/>
      <c r="D337" s="41"/>
    </row>
    <row r="338" spans="3:4" x14ac:dyDescent="0.2">
      <c r="C338" s="41"/>
      <c r="D338" s="41"/>
    </row>
    <row r="339" spans="3:4" x14ac:dyDescent="0.2">
      <c r="C339" s="41"/>
      <c r="D339" s="41"/>
    </row>
    <row r="340" spans="3:4" x14ac:dyDescent="0.2">
      <c r="C340" s="41"/>
      <c r="D340" s="41"/>
    </row>
    <row r="341" spans="3:4" x14ac:dyDescent="0.2">
      <c r="C341" s="41"/>
      <c r="D341" s="41"/>
    </row>
    <row r="342" spans="3:4" x14ac:dyDescent="0.2">
      <c r="C342" s="41"/>
      <c r="D342" s="41"/>
    </row>
    <row r="343" spans="3:4" x14ac:dyDescent="0.2">
      <c r="C343" s="41"/>
      <c r="D343" s="41"/>
    </row>
    <row r="344" spans="3:4" x14ac:dyDescent="0.2">
      <c r="C344" s="41"/>
      <c r="D344" s="41"/>
    </row>
    <row r="345" spans="3:4" x14ac:dyDescent="0.2">
      <c r="C345" s="41"/>
      <c r="D345" s="41"/>
    </row>
    <row r="346" spans="3:4" x14ac:dyDescent="0.2">
      <c r="C346" s="41"/>
      <c r="D346" s="41"/>
    </row>
    <row r="347" spans="3:4" x14ac:dyDescent="0.2">
      <c r="C347" s="41"/>
      <c r="D347" s="41"/>
    </row>
    <row r="348" spans="3:4" x14ac:dyDescent="0.2">
      <c r="C348" s="41"/>
      <c r="D348" s="41"/>
    </row>
    <row r="349" spans="3:4" x14ac:dyDescent="0.2">
      <c r="C349" s="41"/>
      <c r="D349" s="41"/>
    </row>
    <row r="350" spans="3:4" x14ac:dyDescent="0.2">
      <c r="C350" s="41"/>
      <c r="D350" s="41"/>
    </row>
    <row r="351" spans="3:4" x14ac:dyDescent="0.2">
      <c r="C351" s="41"/>
      <c r="D351" s="41"/>
    </row>
    <row r="352" spans="3:4" x14ac:dyDescent="0.2">
      <c r="C352" s="41"/>
      <c r="D352" s="41"/>
    </row>
    <row r="353" spans="3:4" x14ac:dyDescent="0.2">
      <c r="C353" s="41"/>
      <c r="D353" s="41"/>
    </row>
    <row r="354" spans="3:4" x14ac:dyDescent="0.2">
      <c r="C354" s="41"/>
      <c r="D354" s="41"/>
    </row>
    <row r="355" spans="3:4" x14ac:dyDescent="0.2">
      <c r="C355" s="41"/>
      <c r="D355" s="41"/>
    </row>
    <row r="356" spans="3:4" x14ac:dyDescent="0.2">
      <c r="C356" s="41"/>
      <c r="D356" s="41"/>
    </row>
    <row r="357" spans="3:4" x14ac:dyDescent="0.2">
      <c r="C357" s="41"/>
      <c r="D357" s="41"/>
    </row>
    <row r="358" spans="3:4" x14ac:dyDescent="0.2">
      <c r="C358" s="41"/>
      <c r="D358" s="41"/>
    </row>
    <row r="359" spans="3:4" x14ac:dyDescent="0.2">
      <c r="C359" s="41"/>
      <c r="D359" s="41"/>
    </row>
    <row r="360" spans="3:4" x14ac:dyDescent="0.2">
      <c r="C360" s="41"/>
      <c r="D360" s="41"/>
    </row>
  </sheetData>
  <sheetProtection selectLockedCells="1" selectUnlockedCells="1"/>
  <sortState xmlns:xlrd2="http://schemas.microsoft.com/office/spreadsheetml/2017/richdata2" ref="A21:U313">
    <sortCondition ref="C21:C313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8EA70-5D6D-4F6C-BCCE-1FD14D430F5E}">
  <dimension ref="A1"/>
  <sheetViews>
    <sheetView workbookViewId="0">
      <selection activeCell="O16" sqref="O16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764"/>
  <sheetViews>
    <sheetView workbookViewId="0">
      <pane xSplit="14" ySplit="22" topLeftCell="O303" activePane="bottomRight" state="frozen"/>
      <selection pane="topRight" activeCell="O1" sqref="O1"/>
      <selection pane="bottomLeft" activeCell="A23" sqref="A23"/>
      <selection pane="bottomRight" activeCell="A315" sqref="A315"/>
    </sheetView>
  </sheetViews>
  <sheetFormatPr defaultColWidth="10.28515625" defaultRowHeight="12.75" x14ac:dyDescent="0.2"/>
  <cols>
    <col min="1" max="1" width="17.42578125" style="1" customWidth="1"/>
    <col min="2" max="2" width="3.85546875" style="1" customWidth="1"/>
    <col min="3" max="3" width="13.42578125" style="4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26" ht="20.25" x14ac:dyDescent="0.2">
      <c r="A1" s="2" t="s">
        <v>0</v>
      </c>
      <c r="B1" s="3"/>
      <c r="C1" s="73"/>
      <c r="D1" s="3"/>
      <c r="E1" s="93" t="s">
        <v>166</v>
      </c>
      <c r="V1" s="76" t="s">
        <v>148</v>
      </c>
      <c r="W1" s="76" t="s">
        <v>149</v>
      </c>
      <c r="X1" s="76" t="s">
        <v>150</v>
      </c>
      <c r="Y1" s="76" t="s">
        <v>151</v>
      </c>
      <c r="Z1" s="76" t="s">
        <v>152</v>
      </c>
    </row>
    <row r="2" spans="1:26" x14ac:dyDescent="0.2">
      <c r="A2" t="s">
        <v>1</v>
      </c>
      <c r="B2" s="3" t="s">
        <v>2</v>
      </c>
      <c r="C2" s="73"/>
      <c r="D2" s="3"/>
      <c r="E2" s="3" t="s">
        <v>3</v>
      </c>
      <c r="T2" s="1" t="s">
        <v>153</v>
      </c>
      <c r="U2" s="1">
        <v>-3.5999999999999999E-3</v>
      </c>
      <c r="V2" s="1">
        <v>-15000</v>
      </c>
      <c r="W2" s="1">
        <f>U$2+U$3*SIN(RADIANS(U$4*V2+U$5))</f>
        <v>-3.4924984161283207E-3</v>
      </c>
      <c r="X2" s="1">
        <f>+U$6*SIN(RADIANS(U$7*V2+U$8))</f>
        <v>8.0431168458384864E-4</v>
      </c>
      <c r="Y2" s="1">
        <f>U$9*SIN(RADIANS(U$10*V2+U$11))</f>
        <v>-1.697445992826905E-3</v>
      </c>
      <c r="Z2" s="1">
        <f>SUM(W2:Y2)</f>
        <v>-4.3856327243713775E-3</v>
      </c>
    </row>
    <row r="3" spans="1:26" x14ac:dyDescent="0.2">
      <c r="A3" s="3" t="s">
        <v>4</v>
      </c>
      <c r="B3" s="3"/>
      <c r="C3" s="77"/>
      <c r="D3" s="4"/>
      <c r="E3" s="3"/>
      <c r="T3" s="1" t="s">
        <v>154</v>
      </c>
      <c r="U3" s="1">
        <v>4.4000000000000003E-3</v>
      </c>
      <c r="V3" s="1">
        <v>-14500</v>
      </c>
      <c r="W3" s="1">
        <f t="shared" ref="W3:W66" si="0">U$2+U$3*SIN(RADIANS(U$4*V3+U$5))</f>
        <v>-6.5725969135088901E-3</v>
      </c>
      <c r="X3" s="1">
        <f t="shared" ref="X3:X66" si="1">+U$6*SIN(RADIANS(U$7*V3+U$8))</f>
        <v>-1.5275081990626996E-3</v>
      </c>
      <c r="Y3" s="1">
        <f t="shared" ref="Y3:Y66" si="2">U$9*SIN(RADIANS(U$10*V3+U$11))</f>
        <v>-1.3223630936945207E-3</v>
      </c>
      <c r="Z3" s="1">
        <f t="shared" ref="Z3:Z66" si="3">SUM(W3:Y3)</f>
        <v>-9.4224682062661099E-3</v>
      </c>
    </row>
    <row r="4" spans="1:26" x14ac:dyDescent="0.2">
      <c r="A4" s="5" t="s">
        <v>5</v>
      </c>
      <c r="B4" s="6"/>
      <c r="C4" s="78">
        <v>43230.608999999997</v>
      </c>
      <c r="D4" s="8">
        <v>0.81687160999999997</v>
      </c>
      <c r="E4" s="9"/>
      <c r="T4" s="1" t="s">
        <v>155</v>
      </c>
      <c r="U4" s="1">
        <v>8.7800000000000003E-2</v>
      </c>
      <c r="V4" s="1">
        <v>-14000</v>
      </c>
      <c r="W4" s="1">
        <f t="shared" si="0"/>
        <v>-7.9913176050843953E-3</v>
      </c>
      <c r="X4" s="1">
        <f t="shared" si="1"/>
        <v>-3.3355432882686761E-3</v>
      </c>
      <c r="Y4" s="1">
        <f t="shared" si="2"/>
        <v>-9.2186210964113695E-4</v>
      </c>
      <c r="Z4" s="1">
        <f t="shared" si="3"/>
        <v>-1.2248723002994209E-2</v>
      </c>
    </row>
    <row r="5" spans="1:26" x14ac:dyDescent="0.2">
      <c r="A5" s="10" t="s">
        <v>6</v>
      </c>
      <c r="B5"/>
      <c r="C5" s="124">
        <v>-9.5</v>
      </c>
      <c r="D5" t="s">
        <v>7</v>
      </c>
      <c r="T5" s="1" t="s">
        <v>156</v>
      </c>
      <c r="U5" s="1">
        <v>55.6</v>
      </c>
      <c r="V5" s="1">
        <v>-13500</v>
      </c>
      <c r="W5" s="1">
        <f t="shared" si="0"/>
        <v>-6.9557406506610296E-3</v>
      </c>
      <c r="X5" s="1">
        <f t="shared" si="1"/>
        <v>-3.9998157078761955E-3</v>
      </c>
      <c r="Y5" s="1">
        <f t="shared" si="2"/>
        <v>-5.0364135595712476E-4</v>
      </c>
      <c r="Z5" s="1">
        <f t="shared" si="3"/>
        <v>-1.145919771449435E-2</v>
      </c>
    </row>
    <row r="6" spans="1:26" x14ac:dyDescent="0.2">
      <c r="A6" s="12" t="s">
        <v>8</v>
      </c>
      <c r="T6" s="1" t="s">
        <v>157</v>
      </c>
      <c r="U6" s="1">
        <v>4.0000000000000001E-3</v>
      </c>
      <c r="V6" s="1">
        <v>-13000</v>
      </c>
      <c r="W6" s="1">
        <f t="shared" si="0"/>
        <v>-4.04464770760498E-3</v>
      </c>
      <c r="X6" s="1">
        <f t="shared" si="1"/>
        <v>-3.2925454741377668E-3</v>
      </c>
      <c r="Y6" s="1">
        <f t="shared" si="2"/>
        <v>-7.5739752273225187E-5</v>
      </c>
      <c r="Z6" s="1">
        <f t="shared" si="3"/>
        <v>-7.4129329340159719E-3</v>
      </c>
    </row>
    <row r="7" spans="1:26" x14ac:dyDescent="0.2">
      <c r="A7" s="1" t="s">
        <v>9</v>
      </c>
      <c r="C7" s="41">
        <v>43230.6077</v>
      </c>
      <c r="D7" s="80" t="s">
        <v>158</v>
      </c>
      <c r="T7" s="1" t="s">
        <v>159</v>
      </c>
      <c r="U7" s="1">
        <v>6.8099999999999994E-2</v>
      </c>
      <c r="V7" s="1">
        <v>-12500</v>
      </c>
      <c r="W7" s="1">
        <f t="shared" si="0"/>
        <v>-8.8504214938070523E-4</v>
      </c>
      <c r="X7" s="1">
        <f t="shared" si="1"/>
        <v>-1.4562565841225595E-3</v>
      </c>
      <c r="Y7" s="1">
        <f t="shared" si="2"/>
        <v>3.5361769925182937E-4</v>
      </c>
      <c r="Z7" s="1">
        <f t="shared" si="3"/>
        <v>-1.9876810342514353E-3</v>
      </c>
    </row>
    <row r="8" spans="1:26" x14ac:dyDescent="0.2">
      <c r="A8" s="1" t="s">
        <v>10</v>
      </c>
      <c r="C8" s="41">
        <v>0.816871342</v>
      </c>
      <c r="D8" s="80" t="s">
        <v>158</v>
      </c>
      <c r="T8" s="1" t="s">
        <v>160</v>
      </c>
      <c r="U8" s="1">
        <v>109.9</v>
      </c>
      <c r="V8" s="1">
        <v>-12000</v>
      </c>
      <c r="W8" s="1">
        <f t="shared" si="0"/>
        <v>7.5717950246290827E-4</v>
      </c>
      <c r="X8" s="1">
        <f t="shared" si="1"/>
        <v>8.7938481741135365E-4</v>
      </c>
      <c r="Y8" s="1">
        <f t="shared" si="2"/>
        <v>7.7617801256876806E-4</v>
      </c>
      <c r="Z8" s="1">
        <f t="shared" si="3"/>
        <v>2.41274233244303E-3</v>
      </c>
    </row>
    <row r="9" spans="1:26" x14ac:dyDescent="0.2">
      <c r="A9" s="13" t="s">
        <v>11</v>
      </c>
      <c r="B9" s="14">
        <v>230</v>
      </c>
      <c r="C9" s="15" t="str">
        <f>"F"&amp;B9</f>
        <v>F230</v>
      </c>
      <c r="D9" s="16" t="str">
        <f>"G"&amp;B9</f>
        <v>G230</v>
      </c>
      <c r="T9" s="1" t="s">
        <v>161</v>
      </c>
      <c r="U9" s="1">
        <v>-3.0999999999999999E-3</v>
      </c>
      <c r="V9" s="1">
        <v>-11500</v>
      </c>
      <c r="W9" s="1">
        <f t="shared" si="0"/>
        <v>-3.5816782038499209E-5</v>
      </c>
      <c r="X9" s="1">
        <f t="shared" si="1"/>
        <v>2.9134838795296021E-3</v>
      </c>
      <c r="Y9" s="1">
        <f t="shared" si="2"/>
        <v>1.1838188542735908E-3</v>
      </c>
      <c r="Z9" s="1">
        <f t="shared" si="3"/>
        <v>4.0614859517646932E-3</v>
      </c>
    </row>
    <row r="10" spans="1:26" x14ac:dyDescent="0.2">
      <c r="A10"/>
      <c r="B10"/>
      <c r="C10" s="81" t="s">
        <v>12</v>
      </c>
      <c r="D10" s="17" t="s">
        <v>13</v>
      </c>
      <c r="E10"/>
      <c r="T10" s="1" t="s">
        <v>162</v>
      </c>
      <c r="U10" s="1">
        <v>1.5900000000000001E-2</v>
      </c>
      <c r="V10" s="1">
        <v>-11000</v>
      </c>
      <c r="W10" s="1">
        <f t="shared" si="0"/>
        <v>-2.8208271425938301E-3</v>
      </c>
      <c r="X10" s="1">
        <f t="shared" si="1"/>
        <v>3.9485450602919523E-3</v>
      </c>
      <c r="Y10" s="1">
        <f t="shared" si="2"/>
        <v>1.5687046687756076E-3</v>
      </c>
      <c r="Z10" s="1">
        <f t="shared" si="3"/>
        <v>2.6964225864737298E-3</v>
      </c>
    </row>
    <row r="11" spans="1:26" x14ac:dyDescent="0.2">
      <c r="A11" t="s">
        <v>14</v>
      </c>
      <c r="B11"/>
      <c r="C11" s="15">
        <f ca="1">INTERCEPT(INDIRECT($D$9):G981,INDIRECT($C$9):F981)</f>
        <v>8.1429376867271849E-3</v>
      </c>
      <c r="D11" s="19"/>
      <c r="E11"/>
      <c r="T11" s="1" t="s">
        <v>163</v>
      </c>
      <c r="U11" s="1">
        <v>25.3</v>
      </c>
      <c r="V11" s="1">
        <v>-10500</v>
      </c>
      <c r="W11" s="1">
        <f t="shared" si="0"/>
        <v>-6.0413154807712017E-3</v>
      </c>
      <c r="X11" s="1">
        <f t="shared" si="1"/>
        <v>3.6296443677147857E-3</v>
      </c>
      <c r="Y11" s="1">
        <f t="shared" si="2"/>
        <v>1.9234372911044321E-3</v>
      </c>
      <c r="Z11" s="1">
        <f t="shared" si="3"/>
        <v>-4.8823382195198393E-4</v>
      </c>
    </row>
    <row r="12" spans="1:26" x14ac:dyDescent="0.2">
      <c r="A12" t="s">
        <v>15</v>
      </c>
      <c r="B12"/>
      <c r="C12" s="15">
        <f ca="1">SLOPE(INDIRECT($D$9):G981,INDIRECT($C$9):F981)</f>
        <v>-7.9946420422871636E-7</v>
      </c>
      <c r="D12" s="19"/>
      <c r="E12"/>
      <c r="V12" s="1">
        <v>-10000</v>
      </c>
      <c r="W12" s="1">
        <f t="shared" si="0"/>
        <v>-7.8973580246703388E-3</v>
      </c>
      <c r="X12" s="1">
        <f t="shared" si="1"/>
        <v>2.0661333154665604E-3</v>
      </c>
      <c r="Y12" s="1">
        <f t="shared" si="2"/>
        <v>2.2411981523196623E-3</v>
      </c>
      <c r="Z12" s="1">
        <f t="shared" si="3"/>
        <v>-3.5900265568841161E-3</v>
      </c>
    </row>
    <row r="13" spans="1:26" x14ac:dyDescent="0.2">
      <c r="A13" t="s">
        <v>16</v>
      </c>
      <c r="B13"/>
      <c r="C13" s="41" t="s">
        <v>17</v>
      </c>
      <c r="V13" s="1">
        <v>-9500</v>
      </c>
      <c r="W13" s="1">
        <f t="shared" si="0"/>
        <v>-7.3516167231580058E-3</v>
      </c>
      <c r="X13" s="1">
        <f t="shared" si="1"/>
        <v>-2.0585787102418262E-4</v>
      </c>
      <c r="Y13" s="1">
        <f t="shared" si="2"/>
        <v>2.5158793440915378E-3</v>
      </c>
      <c r="Z13" s="1">
        <f t="shared" si="3"/>
        <v>-5.0415952500906507E-3</v>
      </c>
    </row>
    <row r="14" spans="1:26" x14ac:dyDescent="0.2">
      <c r="A14"/>
      <c r="B14"/>
      <c r="C14" s="82"/>
      <c r="V14" s="1">
        <v>-9000</v>
      </c>
      <c r="W14" s="1">
        <f t="shared" si="0"/>
        <v>-4.7091051762696984E-3</v>
      </c>
      <c r="X14" s="1">
        <f t="shared" si="1"/>
        <v>-2.4072600926081968E-3</v>
      </c>
      <c r="Y14" s="1">
        <f t="shared" si="2"/>
        <v>2.7422010231667603E-3</v>
      </c>
      <c r="Z14" s="1">
        <f t="shared" si="3"/>
        <v>-4.3741642457111353E-3</v>
      </c>
    </row>
    <row r="15" spans="1:26" x14ac:dyDescent="0.2">
      <c r="A15" s="5" t="s">
        <v>18</v>
      </c>
      <c r="B15"/>
      <c r="C15" s="83">
        <f ca="1">(C7+C11)+(C8+C12)*INT(MAX(F21:F3522))</f>
        <v>60110.428733897366</v>
      </c>
      <c r="E15" s="13" t="s">
        <v>19</v>
      </c>
      <c r="F15" s="11">
        <v>1</v>
      </c>
      <c r="V15" s="1">
        <v>-8500</v>
      </c>
      <c r="W15" s="1">
        <f t="shared" si="0"/>
        <v>-1.4467172123050808E-3</v>
      </c>
      <c r="X15" s="1">
        <f t="shared" si="1"/>
        <v>-3.7832093093929566E-3</v>
      </c>
      <c r="Y15" s="1">
        <f t="shared" si="2"/>
        <v>2.9158128990043808E-3</v>
      </c>
      <c r="Z15" s="1">
        <f t="shared" si="3"/>
        <v>-2.3141136226936566E-3</v>
      </c>
    </row>
    <row r="16" spans="1:26" x14ac:dyDescent="0.2">
      <c r="A16" s="5" t="s">
        <v>20</v>
      </c>
      <c r="B16"/>
      <c r="C16" s="83">
        <f ca="1">+C8+C12</f>
        <v>0.81687054253579572</v>
      </c>
      <c r="E16" s="13" t="s">
        <v>21</v>
      </c>
      <c r="F16" s="84">
        <f ca="1">NOW()+15018.5+$C$5/24</f>
        <v>60378.777308796292</v>
      </c>
      <c r="V16" s="1">
        <v>-8000</v>
      </c>
      <c r="W16" s="1">
        <f t="shared" si="0"/>
        <v>6.122057891410973E-4</v>
      </c>
      <c r="X16" s="1">
        <f t="shared" si="1"/>
        <v>-3.8618905235168993E-3</v>
      </c>
      <c r="Y16" s="1">
        <f t="shared" si="2"/>
        <v>3.0333778538155129E-3</v>
      </c>
      <c r="Z16" s="1">
        <f t="shared" si="3"/>
        <v>-2.1630688056028906E-4</v>
      </c>
    </row>
    <row r="17" spans="1:26" x14ac:dyDescent="0.2">
      <c r="A17" s="13" t="s">
        <v>22</v>
      </c>
      <c r="B17"/>
      <c r="C17" s="123">
        <f>COUNT(C21:C2180)</f>
        <v>295</v>
      </c>
      <c r="E17" s="13" t="s">
        <v>23</v>
      </c>
      <c r="F17" s="18">
        <f ca="1">ROUND(2*(F16-$C$7)/$C$8,0)/2+F15</f>
        <v>20993.5</v>
      </c>
      <c r="V17" s="1">
        <v>-7500</v>
      </c>
      <c r="W17" s="1">
        <f t="shared" si="0"/>
        <v>3.1693634028895443E-4</v>
      </c>
      <c r="X17" s="1">
        <f t="shared" si="1"/>
        <v>-2.6163238316370897E-3</v>
      </c>
      <c r="Y17" s="1">
        <f t="shared" si="2"/>
        <v>3.0926360876863727E-3</v>
      </c>
      <c r="Z17" s="1">
        <f t="shared" si="3"/>
        <v>7.9324859633823734E-4</v>
      </c>
    </row>
    <row r="18" spans="1:26" x14ac:dyDescent="0.2">
      <c r="A18" s="5" t="s">
        <v>24</v>
      </c>
      <c r="B18"/>
      <c r="C18" s="85">
        <f ca="1">+C15</f>
        <v>60110.428733897366</v>
      </c>
      <c r="D18" s="22">
        <f ca="1">+C16</f>
        <v>0.81687054253579572</v>
      </c>
      <c r="E18" s="13" t="s">
        <v>25</v>
      </c>
      <c r="F18" s="16">
        <f ca="1">ROUND(2*(F16-$C$15)/$C$16,0)/2+F15</f>
        <v>329.5</v>
      </c>
      <c r="V18" s="1">
        <v>-7000</v>
      </c>
      <c r="W18" s="1">
        <f t="shared" si="0"/>
        <v>-2.1675001203885092E-3</v>
      </c>
      <c r="X18" s="1">
        <f t="shared" si="1"/>
        <v>-4.7361587322600169E-4</v>
      </c>
      <c r="Y18" s="1">
        <f t="shared" si="2"/>
        <v>3.0924485558054553E-3</v>
      </c>
      <c r="Z18" s="1">
        <f t="shared" si="3"/>
        <v>4.5133256219094444E-4</v>
      </c>
    </row>
    <row r="19" spans="1:26" x14ac:dyDescent="0.2">
      <c r="E19" s="13" t="s">
        <v>26</v>
      </c>
      <c r="F19" s="23">
        <f ca="1">+$C$15+$C$16*F18-15018.5-$C$5/24</f>
        <v>45361.483410996247</v>
      </c>
      <c r="V19" s="1">
        <v>-6500</v>
      </c>
      <c r="W19" s="1">
        <f t="shared" si="0"/>
        <v>-5.4525575788169599E-3</v>
      </c>
      <c r="X19" s="1">
        <f t="shared" si="1"/>
        <v>1.831495660467827E-3</v>
      </c>
      <c r="Y19" s="1">
        <f t="shared" si="2"/>
        <v>3.0328188628569032E-3</v>
      </c>
      <c r="Z19" s="1">
        <f t="shared" si="3"/>
        <v>-5.8824305549222975E-4</v>
      </c>
    </row>
    <row r="20" spans="1:26" x14ac:dyDescent="0.2">
      <c r="A20" s="17" t="s">
        <v>27</v>
      </c>
      <c r="B20" s="17" t="s">
        <v>28</v>
      </c>
      <c r="C20" s="81" t="s">
        <v>29</v>
      </c>
      <c r="D20" s="17" t="s">
        <v>30</v>
      </c>
      <c r="E20" s="17" t="s">
        <v>31</v>
      </c>
      <c r="F20" s="17" t="s">
        <v>32</v>
      </c>
      <c r="G20" s="17" t="s">
        <v>33</v>
      </c>
      <c r="H20" s="24" t="s">
        <v>34</v>
      </c>
      <c r="I20" s="24" t="s">
        <v>35</v>
      </c>
      <c r="J20" s="24" t="s">
        <v>36</v>
      </c>
      <c r="K20" s="24" t="s">
        <v>37</v>
      </c>
      <c r="L20" s="24" t="s">
        <v>164</v>
      </c>
      <c r="M20" s="24" t="s">
        <v>39</v>
      </c>
      <c r="N20" s="24" t="s">
        <v>40</v>
      </c>
      <c r="O20" s="24" t="s">
        <v>41</v>
      </c>
      <c r="P20" s="24" t="s">
        <v>165</v>
      </c>
      <c r="Q20" s="17" t="s">
        <v>43</v>
      </c>
      <c r="U20" s="25" t="s">
        <v>44</v>
      </c>
      <c r="V20" s="1">
        <v>-6000</v>
      </c>
      <c r="W20" s="1">
        <f t="shared" si="0"/>
        <v>-7.7022247253482517E-3</v>
      </c>
      <c r="X20" s="1">
        <f t="shared" si="1"/>
        <v>3.5085846548223573E-3</v>
      </c>
      <c r="Y20" s="1">
        <f t="shared" si="2"/>
        <v>2.9148931937322989E-3</v>
      </c>
      <c r="Z20" s="1">
        <f t="shared" si="3"/>
        <v>-1.2787468767935955E-3</v>
      </c>
    </row>
    <row r="21" spans="1:26" x14ac:dyDescent="0.2">
      <c r="A21" s="26" t="s">
        <v>45</v>
      </c>
      <c r="B21" s="27" t="s">
        <v>46</v>
      </c>
      <c r="C21" s="28">
        <v>31230.365000000002</v>
      </c>
      <c r="D21" s="29"/>
      <c r="E21" s="30">
        <f t="shared" ref="E21:E84" si="4">+(C21-C$7)/C$8</f>
        <v>-14690.492961375059</v>
      </c>
      <c r="F21" s="1">
        <f t="shared" ref="F21:F84" si="5">ROUND(2*E21,0)/2</f>
        <v>-14690.5</v>
      </c>
      <c r="G21" s="1">
        <f t="shared" ref="G21:G52" si="6">+C21-(C$7+F21*C$8)</f>
        <v>5.7496510016790126E-3</v>
      </c>
      <c r="H21" s="1">
        <f t="shared" ref="H21:H26" si="7">+G21</f>
        <v>5.7496510016790126E-3</v>
      </c>
      <c r="O21" s="1">
        <f t="shared" ref="O21:O84" ca="1" si="8">+C$11+C$12*$F21</f>
        <v>1.9887466578949145E-2</v>
      </c>
      <c r="Q21" s="122">
        <f t="shared" ref="Q21:Q84" si="9">+C21-15018.5</f>
        <v>16211.865000000002</v>
      </c>
      <c r="V21" s="1">
        <v>-5500</v>
      </c>
      <c r="W21" s="1">
        <f t="shared" si="0"/>
        <v>-7.6591675936074849E-3</v>
      </c>
      <c r="X21" s="1">
        <f t="shared" si="1"/>
        <v>3.9825748420273185E-3</v>
      </c>
      <c r="Y21" s="1">
        <f t="shared" si="2"/>
        <v>2.7409382818927228E-3</v>
      </c>
      <c r="Z21" s="1">
        <f t="shared" si="3"/>
        <v>-9.3565446968744363E-4</v>
      </c>
    </row>
    <row r="22" spans="1:26" x14ac:dyDescent="0.2">
      <c r="A22" s="31" t="s">
        <v>45</v>
      </c>
      <c r="B22" s="32" t="s">
        <v>47</v>
      </c>
      <c r="C22" s="33">
        <v>31232.418000000001</v>
      </c>
      <c r="D22" s="34"/>
      <c r="E22" s="30">
        <f t="shared" si="4"/>
        <v>-14687.979713701352</v>
      </c>
      <c r="F22" s="1">
        <f t="shared" si="5"/>
        <v>-14688</v>
      </c>
      <c r="G22" s="1">
        <f t="shared" si="6"/>
        <v>1.657129600062035E-2</v>
      </c>
      <c r="H22" s="1">
        <f t="shared" si="7"/>
        <v>1.657129600062035E-2</v>
      </c>
      <c r="O22" s="1">
        <f t="shared" ca="1" si="8"/>
        <v>1.9885467918438572E-2</v>
      </c>
      <c r="Q22" s="122">
        <f t="shared" si="9"/>
        <v>16213.918000000001</v>
      </c>
      <c r="V22" s="1">
        <v>-5000</v>
      </c>
      <c r="W22" s="1">
        <f t="shared" si="0"/>
        <v>-5.3474507187930313E-3</v>
      </c>
      <c r="X22" s="1">
        <f t="shared" si="1"/>
        <v>3.0909342939894014E-3</v>
      </c>
      <c r="Y22" s="1">
        <f t="shared" si="2"/>
        <v>2.5142978388669125E-3</v>
      </c>
      <c r="Z22" s="1">
        <f t="shared" si="3"/>
        <v>2.5778141406328269E-4</v>
      </c>
    </row>
    <row r="23" spans="1:26" x14ac:dyDescent="0.2">
      <c r="A23" s="31" t="s">
        <v>48</v>
      </c>
      <c r="B23" s="32" t="s">
        <v>47</v>
      </c>
      <c r="C23" s="33">
        <v>31241.393</v>
      </c>
      <c r="D23" s="34"/>
      <c r="E23" s="30">
        <f t="shared" si="4"/>
        <v>-14676.992671386923</v>
      </c>
      <c r="F23" s="1">
        <f t="shared" si="5"/>
        <v>-14677</v>
      </c>
      <c r="G23" s="1">
        <f t="shared" si="6"/>
        <v>5.9865339972020593E-3</v>
      </c>
      <c r="H23" s="1">
        <f t="shared" si="7"/>
        <v>5.9865339972020593E-3</v>
      </c>
      <c r="O23" s="1">
        <f t="shared" ca="1" si="8"/>
        <v>1.9876673812192054E-2</v>
      </c>
      <c r="Q23" s="122">
        <f t="shared" si="9"/>
        <v>16222.893</v>
      </c>
      <c r="V23" s="1">
        <v>-4500</v>
      </c>
      <c r="W23" s="1">
        <f t="shared" si="0"/>
        <v>-2.059087522458342E-3</v>
      </c>
      <c r="X23" s="1">
        <f t="shared" si="1"/>
        <v>1.1394078580721158E-3</v>
      </c>
      <c r="Y23" s="1">
        <f t="shared" si="2"/>
        <v>2.239328282385242E-3</v>
      </c>
      <c r="Z23" s="1">
        <f t="shared" si="3"/>
        <v>1.3196486179990158E-3</v>
      </c>
    </row>
    <row r="24" spans="1:26" x14ac:dyDescent="0.2">
      <c r="A24" s="31" t="s">
        <v>45</v>
      </c>
      <c r="B24" s="32" t="s">
        <v>46</v>
      </c>
      <c r="C24" s="33">
        <v>31248.331999999999</v>
      </c>
      <c r="D24" s="34"/>
      <c r="E24" s="30">
        <f t="shared" si="4"/>
        <v>-14668.498065635411</v>
      </c>
      <c r="F24" s="1">
        <f t="shared" si="5"/>
        <v>-14668.5</v>
      </c>
      <c r="G24" s="1">
        <f t="shared" si="6"/>
        <v>1.5801269983057864E-3</v>
      </c>
      <c r="H24" s="1">
        <f t="shared" si="7"/>
        <v>1.5801269983057864E-3</v>
      </c>
      <c r="O24" s="1">
        <f t="shared" ca="1" si="8"/>
        <v>1.9869878366456109E-2</v>
      </c>
      <c r="Q24" s="122">
        <f t="shared" si="9"/>
        <v>16229.831999999999</v>
      </c>
      <c r="V24" s="1">
        <v>-4000</v>
      </c>
      <c r="W24" s="1">
        <f t="shared" si="0"/>
        <v>3.6806311618250206E-4</v>
      </c>
      <c r="X24" s="1">
        <f t="shared" si="1"/>
        <v>-1.2028231980170949E-3</v>
      </c>
      <c r="Y24" s="1">
        <f t="shared" si="2"/>
        <v>1.921314998564934E-3</v>
      </c>
      <c r="Z24" s="1">
        <f t="shared" si="3"/>
        <v>1.0865549167303412E-3</v>
      </c>
    </row>
    <row r="25" spans="1:26" x14ac:dyDescent="0.2">
      <c r="A25" s="31" t="s">
        <v>48</v>
      </c>
      <c r="B25" s="32" t="s">
        <v>47</v>
      </c>
      <c r="C25" s="33">
        <v>31282.235000000001</v>
      </c>
      <c r="D25" s="34"/>
      <c r="E25" s="30">
        <f t="shared" si="4"/>
        <v>-14626.994589804082</v>
      </c>
      <c r="F25" s="1">
        <f t="shared" si="5"/>
        <v>-14627</v>
      </c>
      <c r="G25" s="1">
        <f t="shared" si="6"/>
        <v>4.4194340007379651E-3</v>
      </c>
      <c r="H25" s="1">
        <f t="shared" si="7"/>
        <v>4.4194340007379651E-3</v>
      </c>
      <c r="O25" s="1">
        <f t="shared" ca="1" si="8"/>
        <v>1.9836700601980617E-2</v>
      </c>
      <c r="Q25" s="122">
        <f t="shared" si="9"/>
        <v>16263.735000000001</v>
      </c>
      <c r="V25" s="1">
        <v>-3500</v>
      </c>
      <c r="W25" s="1">
        <f t="shared" si="0"/>
        <v>5.774721016243772E-4</v>
      </c>
      <c r="X25" s="1">
        <f t="shared" si="1"/>
        <v>-3.1326044211637777E-3</v>
      </c>
      <c r="Y25" s="1">
        <f t="shared" si="2"/>
        <v>1.5663707477308157E-3</v>
      </c>
      <c r="Z25" s="1">
        <f t="shared" si="3"/>
        <v>-9.8876157180858475E-4</v>
      </c>
    </row>
    <row r="26" spans="1:26" x14ac:dyDescent="0.2">
      <c r="A26" s="31" t="s">
        <v>48</v>
      </c>
      <c r="B26" s="32" t="s">
        <v>47</v>
      </c>
      <c r="C26" s="33">
        <v>31291.215</v>
      </c>
      <c r="D26" s="34"/>
      <c r="E26" s="30">
        <f t="shared" si="4"/>
        <v>-14616.001426574712</v>
      </c>
      <c r="F26" s="1">
        <f t="shared" si="5"/>
        <v>-14616</v>
      </c>
      <c r="G26" s="1">
        <f t="shared" si="6"/>
        <v>-1.165327998023713E-3</v>
      </c>
      <c r="H26" s="1">
        <f t="shared" si="7"/>
        <v>-1.165327998023713E-3</v>
      </c>
      <c r="O26" s="1">
        <f t="shared" ca="1" si="8"/>
        <v>1.9827906495734102E-2</v>
      </c>
      <c r="Q26" s="122">
        <f t="shared" si="9"/>
        <v>16272.715</v>
      </c>
      <c r="V26" s="1">
        <v>-3000</v>
      </c>
      <c r="W26" s="1">
        <f t="shared" si="0"/>
        <v>-1.5478987825044755E-3</v>
      </c>
      <c r="X26" s="1">
        <f t="shared" si="1"/>
        <v>-3.9882110089076812E-3</v>
      </c>
      <c r="Y26" s="1">
        <f t="shared" si="2"/>
        <v>1.1813181666858498E-3</v>
      </c>
      <c r="Z26" s="1">
        <f t="shared" si="3"/>
        <v>-4.3547916247263074E-3</v>
      </c>
    </row>
    <row r="27" spans="1:26" x14ac:dyDescent="0.2">
      <c r="A27" s="31" t="s">
        <v>49</v>
      </c>
      <c r="B27" s="32" t="s">
        <v>46</v>
      </c>
      <c r="C27" s="33">
        <v>33363.212</v>
      </c>
      <c r="D27" s="34"/>
      <c r="E27" s="30">
        <f t="shared" si="4"/>
        <v>-12079.497948650034</v>
      </c>
      <c r="F27" s="1">
        <f t="shared" si="5"/>
        <v>-12079.5</v>
      </c>
      <c r="G27" s="1">
        <f t="shared" si="6"/>
        <v>1.6756889963289723E-3</v>
      </c>
      <c r="L27" s="1">
        <f>G27</f>
        <v>1.6756889963289723E-3</v>
      </c>
      <c r="O27" s="1">
        <f t="shared" ca="1" si="8"/>
        <v>1.7800065541707964E-2</v>
      </c>
      <c r="Q27" s="122">
        <f t="shared" si="9"/>
        <v>18344.712</v>
      </c>
      <c r="V27" s="1">
        <v>-2500</v>
      </c>
      <c r="W27" s="1">
        <f t="shared" si="0"/>
        <v>-4.8201844745304617E-3</v>
      </c>
      <c r="X27" s="1">
        <f t="shared" si="1"/>
        <v>-3.4762542115462204E-3</v>
      </c>
      <c r="Y27" s="1">
        <f t="shared" si="2"/>
        <v>7.7355862593918106E-4</v>
      </c>
      <c r="Z27" s="1">
        <f t="shared" si="3"/>
        <v>-7.5228800601375E-3</v>
      </c>
    </row>
    <row r="28" spans="1:26" x14ac:dyDescent="0.2">
      <c r="A28" s="31" t="s">
        <v>50</v>
      </c>
      <c r="B28" s="32" t="s">
        <v>46</v>
      </c>
      <c r="C28" s="33">
        <v>34128.624000000003</v>
      </c>
      <c r="D28" s="34"/>
      <c r="E28" s="30">
        <f t="shared" si="4"/>
        <v>-11142.493599683654</v>
      </c>
      <c r="F28" s="1">
        <f t="shared" si="5"/>
        <v>-11142.5</v>
      </c>
      <c r="G28" s="1">
        <f t="shared" si="6"/>
        <v>5.2282350006862544E-3</v>
      </c>
      <c r="H28" s="1">
        <f>+G28</f>
        <v>5.2282350006862544E-3</v>
      </c>
      <c r="O28" s="1">
        <f t="shared" ca="1" si="8"/>
        <v>1.7050967582345658E-2</v>
      </c>
      <c r="Q28" s="122">
        <f t="shared" si="9"/>
        <v>19110.124000000003</v>
      </c>
      <c r="V28" s="1">
        <v>-2000</v>
      </c>
      <c r="W28" s="1">
        <f t="shared" si="0"/>
        <v>-7.4105117766515302E-3</v>
      </c>
      <c r="X28" s="1">
        <f t="shared" si="1"/>
        <v>-1.7722847632967176E-3</v>
      </c>
      <c r="Y28" s="1">
        <f t="shared" si="2"/>
        <v>3.5092996268051082E-4</v>
      </c>
      <c r="Z28" s="1">
        <f t="shared" si="3"/>
        <v>-8.8318665772677361E-3</v>
      </c>
    </row>
    <row r="29" spans="1:26" x14ac:dyDescent="0.2">
      <c r="A29" s="31" t="s">
        <v>51</v>
      </c>
      <c r="B29" s="32" t="s">
        <v>47</v>
      </c>
      <c r="C29" s="33">
        <v>34463.125999999997</v>
      </c>
      <c r="D29" s="34"/>
      <c r="E29" s="30">
        <f t="shared" si="4"/>
        <v>-10733.001941938617</v>
      </c>
      <c r="F29" s="1">
        <f t="shared" si="5"/>
        <v>-10733</v>
      </c>
      <c r="G29" s="1">
        <f t="shared" si="6"/>
        <v>-1.5863140069996007E-3</v>
      </c>
      <c r="L29" s="1">
        <f>G29</f>
        <v>-1.5863140069996007E-3</v>
      </c>
      <c r="O29" s="1">
        <f t="shared" ca="1" si="8"/>
        <v>1.6723586990713996E-2</v>
      </c>
      <c r="Q29" s="122">
        <f t="shared" si="9"/>
        <v>19444.625999999997</v>
      </c>
      <c r="V29" s="1">
        <v>-1500</v>
      </c>
      <c r="W29" s="1">
        <f t="shared" si="0"/>
        <v>-7.8711525189440398E-3</v>
      </c>
      <c r="X29" s="1">
        <f t="shared" si="1"/>
        <v>5.3940372109489304E-4</v>
      </c>
      <c r="Y29" s="1">
        <f t="shared" si="2"/>
        <v>-7.8444175883141896E-5</v>
      </c>
      <c r="Z29" s="1">
        <f t="shared" si="3"/>
        <v>-7.4101929737322887E-3</v>
      </c>
    </row>
    <row r="30" spans="1:26" x14ac:dyDescent="0.2">
      <c r="A30" s="31" t="s">
        <v>52</v>
      </c>
      <c r="B30" s="32" t="s">
        <v>46</v>
      </c>
      <c r="C30" s="33">
        <v>34481.491999999998</v>
      </c>
      <c r="D30" s="34"/>
      <c r="E30" s="30">
        <f t="shared" si="4"/>
        <v>-10710.518597186878</v>
      </c>
      <c r="F30" s="1">
        <f t="shared" si="5"/>
        <v>-10710.5</v>
      </c>
      <c r="G30" s="1">
        <f t="shared" si="6"/>
        <v>-1.519150900276145E-2</v>
      </c>
      <c r="H30" s="1">
        <f>+G30</f>
        <v>-1.519150900276145E-2</v>
      </c>
      <c r="O30" s="1">
        <f t="shared" ca="1" si="8"/>
        <v>1.6705599046118853E-2</v>
      </c>
      <c r="Q30" s="122">
        <f t="shared" si="9"/>
        <v>19462.991999999998</v>
      </c>
      <c r="V30" s="1">
        <v>-1000</v>
      </c>
      <c r="W30" s="1">
        <f t="shared" si="0"/>
        <v>-5.9446556147112108E-3</v>
      </c>
      <c r="X30" s="1">
        <f t="shared" si="1"/>
        <v>2.6661298809978104E-3</v>
      </c>
      <c r="Y30" s="1">
        <f t="shared" si="2"/>
        <v>-5.0631048294902902E-4</v>
      </c>
      <c r="Z30" s="1">
        <f t="shared" si="3"/>
        <v>-3.7848362166624295E-3</v>
      </c>
    </row>
    <row r="31" spans="1:26" x14ac:dyDescent="0.2">
      <c r="A31" s="31" t="s">
        <v>52</v>
      </c>
      <c r="B31" s="32" t="s">
        <v>46</v>
      </c>
      <c r="C31" s="33">
        <v>34490.491999999998</v>
      </c>
      <c r="D31" s="34"/>
      <c r="E31" s="30">
        <f t="shared" si="4"/>
        <v>-10699.500950297755</v>
      </c>
      <c r="F31" s="1">
        <f t="shared" si="5"/>
        <v>-10699.5</v>
      </c>
      <c r="G31" s="1">
        <f t="shared" si="6"/>
        <v>-7.7627100108657032E-4</v>
      </c>
      <c r="H31" s="1">
        <f>+G31</f>
        <v>-7.7627100108657032E-4</v>
      </c>
      <c r="O31" s="1">
        <f t="shared" ca="1" si="8"/>
        <v>1.6696804939872335E-2</v>
      </c>
      <c r="Q31" s="122">
        <f t="shared" si="9"/>
        <v>19471.991999999998</v>
      </c>
      <c r="V31" s="1">
        <v>-500</v>
      </c>
      <c r="W31" s="1">
        <f t="shared" si="0"/>
        <v>-2.7077359004313447E-3</v>
      </c>
      <c r="X31" s="1">
        <f t="shared" si="1"/>
        <v>3.8786362072348699E-3</v>
      </c>
      <c r="Y31" s="1">
        <f t="shared" si="2"/>
        <v>-9.244446348199045E-4</v>
      </c>
      <c r="Z31" s="1">
        <f t="shared" si="3"/>
        <v>2.4645567198362068E-4</v>
      </c>
    </row>
    <row r="32" spans="1:26" x14ac:dyDescent="0.2">
      <c r="A32" s="31" t="s">
        <v>52</v>
      </c>
      <c r="B32" s="32" t="s">
        <v>46</v>
      </c>
      <c r="C32" s="33">
        <v>34499.476000000002</v>
      </c>
      <c r="D32" s="34"/>
      <c r="E32" s="30">
        <f t="shared" si="4"/>
        <v>-10688.502890336429</v>
      </c>
      <c r="F32" s="1">
        <f t="shared" si="5"/>
        <v>-10688.5</v>
      </c>
      <c r="G32" s="1">
        <f t="shared" si="6"/>
        <v>-2.3610329953953624E-3</v>
      </c>
      <c r="H32" s="1">
        <f>+G32</f>
        <v>-2.3610329953953624E-3</v>
      </c>
      <c r="O32" s="1">
        <f t="shared" ca="1" si="8"/>
        <v>1.6688010833625817E-2</v>
      </c>
      <c r="Q32" s="122">
        <f t="shared" si="9"/>
        <v>19480.976000000002</v>
      </c>
      <c r="V32" s="1">
        <v>0</v>
      </c>
      <c r="W32" s="1">
        <f t="shared" si="0"/>
        <v>3.049939242449895E-5</v>
      </c>
      <c r="X32" s="1">
        <f t="shared" si="1"/>
        <v>3.7611525080416754E-3</v>
      </c>
      <c r="Y32" s="1">
        <f t="shared" si="2"/>
        <v>-1.3248093765002964E-3</v>
      </c>
      <c r="Z32" s="1">
        <f t="shared" si="3"/>
        <v>2.466842523965878E-3</v>
      </c>
    </row>
    <row r="33" spans="1:26" x14ac:dyDescent="0.2">
      <c r="A33" s="31" t="s">
        <v>50</v>
      </c>
      <c r="B33" s="32" t="s">
        <v>46</v>
      </c>
      <c r="C33" s="35">
        <v>34543.595999999998</v>
      </c>
      <c r="D33" s="34"/>
      <c r="E33" s="30">
        <f t="shared" si="4"/>
        <v>-10634.49193691998</v>
      </c>
      <c r="F33" s="1">
        <f t="shared" si="5"/>
        <v>-10634.5</v>
      </c>
      <c r="G33" s="1">
        <f t="shared" si="6"/>
        <v>6.5864989956025966E-3</v>
      </c>
      <c r="H33" s="1">
        <f>+G33</f>
        <v>6.5864989956025966E-3</v>
      </c>
      <c r="O33" s="1">
        <f t="shared" ca="1" si="8"/>
        <v>1.6644839766597468E-2</v>
      </c>
      <c r="Q33" s="122">
        <f t="shared" si="9"/>
        <v>19525.095999999998</v>
      </c>
      <c r="V33" s="1">
        <v>500</v>
      </c>
      <c r="W33" s="1">
        <f t="shared" si="0"/>
        <v>7.3965664676381871E-4</v>
      </c>
      <c r="X33" s="1">
        <f t="shared" si="1"/>
        <v>2.3539641156146676E-3</v>
      </c>
      <c r="Y33" s="1">
        <f t="shared" si="2"/>
        <v>-1.6997090115117325E-3</v>
      </c>
      <c r="Z33" s="1">
        <f t="shared" si="3"/>
        <v>1.3939117508667538E-3</v>
      </c>
    </row>
    <row r="34" spans="1:26" x14ac:dyDescent="0.2">
      <c r="A34" s="31" t="s">
        <v>51</v>
      </c>
      <c r="B34" s="32" t="s">
        <v>46</v>
      </c>
      <c r="C34" s="35">
        <v>34817.24</v>
      </c>
      <c r="D34" s="34"/>
      <c r="E34" s="30">
        <f t="shared" si="4"/>
        <v>-10299.501607439182</v>
      </c>
      <c r="F34" s="1">
        <f t="shared" si="5"/>
        <v>-10299.5</v>
      </c>
      <c r="G34" s="1">
        <f t="shared" si="6"/>
        <v>-1.3130710067343898E-3</v>
      </c>
      <c r="L34" s="1">
        <f>G34</f>
        <v>-1.3130710067343898E-3</v>
      </c>
      <c r="O34" s="1">
        <f t="shared" ca="1" si="8"/>
        <v>1.6377019258180851E-2</v>
      </c>
      <c r="Q34" s="122">
        <f t="shared" si="9"/>
        <v>19798.739999999998</v>
      </c>
      <c r="V34" s="1">
        <v>1000</v>
      </c>
      <c r="W34" s="1">
        <f t="shared" si="0"/>
        <v>-9.7661055015129056E-4</v>
      </c>
      <c r="X34" s="1">
        <f t="shared" si="1"/>
        <v>1.3959798681000457E-4</v>
      </c>
      <c r="Y34" s="1">
        <f t="shared" si="2"/>
        <v>-2.0419373263679094E-3</v>
      </c>
      <c r="Z34" s="1">
        <f t="shared" si="3"/>
        <v>-2.8789498897091956E-3</v>
      </c>
    </row>
    <row r="35" spans="1:26" x14ac:dyDescent="0.2">
      <c r="A35" s="31" t="s">
        <v>50</v>
      </c>
      <c r="B35" s="32" t="s">
        <v>46</v>
      </c>
      <c r="C35" s="35">
        <v>34868.71</v>
      </c>
      <c r="D35" s="34"/>
      <c r="E35" s="30">
        <f t="shared" si="4"/>
        <v>-10236.492909063274</v>
      </c>
      <c r="F35" s="1">
        <f t="shared" si="5"/>
        <v>-10236.5</v>
      </c>
      <c r="G35" s="1">
        <f t="shared" si="6"/>
        <v>5.7923829954233952E-3</v>
      </c>
      <c r="H35" s="1">
        <f>+G35</f>
        <v>5.7923829954233952E-3</v>
      </c>
      <c r="O35" s="1">
        <f t="shared" ca="1" si="8"/>
        <v>1.632665301331444E-2</v>
      </c>
      <c r="Q35" s="122">
        <f t="shared" si="9"/>
        <v>19850.21</v>
      </c>
      <c r="V35" s="1">
        <v>1500</v>
      </c>
      <c r="W35" s="1">
        <f t="shared" si="0"/>
        <v>-4.159084277845942E-3</v>
      </c>
      <c r="X35" s="1">
        <f t="shared" si="1"/>
        <v>-2.1226364957425904E-3</v>
      </c>
      <c r="Y35" s="1">
        <f t="shared" si="2"/>
        <v>-2.3449161063478748E-3</v>
      </c>
      <c r="Z35" s="1">
        <f t="shared" si="3"/>
        <v>-8.6266368799364085E-3</v>
      </c>
    </row>
    <row r="36" spans="1:26" x14ac:dyDescent="0.2">
      <c r="A36" s="31" t="s">
        <v>50</v>
      </c>
      <c r="B36" s="32" t="s">
        <v>47</v>
      </c>
      <c r="C36" s="35">
        <v>34897.699999999997</v>
      </c>
      <c r="D36" s="34"/>
      <c r="E36" s="30">
        <f t="shared" si="4"/>
        <v>-10201.003844250425</v>
      </c>
      <c r="F36" s="1">
        <f t="shared" si="5"/>
        <v>-10201</v>
      </c>
      <c r="G36" s="1">
        <f t="shared" si="6"/>
        <v>-3.1402580061694607E-3</v>
      </c>
      <c r="H36" s="1">
        <f>+G36</f>
        <v>-3.1402580061694607E-3</v>
      </c>
      <c r="O36" s="1">
        <f t="shared" ca="1" si="8"/>
        <v>1.629827203406432E-2</v>
      </c>
      <c r="Q36" s="122">
        <f t="shared" si="9"/>
        <v>19879.199999999997</v>
      </c>
      <c r="V36" s="1">
        <v>2000</v>
      </c>
      <c r="W36" s="1">
        <f t="shared" si="0"/>
        <v>-7.0290870456984848E-3</v>
      </c>
      <c r="X36" s="1">
        <f t="shared" si="1"/>
        <v>-3.6570158209370553E-3</v>
      </c>
      <c r="Y36" s="1">
        <f t="shared" si="2"/>
        <v>-2.6028215800566806E-3</v>
      </c>
      <c r="Z36" s="1">
        <f t="shared" si="3"/>
        <v>-1.3288924446692222E-2</v>
      </c>
    </row>
    <row r="37" spans="1:26" x14ac:dyDescent="0.2">
      <c r="A37" s="31" t="s">
        <v>51</v>
      </c>
      <c r="B37" s="32" t="s">
        <v>47</v>
      </c>
      <c r="C37" s="35">
        <v>35925.322</v>
      </c>
      <c r="D37" s="34"/>
      <c r="E37" s="30">
        <f t="shared" si="4"/>
        <v>-8943.0064740843864</v>
      </c>
      <c r="F37" s="1">
        <f t="shared" si="5"/>
        <v>-8943</v>
      </c>
      <c r="G37" s="1">
        <f t="shared" si="6"/>
        <v>-5.2884940014337189E-3</v>
      </c>
      <c r="L37" s="1">
        <f>G37</f>
        <v>-5.2884940014337189E-3</v>
      </c>
      <c r="O37" s="1">
        <f t="shared" ca="1" si="8"/>
        <v>1.5292546065144595E-2</v>
      </c>
      <c r="Q37" s="122">
        <f t="shared" si="9"/>
        <v>20906.822</v>
      </c>
      <c r="V37" s="1">
        <v>2500</v>
      </c>
      <c r="W37" s="1">
        <f t="shared" si="0"/>
        <v>-7.982580687807387E-3</v>
      </c>
      <c r="X37" s="1">
        <f t="shared" si="1"/>
        <v>-3.9373990751376958E-3</v>
      </c>
      <c r="Y37" s="1">
        <f t="shared" si="2"/>
        <v>-2.810696362292352E-3</v>
      </c>
      <c r="Z37" s="1">
        <f t="shared" si="3"/>
        <v>-1.4730676125237435E-2</v>
      </c>
    </row>
    <row r="38" spans="1:26" x14ac:dyDescent="0.2">
      <c r="A38" s="31" t="s">
        <v>51</v>
      </c>
      <c r="B38" s="32" t="s">
        <v>46</v>
      </c>
      <c r="C38" s="35">
        <v>35932.267999999996</v>
      </c>
      <c r="D38" s="34"/>
      <c r="E38" s="30">
        <f t="shared" si="4"/>
        <v>-8934.503299051963</v>
      </c>
      <c r="F38" s="1">
        <f t="shared" si="5"/>
        <v>-8934.5</v>
      </c>
      <c r="G38" s="1">
        <f t="shared" si="6"/>
        <v>-2.6949010061798617E-3</v>
      </c>
      <c r="L38" s="1">
        <f>G38</f>
        <v>-2.6949010061798617E-3</v>
      </c>
      <c r="O38" s="1">
        <f t="shared" ca="1" si="8"/>
        <v>1.528575061940865E-2</v>
      </c>
      <c r="Q38" s="122">
        <f t="shared" si="9"/>
        <v>20913.767999999996</v>
      </c>
      <c r="V38" s="1">
        <v>3000</v>
      </c>
      <c r="W38" s="1">
        <f t="shared" si="0"/>
        <v>-6.4866597275582295E-3</v>
      </c>
      <c r="X38" s="1">
        <f t="shared" si="1"/>
        <v>-2.8676424306019318E-3</v>
      </c>
      <c r="Y38" s="1">
        <f t="shared" si="2"/>
        <v>-2.9645447434854099E-3</v>
      </c>
      <c r="Z38" s="1">
        <f t="shared" si="3"/>
        <v>-1.231884690164557E-2</v>
      </c>
    </row>
    <row r="39" spans="1:26" x14ac:dyDescent="0.2">
      <c r="A39" s="31" t="s">
        <v>51</v>
      </c>
      <c r="B39" s="32" t="s">
        <v>46</v>
      </c>
      <c r="C39" s="35">
        <v>35982.097999999998</v>
      </c>
      <c r="D39" s="34"/>
      <c r="E39" s="30">
        <f t="shared" si="4"/>
        <v>-8873.5022607758492</v>
      </c>
      <c r="F39" s="1">
        <f t="shared" si="5"/>
        <v>-8873.5</v>
      </c>
      <c r="G39" s="1">
        <f t="shared" si="6"/>
        <v>-1.8467629997758195E-3</v>
      </c>
      <c r="L39" s="1">
        <f>G39</f>
        <v>-1.8467629997758195E-3</v>
      </c>
      <c r="O39" s="1">
        <f t="shared" ca="1" si="8"/>
        <v>1.5236983302950698E-2</v>
      </c>
      <c r="Q39" s="122">
        <f t="shared" si="9"/>
        <v>20963.597999999998</v>
      </c>
      <c r="V39" s="1">
        <v>3500</v>
      </c>
      <c r="W39" s="1">
        <f t="shared" si="0"/>
        <v>-3.3773910636624607E-3</v>
      </c>
      <c r="X39" s="1">
        <f t="shared" si="1"/>
        <v>-8.1456700456070965E-4</v>
      </c>
      <c r="Y39" s="1">
        <f t="shared" si="2"/>
        <v>-3.0614094940846284E-3</v>
      </c>
      <c r="Z39" s="1">
        <f t="shared" si="3"/>
        <v>-7.2533675623077986E-3</v>
      </c>
    </row>
    <row r="40" spans="1:26" x14ac:dyDescent="0.2">
      <c r="A40" s="31" t="s">
        <v>53</v>
      </c>
      <c r="B40" s="32" t="s">
        <v>47</v>
      </c>
      <c r="C40" s="35">
        <v>36683.379999999997</v>
      </c>
      <c r="D40" s="34"/>
      <c r="E40" s="30">
        <f t="shared" si="4"/>
        <v>-8015.0047668094139</v>
      </c>
      <c r="F40" s="1">
        <f t="shared" si="5"/>
        <v>-8015</v>
      </c>
      <c r="G40" s="1">
        <f t="shared" si="6"/>
        <v>-3.8938700017752126E-3</v>
      </c>
      <c r="H40" s="1">
        <f>+G40</f>
        <v>-3.8938700017752126E-3</v>
      </c>
      <c r="O40" s="1">
        <f t="shared" ca="1" si="8"/>
        <v>1.4550643283620346E-2</v>
      </c>
      <c r="Q40" s="122">
        <f t="shared" si="9"/>
        <v>21664.879999999997</v>
      </c>
      <c r="V40" s="1">
        <v>4000</v>
      </c>
      <c r="W40" s="1">
        <f t="shared" si="0"/>
        <v>-3.9253803934578791E-4</v>
      </c>
      <c r="X40" s="1">
        <f t="shared" si="1"/>
        <v>1.5178246381160187E-3</v>
      </c>
      <c r="Y40" s="1">
        <f t="shared" si="2"/>
        <v>-3.0994287075770972E-3</v>
      </c>
      <c r="Z40" s="1">
        <f t="shared" si="3"/>
        <v>-1.9741421088068662E-3</v>
      </c>
    </row>
    <row r="41" spans="1:26" x14ac:dyDescent="0.2">
      <c r="A41" s="31" t="s">
        <v>53</v>
      </c>
      <c r="B41" s="32" t="s">
        <v>47</v>
      </c>
      <c r="C41" s="35">
        <v>36683.385999999999</v>
      </c>
      <c r="D41" s="34"/>
      <c r="E41" s="30">
        <f t="shared" si="4"/>
        <v>-8014.9974217114868</v>
      </c>
      <c r="F41" s="1">
        <f t="shared" si="5"/>
        <v>-8015</v>
      </c>
      <c r="G41" s="1">
        <f t="shared" si="6"/>
        <v>2.1061299994471483E-3</v>
      </c>
      <c r="H41" s="1">
        <f>+G41</f>
        <v>2.1061299994471483E-3</v>
      </c>
      <c r="O41" s="1">
        <f t="shared" ca="1" si="8"/>
        <v>1.4550643283620346E-2</v>
      </c>
      <c r="Q41" s="122">
        <f t="shared" si="9"/>
        <v>21664.885999999999</v>
      </c>
      <c r="V41" s="1">
        <v>4500</v>
      </c>
      <c r="W41" s="1">
        <f t="shared" si="0"/>
        <v>7.9967162650598864E-4</v>
      </c>
      <c r="X41" s="1">
        <f t="shared" si="1"/>
        <v>3.329751993556659E-3</v>
      </c>
      <c r="Y41" s="1">
        <f t="shared" si="2"/>
        <v>-3.0778715895223262E-3</v>
      </c>
      <c r="Z41" s="1">
        <f t="shared" si="3"/>
        <v>1.051552030540321E-3</v>
      </c>
    </row>
    <row r="42" spans="1:26" x14ac:dyDescent="0.2">
      <c r="A42" s="31" t="s">
        <v>54</v>
      </c>
      <c r="B42" s="32" t="s">
        <v>47</v>
      </c>
      <c r="C42" s="35">
        <v>37378.538999999997</v>
      </c>
      <c r="D42" s="34"/>
      <c r="E42" s="30">
        <f t="shared" si="4"/>
        <v>-7164.0029452765448</v>
      </c>
      <c r="F42" s="1">
        <f t="shared" si="5"/>
        <v>-7164</v>
      </c>
      <c r="G42" s="1">
        <f t="shared" si="6"/>
        <v>-2.4059120041783899E-3</v>
      </c>
      <c r="H42" s="1">
        <f>+G42</f>
        <v>-2.4059120041783899E-3</v>
      </c>
      <c r="O42" s="1">
        <f t="shared" ca="1" si="8"/>
        <v>1.3870299245821709E-2</v>
      </c>
      <c r="Q42" s="122">
        <f t="shared" si="9"/>
        <v>22360.038999999997</v>
      </c>
      <c r="V42" s="1">
        <v>5000</v>
      </c>
      <c r="W42" s="1">
        <f t="shared" si="0"/>
        <v>-4.6708539763961818E-4</v>
      </c>
      <c r="X42" s="1">
        <f t="shared" si="1"/>
        <v>3.9999025228215791E-3</v>
      </c>
      <c r="Y42" s="1">
        <f t="shared" si="2"/>
        <v>-2.9971525046738239E-3</v>
      </c>
      <c r="Z42" s="1">
        <f t="shared" si="3"/>
        <v>5.3566462050813699E-4</v>
      </c>
    </row>
    <row r="43" spans="1:26" x14ac:dyDescent="0.2">
      <c r="A43" s="31" t="s">
        <v>54</v>
      </c>
      <c r="B43" s="32" t="s">
        <v>47</v>
      </c>
      <c r="C43" s="35">
        <v>37378.54</v>
      </c>
      <c r="D43" s="34"/>
      <c r="E43" s="30">
        <f t="shared" si="4"/>
        <v>-7164.0017210935521</v>
      </c>
      <c r="F43" s="1">
        <f t="shared" si="5"/>
        <v>-7164</v>
      </c>
      <c r="G43" s="1">
        <f t="shared" si="6"/>
        <v>-1.4059120003366843E-3</v>
      </c>
      <c r="H43" s="1">
        <f>+G43</f>
        <v>-1.4059120003366843E-3</v>
      </c>
      <c r="O43" s="1">
        <f t="shared" ca="1" si="8"/>
        <v>1.3870299245821709E-2</v>
      </c>
      <c r="Q43" s="122">
        <f t="shared" si="9"/>
        <v>22360.04</v>
      </c>
      <c r="V43" s="1">
        <v>5500</v>
      </c>
      <c r="W43" s="1">
        <f t="shared" si="0"/>
        <v>-3.4848214274453559E-3</v>
      </c>
      <c r="X43" s="1">
        <f t="shared" si="1"/>
        <v>3.2984806297688685E-3</v>
      </c>
      <c r="Y43" s="1">
        <f t="shared" si="2"/>
        <v>-2.8588230121784006E-3</v>
      </c>
      <c r="Z43" s="1">
        <f t="shared" si="3"/>
        <v>-3.045163809854888E-3</v>
      </c>
    </row>
    <row r="44" spans="1:26" x14ac:dyDescent="0.2">
      <c r="A44" s="31" t="s">
        <v>45</v>
      </c>
      <c r="B44" s="32" t="s">
        <v>47</v>
      </c>
      <c r="C44" s="35">
        <v>38108.8243</v>
      </c>
      <c r="D44" s="34"/>
      <c r="E44" s="30">
        <f t="shared" si="4"/>
        <v>-6270.0001048635149</v>
      </c>
      <c r="F44" s="1">
        <f t="shared" si="5"/>
        <v>-6270</v>
      </c>
      <c r="G44" s="1">
        <f t="shared" si="6"/>
        <v>-8.5660001786891371E-5</v>
      </c>
      <c r="L44" s="1">
        <f t="shared" ref="L44:L50" si="10">G44</f>
        <v>-8.5660001786891371E-5</v>
      </c>
      <c r="O44" s="1">
        <f t="shared" ca="1" si="8"/>
        <v>1.3155578247241236E-2</v>
      </c>
      <c r="Q44" s="122">
        <f t="shared" si="9"/>
        <v>23090.3243</v>
      </c>
      <c r="V44" s="1">
        <v>6000</v>
      </c>
      <c r="W44" s="1">
        <f t="shared" si="0"/>
        <v>-6.5669305053683881E-3</v>
      </c>
      <c r="X44" s="1">
        <f t="shared" si="1"/>
        <v>1.4660049068971894E-3</v>
      </c>
      <c r="Y44" s="1">
        <f t="shared" si="2"/>
        <v>-2.6655420419503077E-3</v>
      </c>
      <c r="Z44" s="1">
        <f t="shared" si="3"/>
        <v>-7.7664676404215066E-3</v>
      </c>
    </row>
    <row r="45" spans="1:26" x14ac:dyDescent="0.2">
      <c r="A45" s="31" t="s">
        <v>45</v>
      </c>
      <c r="B45" s="32" t="s">
        <v>47</v>
      </c>
      <c r="C45" s="35">
        <v>38112.909</v>
      </c>
      <c r="D45" s="34"/>
      <c r="E45" s="30">
        <f t="shared" si="4"/>
        <v>-6264.9996846137383</v>
      </c>
      <c r="F45" s="1">
        <f t="shared" si="5"/>
        <v>-6265</v>
      </c>
      <c r="G45" s="1">
        <f t="shared" si="6"/>
        <v>2.5763000303413719E-4</v>
      </c>
      <c r="L45" s="1">
        <f t="shared" si="10"/>
        <v>2.5763000303413719E-4</v>
      </c>
      <c r="O45" s="1">
        <f t="shared" ca="1" si="8"/>
        <v>1.3151580926220093E-2</v>
      </c>
      <c r="Q45" s="122">
        <f t="shared" si="9"/>
        <v>23094.409</v>
      </c>
      <c r="V45" s="1">
        <v>6500</v>
      </c>
      <c r="W45" s="1">
        <f t="shared" si="0"/>
        <v>-7.9908287203975872E-3</v>
      </c>
      <c r="X45" s="1">
        <f t="shared" si="1"/>
        <v>-8.6916604162316346E-4</v>
      </c>
      <c r="Y45" s="1">
        <f t="shared" si="2"/>
        <v>-2.4210247854814255E-3</v>
      </c>
      <c r="Z45" s="1">
        <f t="shared" si="3"/>
        <v>-1.1281019547502177E-2</v>
      </c>
    </row>
    <row r="46" spans="1:26" x14ac:dyDescent="0.2">
      <c r="A46" s="31" t="s">
        <v>45</v>
      </c>
      <c r="B46" s="32" t="s">
        <v>47</v>
      </c>
      <c r="C46" s="35">
        <v>38113.724999999999</v>
      </c>
      <c r="D46" s="34"/>
      <c r="E46" s="30">
        <f t="shared" si="4"/>
        <v>-6264.0007512957918</v>
      </c>
      <c r="F46" s="1">
        <f t="shared" si="5"/>
        <v>-6264</v>
      </c>
      <c r="G46" s="1">
        <f t="shared" si="6"/>
        <v>-6.1371199990389869E-4</v>
      </c>
      <c r="L46" s="1">
        <f t="shared" si="10"/>
        <v>-6.1371199990389869E-4</v>
      </c>
      <c r="O46" s="1">
        <f t="shared" ca="1" si="8"/>
        <v>1.3150781462015863E-2</v>
      </c>
      <c r="Q46" s="122">
        <f t="shared" si="9"/>
        <v>23095.224999999999</v>
      </c>
      <c r="V46" s="1">
        <v>7000</v>
      </c>
      <c r="W46" s="1">
        <f t="shared" si="0"/>
        <v>-6.960702525992425E-3</v>
      </c>
      <c r="X46" s="1">
        <f t="shared" si="1"/>
        <v>-2.9062986838839003E-3</v>
      </c>
      <c r="Y46" s="1">
        <f t="shared" si="2"/>
        <v>-2.1299712834937103E-3</v>
      </c>
      <c r="Z46" s="1">
        <f t="shared" si="3"/>
        <v>-1.1996972493370036E-2</v>
      </c>
    </row>
    <row r="47" spans="1:26" x14ac:dyDescent="0.2">
      <c r="A47" s="31" t="s">
        <v>45</v>
      </c>
      <c r="B47" s="32" t="s">
        <v>47</v>
      </c>
      <c r="C47" s="35">
        <v>38135.781000000003</v>
      </c>
      <c r="D47" s="34"/>
      <c r="E47" s="30">
        <f t="shared" si="4"/>
        <v>-6237.0001713195097</v>
      </c>
      <c r="F47" s="1">
        <f t="shared" si="5"/>
        <v>-6237</v>
      </c>
      <c r="G47" s="1">
        <f t="shared" si="6"/>
        <v>-1.3994600158184767E-4</v>
      </c>
      <c r="L47" s="1">
        <f t="shared" si="10"/>
        <v>-1.3994600158184767E-4</v>
      </c>
      <c r="O47" s="1">
        <f t="shared" ca="1" si="8"/>
        <v>1.3129195928501688E-2</v>
      </c>
      <c r="Q47" s="122">
        <f t="shared" si="9"/>
        <v>23117.281000000003</v>
      </c>
      <c r="V47" s="1">
        <v>7500</v>
      </c>
      <c r="W47" s="1">
        <f t="shared" si="0"/>
        <v>-4.0522871618638833E-3</v>
      </c>
      <c r="X47" s="1">
        <f t="shared" si="1"/>
        <v>-3.9468572588793015E-3</v>
      </c>
      <c r="Y47" s="1">
        <f t="shared" si="2"/>
        <v>-1.7979760831016091E-3</v>
      </c>
      <c r="Z47" s="1">
        <f t="shared" si="3"/>
        <v>-9.7971205038447935E-3</v>
      </c>
    </row>
    <row r="48" spans="1:26" x14ac:dyDescent="0.2">
      <c r="A48" s="31" t="s">
        <v>45</v>
      </c>
      <c r="B48" s="32" t="s">
        <v>47</v>
      </c>
      <c r="C48" s="35">
        <v>38139.864999999998</v>
      </c>
      <c r="D48" s="34"/>
      <c r="E48" s="30">
        <f t="shared" si="4"/>
        <v>-6232.0006079978293</v>
      </c>
      <c r="F48" s="1">
        <f t="shared" si="5"/>
        <v>-6232</v>
      </c>
      <c r="G48" s="1">
        <f t="shared" si="6"/>
        <v>-4.9665600090520456E-4</v>
      </c>
      <c r="L48" s="1">
        <f t="shared" si="10"/>
        <v>-4.9665600090520456E-4</v>
      </c>
      <c r="O48" s="1">
        <f t="shared" ca="1" si="8"/>
        <v>1.3125198607480546E-2</v>
      </c>
      <c r="Q48" s="122">
        <f t="shared" si="9"/>
        <v>23121.364999999998</v>
      </c>
      <c r="V48" s="1">
        <v>8000</v>
      </c>
      <c r="W48" s="1">
        <f t="shared" si="0"/>
        <v>-8.9108950856710669E-4</v>
      </c>
      <c r="X48" s="1">
        <f t="shared" si="1"/>
        <v>-3.6340327101068884E-3</v>
      </c>
      <c r="Y48" s="1">
        <f t="shared" si="2"/>
        <v>-1.431420701028605E-3</v>
      </c>
      <c r="Z48" s="1">
        <f t="shared" si="3"/>
        <v>-5.9565429197026001E-3</v>
      </c>
    </row>
    <row r="49" spans="1:26" x14ac:dyDescent="0.2">
      <c r="A49" s="31" t="s">
        <v>45</v>
      </c>
      <c r="B49" s="32" t="s">
        <v>46</v>
      </c>
      <c r="C49" s="35">
        <v>38494.794600000001</v>
      </c>
      <c r="D49" s="34"/>
      <c r="E49" s="30">
        <f t="shared" si="4"/>
        <v>-5797.5018298536406</v>
      </c>
      <c r="F49" s="1">
        <f t="shared" si="5"/>
        <v>-5797.5</v>
      </c>
      <c r="G49" s="1">
        <f t="shared" si="6"/>
        <v>-1.4947550007491373E-3</v>
      </c>
      <c r="L49" s="1">
        <f t="shared" si="10"/>
        <v>-1.4947550007491373E-3</v>
      </c>
      <c r="O49" s="1">
        <f t="shared" ca="1" si="8"/>
        <v>1.2777831410743169E-2</v>
      </c>
      <c r="Q49" s="122">
        <f t="shared" si="9"/>
        <v>23476.294600000001</v>
      </c>
      <c r="V49" s="1">
        <v>8500</v>
      </c>
      <c r="W49" s="1">
        <f t="shared" si="0"/>
        <v>7.5610409395285468E-4</v>
      </c>
      <c r="X49" s="1">
        <f t="shared" si="1"/>
        <v>-2.0750930326420961E-3</v>
      </c>
      <c r="Y49" s="1">
        <f t="shared" si="2"/>
        <v>-1.0373509599191804E-3</v>
      </c>
      <c r="Z49" s="1">
        <f t="shared" si="3"/>
        <v>-2.3563398986084219E-3</v>
      </c>
    </row>
    <row r="50" spans="1:26" x14ac:dyDescent="0.2">
      <c r="A50" s="31" t="s">
        <v>45</v>
      </c>
      <c r="B50" s="32" t="s">
        <v>46</v>
      </c>
      <c r="C50" s="35">
        <v>38498.879200000003</v>
      </c>
      <c r="D50" s="34"/>
      <c r="E50" s="30">
        <f t="shared" si="4"/>
        <v>-5792.5015320221592</v>
      </c>
      <c r="F50" s="1">
        <f t="shared" si="5"/>
        <v>-5792.5</v>
      </c>
      <c r="G50" s="1">
        <f t="shared" si="6"/>
        <v>-1.2514649934018962E-3</v>
      </c>
      <c r="L50" s="1">
        <f t="shared" si="10"/>
        <v>-1.2514649934018962E-3</v>
      </c>
      <c r="O50" s="1">
        <f t="shared" ca="1" si="8"/>
        <v>1.2773834089722024E-2</v>
      </c>
      <c r="Q50" s="122">
        <f t="shared" si="9"/>
        <v>23480.379200000003</v>
      </c>
      <c r="V50" s="1">
        <v>9000</v>
      </c>
      <c r="W50" s="1">
        <f t="shared" si="0"/>
        <v>-3.1319196446966471E-5</v>
      </c>
      <c r="X50" s="1">
        <f t="shared" si="1"/>
        <v>1.9539907918244605E-4</v>
      </c>
      <c r="Y50" s="1">
        <f t="shared" si="2"/>
        <v>-6.2334155555249032E-4</v>
      </c>
      <c r="Z50" s="1">
        <f t="shared" si="3"/>
        <v>-4.5926167281701074E-4</v>
      </c>
    </row>
    <row r="51" spans="1:26" x14ac:dyDescent="0.2">
      <c r="A51" s="31" t="s">
        <v>55</v>
      </c>
      <c r="B51" s="32" t="s">
        <v>47</v>
      </c>
      <c r="C51" s="33">
        <v>38525.428999999996</v>
      </c>
      <c r="D51" s="34"/>
      <c r="E51" s="30">
        <f t="shared" si="4"/>
        <v>-5759.9997185358525</v>
      </c>
      <c r="F51" s="1">
        <f t="shared" si="5"/>
        <v>-5760</v>
      </c>
      <c r="G51" s="1">
        <f t="shared" si="6"/>
        <v>2.2991999867372215E-4</v>
      </c>
      <c r="H51" s="1">
        <f>+G51</f>
        <v>2.2991999867372215E-4</v>
      </c>
      <c r="O51" s="1">
        <f t="shared" ca="1" si="8"/>
        <v>1.2747851503084592E-2</v>
      </c>
      <c r="Q51" s="122">
        <f t="shared" si="9"/>
        <v>23506.928999999996</v>
      </c>
      <c r="V51" s="1">
        <v>9500</v>
      </c>
      <c r="W51" s="1">
        <f t="shared" si="0"/>
        <v>-2.8132702534880609E-3</v>
      </c>
      <c r="X51" s="1">
        <f t="shared" si="1"/>
        <v>2.3988885611119291E-3</v>
      </c>
      <c r="Y51" s="1">
        <f t="shared" si="2"/>
        <v>-1.9735045820799913E-4</v>
      </c>
      <c r="Z51" s="1">
        <f t="shared" si="3"/>
        <v>-6.1173215058413092E-4</v>
      </c>
    </row>
    <row r="52" spans="1:26" x14ac:dyDescent="0.2">
      <c r="A52" s="31" t="s">
        <v>55</v>
      </c>
      <c r="B52" s="32" t="s">
        <v>47</v>
      </c>
      <c r="C52" s="33">
        <v>38525.434000000001</v>
      </c>
      <c r="D52" s="34"/>
      <c r="E52" s="30">
        <f t="shared" si="4"/>
        <v>-5759.9935976209081</v>
      </c>
      <c r="F52" s="1">
        <f t="shared" si="5"/>
        <v>-5760</v>
      </c>
      <c r="G52" s="1">
        <f t="shared" si="6"/>
        <v>5.229920003330335E-3</v>
      </c>
      <c r="H52" s="1">
        <f>+G52</f>
        <v>5.229920003330335E-3</v>
      </c>
      <c r="O52" s="1">
        <f t="shared" ca="1" si="8"/>
        <v>1.2747851503084592E-2</v>
      </c>
      <c r="Q52" s="122">
        <f t="shared" si="9"/>
        <v>23506.934000000001</v>
      </c>
      <c r="V52" s="1">
        <v>10000</v>
      </c>
      <c r="W52" s="1">
        <f t="shared" si="0"/>
        <v>-6.0349228166707083E-3</v>
      </c>
      <c r="X52" s="1">
        <f t="shared" si="1"/>
        <v>3.7797956486301195E-3</v>
      </c>
      <c r="Y52" s="1">
        <f t="shared" si="2"/>
        <v>2.3243405316161615E-4</v>
      </c>
      <c r="Z52" s="1">
        <f t="shared" si="3"/>
        <v>-2.0226931148789725E-3</v>
      </c>
    </row>
    <row r="53" spans="1:26" x14ac:dyDescent="0.2">
      <c r="A53" s="3" t="s">
        <v>56</v>
      </c>
      <c r="B53" s="3"/>
      <c r="C53" s="34">
        <v>40001.512000000002</v>
      </c>
      <c r="D53" s="34"/>
      <c r="E53" s="1">
        <f t="shared" si="4"/>
        <v>-3953.0040215317017</v>
      </c>
      <c r="F53" s="1">
        <f t="shared" si="5"/>
        <v>-3953</v>
      </c>
      <c r="G53" s="1">
        <f t="shared" ref="G53:G84" si="11">+C53-(C$7+F53*C$8)</f>
        <v>-3.2850739953573793E-3</v>
      </c>
      <c r="I53" s="1">
        <f t="shared" ref="I53:I84" si="12">+G53</f>
        <v>-3.2850739953573793E-3</v>
      </c>
      <c r="O53" s="1">
        <f t="shared" ca="1" si="8"/>
        <v>1.13032196860433E-2</v>
      </c>
      <c r="Q53" s="122">
        <f t="shared" si="9"/>
        <v>24983.012000000002</v>
      </c>
      <c r="V53" s="1">
        <v>10500</v>
      </c>
      <c r="W53" s="1">
        <f t="shared" si="0"/>
        <v>-7.8957024313277054E-3</v>
      </c>
      <c r="X53" s="1">
        <f t="shared" si="1"/>
        <v>3.8646052827533161E-3</v>
      </c>
      <c r="Y53" s="1">
        <f t="shared" si="2"/>
        <v>6.5775078368498444E-4</v>
      </c>
      <c r="Z53" s="1">
        <f t="shared" si="3"/>
        <v>-3.3733463648894053E-3</v>
      </c>
    </row>
    <row r="54" spans="1:26" x14ac:dyDescent="0.2">
      <c r="A54" s="3" t="s">
        <v>57</v>
      </c>
      <c r="B54" s="36"/>
      <c r="C54" s="34">
        <v>40318.461000000003</v>
      </c>
      <c r="D54" s="34"/>
      <c r="E54" s="1">
        <f t="shared" si="4"/>
        <v>-3565.0004477694083</v>
      </c>
      <c r="F54" s="1">
        <f t="shared" si="5"/>
        <v>-3565</v>
      </c>
      <c r="G54" s="1">
        <f t="shared" si="11"/>
        <v>-3.6576999991666526E-4</v>
      </c>
      <c r="I54" s="1">
        <f t="shared" si="12"/>
        <v>-3.6576999991666526E-4</v>
      </c>
      <c r="O54" s="1">
        <f t="shared" ca="1" si="8"/>
        <v>1.0993027574802559E-2</v>
      </c>
      <c r="Q54" s="122">
        <f t="shared" si="9"/>
        <v>25299.961000000003</v>
      </c>
      <c r="V54" s="1">
        <v>11000</v>
      </c>
      <c r="W54" s="1">
        <f t="shared" si="0"/>
        <v>-7.3556235080114354E-3</v>
      </c>
      <c r="X54" s="1">
        <f t="shared" si="1"/>
        <v>2.6242361159620358E-3</v>
      </c>
      <c r="Y54" s="1">
        <f t="shared" si="2"/>
        <v>1.0704244168954578E-3</v>
      </c>
      <c r="Z54" s="1">
        <f t="shared" si="3"/>
        <v>-3.6609629751539422E-3</v>
      </c>
    </row>
    <row r="55" spans="1:26" x14ac:dyDescent="0.2">
      <c r="A55" s="3" t="s">
        <v>58</v>
      </c>
      <c r="B55" s="36"/>
      <c r="C55" s="34">
        <v>40353.584999999999</v>
      </c>
      <c r="D55" s="34"/>
      <c r="E55" s="1">
        <f t="shared" si="4"/>
        <v>-3522.002244510129</v>
      </c>
      <c r="F55" s="1">
        <f t="shared" si="5"/>
        <v>-3522</v>
      </c>
      <c r="G55" s="1">
        <f t="shared" si="11"/>
        <v>-1.8334760025027208E-3</v>
      </c>
      <c r="I55" s="1">
        <f t="shared" si="12"/>
        <v>-1.8334760025027208E-3</v>
      </c>
      <c r="O55" s="1">
        <f t="shared" ca="1" si="8"/>
        <v>1.0958650614020723E-2</v>
      </c>
      <c r="Q55" s="122">
        <f t="shared" si="9"/>
        <v>25335.084999999999</v>
      </c>
      <c r="V55" s="1">
        <v>11500</v>
      </c>
      <c r="W55" s="1">
        <f t="shared" si="0"/>
        <v>-4.7165349561731481E-3</v>
      </c>
      <c r="X55" s="1">
        <f t="shared" si="1"/>
        <v>4.8401254877789886E-4</v>
      </c>
      <c r="Y55" s="1">
        <f t="shared" si="2"/>
        <v>1.4625226583244331E-3</v>
      </c>
      <c r="Z55" s="1">
        <f t="shared" si="3"/>
        <v>-2.7699997490708162E-3</v>
      </c>
    </row>
    <row r="56" spans="1:26" x14ac:dyDescent="0.2">
      <c r="A56" s="3" t="s">
        <v>58</v>
      </c>
      <c r="B56" s="36"/>
      <c r="C56" s="34">
        <v>40354.402999999998</v>
      </c>
      <c r="D56" s="34"/>
      <c r="E56" s="1">
        <f t="shared" si="4"/>
        <v>-3521.0008628262076</v>
      </c>
      <c r="F56" s="1">
        <f t="shared" si="5"/>
        <v>-3521</v>
      </c>
      <c r="G56" s="1">
        <f t="shared" si="11"/>
        <v>-7.0481800503330305E-4</v>
      </c>
      <c r="I56" s="1">
        <f t="shared" si="12"/>
        <v>-7.0481800503330305E-4</v>
      </c>
      <c r="O56" s="1">
        <f t="shared" ca="1" si="8"/>
        <v>1.0957851149816495E-2</v>
      </c>
      <c r="Q56" s="122">
        <f t="shared" si="9"/>
        <v>25335.902999999998</v>
      </c>
      <c r="V56" s="1">
        <v>12000</v>
      </c>
      <c r="W56" s="1">
        <f t="shared" si="0"/>
        <v>-1.453417499789578E-3</v>
      </c>
      <c r="X56" s="1">
        <f t="shared" si="1"/>
        <v>-1.82217962893405E-3</v>
      </c>
      <c r="Y56" s="1">
        <f t="shared" si="2"/>
        <v>1.8265087077953606E-3</v>
      </c>
      <c r="Z56" s="1">
        <f t="shared" si="3"/>
        <v>-1.4490884209282674E-3</v>
      </c>
    </row>
    <row r="57" spans="1:26" x14ac:dyDescent="0.2">
      <c r="A57" s="3" t="s">
        <v>58</v>
      </c>
      <c r="B57" s="36"/>
      <c r="C57" s="34">
        <v>40354.410000000003</v>
      </c>
      <c r="D57" s="34"/>
      <c r="E57" s="1">
        <f t="shared" si="4"/>
        <v>-3520.9922935452873</v>
      </c>
      <c r="F57" s="1">
        <f t="shared" si="5"/>
        <v>-3521</v>
      </c>
      <c r="G57" s="1">
        <f t="shared" si="11"/>
        <v>6.2951820000307634E-3</v>
      </c>
      <c r="I57" s="1">
        <f t="shared" si="12"/>
        <v>6.2951820000307634E-3</v>
      </c>
      <c r="O57" s="1">
        <f t="shared" ca="1" si="8"/>
        <v>1.0957851149816495E-2</v>
      </c>
      <c r="Q57" s="122">
        <f t="shared" si="9"/>
        <v>25335.910000000003</v>
      </c>
      <c r="V57" s="1">
        <v>12500</v>
      </c>
      <c r="W57" s="1">
        <f t="shared" si="0"/>
        <v>6.0997976985347271E-4</v>
      </c>
      <c r="X57" s="1">
        <f t="shared" si="1"/>
        <v>-3.5035437481382415E-3</v>
      </c>
      <c r="Y57" s="1">
        <f t="shared" si="2"/>
        <v>2.1553861296396827E-3</v>
      </c>
      <c r="Z57" s="1">
        <f t="shared" si="3"/>
        <v>-7.3817784864508608E-4</v>
      </c>
    </row>
    <row r="58" spans="1:26" x14ac:dyDescent="0.2">
      <c r="A58" s="31" t="s">
        <v>59</v>
      </c>
      <c r="B58" s="32" t="s">
        <v>47</v>
      </c>
      <c r="C58" s="33">
        <v>40354.413</v>
      </c>
      <c r="D58" s="34"/>
      <c r="E58" s="30">
        <f t="shared" si="4"/>
        <v>-3520.9886209963283</v>
      </c>
      <c r="F58" s="1">
        <f t="shared" si="5"/>
        <v>-3521</v>
      </c>
      <c r="G58" s="1">
        <f t="shared" si="11"/>
        <v>9.2951819970039651E-3</v>
      </c>
      <c r="I58" s="1">
        <f t="shared" si="12"/>
        <v>9.2951819970039651E-3</v>
      </c>
      <c r="O58" s="1">
        <f t="shared" ca="1" si="8"/>
        <v>1.0957851149816495E-2</v>
      </c>
      <c r="Q58" s="122">
        <f t="shared" si="9"/>
        <v>25335.913</v>
      </c>
      <c r="V58" s="1">
        <v>13000</v>
      </c>
      <c r="W58" s="1">
        <f t="shared" si="0"/>
        <v>3.2042870642881843E-4</v>
      </c>
      <c r="X58" s="1">
        <f t="shared" si="1"/>
        <v>-3.9835375944638814E-3</v>
      </c>
      <c r="Y58" s="1">
        <f t="shared" si="2"/>
        <v>2.4428333361808385E-3</v>
      </c>
      <c r="Z58" s="1">
        <f t="shared" si="3"/>
        <v>-1.2202755518542245E-3</v>
      </c>
    </row>
    <row r="59" spans="1:26" x14ac:dyDescent="0.2">
      <c r="A59" s="3" t="s">
        <v>58</v>
      </c>
      <c r="B59" s="36"/>
      <c r="C59" s="34">
        <v>40362.574000000001</v>
      </c>
      <c r="D59" s="34"/>
      <c r="E59" s="1">
        <f t="shared" si="4"/>
        <v>-3510.9980636338692</v>
      </c>
      <c r="F59" s="1">
        <f t="shared" si="5"/>
        <v>-3511</v>
      </c>
      <c r="G59" s="1">
        <f t="shared" si="11"/>
        <v>1.5817620005691424E-3</v>
      </c>
      <c r="I59" s="1">
        <f t="shared" si="12"/>
        <v>1.5817620005691424E-3</v>
      </c>
      <c r="O59" s="1">
        <f t="shared" ca="1" si="8"/>
        <v>1.0949856507774209E-2</v>
      </c>
      <c r="Q59" s="122">
        <f t="shared" si="9"/>
        <v>25344.074000000001</v>
      </c>
      <c r="V59" s="1">
        <v>13500</v>
      </c>
      <c r="W59" s="1">
        <f t="shared" si="0"/>
        <v>-2.1602412444919291E-3</v>
      </c>
      <c r="X59" s="1">
        <f t="shared" si="1"/>
        <v>-3.0975705763287465E-3</v>
      </c>
      <c r="Y59" s="1">
        <f t="shared" si="2"/>
        <v>2.6833250994833181E-3</v>
      </c>
      <c r="Z59" s="1">
        <f t="shared" si="3"/>
        <v>-2.5744867213373574E-3</v>
      </c>
    </row>
    <row r="60" spans="1:26" x14ac:dyDescent="0.2">
      <c r="A60" s="3" t="s">
        <v>58</v>
      </c>
      <c r="B60" s="36"/>
      <c r="C60" s="34">
        <v>40363.392</v>
      </c>
      <c r="D60" s="34"/>
      <c r="E60" s="1">
        <f t="shared" si="4"/>
        <v>-3509.9966819499473</v>
      </c>
      <c r="F60" s="1">
        <f t="shared" si="5"/>
        <v>-3510</v>
      </c>
      <c r="G60" s="1">
        <f t="shared" si="11"/>
        <v>2.7104199980385602E-3</v>
      </c>
      <c r="I60" s="1">
        <f t="shared" si="12"/>
        <v>2.7104199980385602E-3</v>
      </c>
      <c r="O60" s="1">
        <f t="shared" ca="1" si="8"/>
        <v>1.0949057043569979E-2</v>
      </c>
      <c r="Q60" s="122">
        <f t="shared" si="9"/>
        <v>25344.892</v>
      </c>
      <c r="V60" s="1">
        <v>14000</v>
      </c>
      <c r="W60" s="1">
        <f t="shared" si="0"/>
        <v>-5.4455891627631673E-3</v>
      </c>
      <c r="X60" s="1">
        <f t="shared" si="1"/>
        <v>-1.1494420793988563E-3</v>
      </c>
      <c r="Y60" s="1">
        <f t="shared" si="2"/>
        <v>2.8722387557026962E-3</v>
      </c>
      <c r="Z60" s="1">
        <f t="shared" si="3"/>
        <v>-3.7227924864593272E-3</v>
      </c>
    </row>
    <row r="61" spans="1:26" x14ac:dyDescent="0.2">
      <c r="A61" s="3" t="s">
        <v>58</v>
      </c>
      <c r="B61" s="36"/>
      <c r="C61" s="34">
        <v>40367.478999999999</v>
      </c>
      <c r="D61" s="34"/>
      <c r="E61" s="1">
        <f t="shared" si="4"/>
        <v>-3504.9934460792983</v>
      </c>
      <c r="F61" s="1">
        <f t="shared" si="5"/>
        <v>-3505</v>
      </c>
      <c r="G61" s="1">
        <f t="shared" si="11"/>
        <v>5.3537099956884049E-3</v>
      </c>
      <c r="I61" s="1">
        <f t="shared" si="12"/>
        <v>5.3537099956884049E-3</v>
      </c>
      <c r="O61" s="1">
        <f t="shared" ca="1" si="8"/>
        <v>1.0945059722548837E-2</v>
      </c>
      <c r="Q61" s="122">
        <f t="shared" si="9"/>
        <v>25348.978999999999</v>
      </c>
      <c r="V61" s="1">
        <v>14500</v>
      </c>
      <c r="W61" s="1">
        <f t="shared" si="0"/>
        <v>-7.6994414013764169E-3</v>
      </c>
      <c r="X61" s="1">
        <f t="shared" si="1"/>
        <v>1.1928317868643826E-3</v>
      </c>
      <c r="Y61" s="1">
        <f t="shared" si="2"/>
        <v>3.0059430606070242E-3</v>
      </c>
      <c r="Z61" s="1">
        <f t="shared" si="3"/>
        <v>-3.5006665539050099E-3</v>
      </c>
    </row>
    <row r="62" spans="1:26" x14ac:dyDescent="0.2">
      <c r="A62" s="3" t="s">
        <v>58</v>
      </c>
      <c r="B62" s="36"/>
      <c r="C62" s="34">
        <v>40385.445</v>
      </c>
      <c r="D62" s="34"/>
      <c r="E62" s="1">
        <f t="shared" si="4"/>
        <v>-3482.9997745226333</v>
      </c>
      <c r="F62" s="1">
        <f t="shared" si="5"/>
        <v>-3483</v>
      </c>
      <c r="G62" s="1">
        <f t="shared" si="11"/>
        <v>1.8418599938740954E-4</v>
      </c>
      <c r="I62" s="1">
        <f t="shared" si="12"/>
        <v>1.8418599938740954E-4</v>
      </c>
      <c r="O62" s="1">
        <f t="shared" ca="1" si="8"/>
        <v>1.0927471510055804E-2</v>
      </c>
      <c r="Q62" s="122">
        <f t="shared" si="9"/>
        <v>25366.945</v>
      </c>
      <c r="V62" s="1">
        <v>15000</v>
      </c>
      <c r="W62" s="1">
        <f t="shared" si="0"/>
        <v>-7.6621249552971202E-3</v>
      </c>
      <c r="X62" s="1">
        <f t="shared" si="1"/>
        <v>3.1260818896752668E-3</v>
      </c>
      <c r="Y62" s="1">
        <f t="shared" si="2"/>
        <v>3.0818679883141777E-3</v>
      </c>
      <c r="Z62" s="1">
        <f t="shared" si="3"/>
        <v>-1.4541750773076757E-3</v>
      </c>
    </row>
    <row r="63" spans="1:26" x14ac:dyDescent="0.2">
      <c r="A63" s="3" t="s">
        <v>60</v>
      </c>
      <c r="B63" s="36"/>
      <c r="C63" s="34">
        <v>40710.559999999998</v>
      </c>
      <c r="D63" s="34"/>
      <c r="E63" s="1">
        <f t="shared" si="4"/>
        <v>-3084.9995224829454</v>
      </c>
      <c r="F63" s="1">
        <f t="shared" si="5"/>
        <v>-3085</v>
      </c>
      <c r="G63" s="1">
        <f t="shared" si="11"/>
        <v>3.9006999577395618E-4</v>
      </c>
      <c r="I63" s="1">
        <f t="shared" si="12"/>
        <v>3.9006999577395618E-4</v>
      </c>
      <c r="O63" s="1">
        <f t="shared" ca="1" si="8"/>
        <v>1.0609284756772775E-2</v>
      </c>
      <c r="Q63" s="122">
        <f t="shared" si="9"/>
        <v>25692.059999999998</v>
      </c>
      <c r="V63" s="1">
        <v>15500</v>
      </c>
      <c r="W63" s="1">
        <f t="shared" si="0"/>
        <v>-5.3544959032710915E-3</v>
      </c>
      <c r="X63" s="1">
        <f t="shared" si="1"/>
        <v>3.9873939426657221E-3</v>
      </c>
      <c r="Y63" s="1">
        <f t="shared" si="2"/>
        <v>3.0985541315938104E-3</v>
      </c>
      <c r="Z63" s="1">
        <f t="shared" si="3"/>
        <v>1.7314521709884409E-3</v>
      </c>
    </row>
    <row r="64" spans="1:26" x14ac:dyDescent="0.2">
      <c r="A64" s="3" t="s">
        <v>60</v>
      </c>
      <c r="B64" s="36"/>
      <c r="C64" s="34">
        <v>40711.370000000003</v>
      </c>
      <c r="D64" s="34"/>
      <c r="E64" s="1">
        <f t="shared" si="4"/>
        <v>-3084.0079342629183</v>
      </c>
      <c r="F64" s="1">
        <f t="shared" si="5"/>
        <v>-3084</v>
      </c>
      <c r="G64" s="1">
        <f t="shared" si="11"/>
        <v>-6.481272001110483E-3</v>
      </c>
      <c r="I64" s="1">
        <f t="shared" si="12"/>
        <v>-6.481272001110483E-3</v>
      </c>
      <c r="O64" s="1">
        <f t="shared" ca="1" si="8"/>
        <v>1.0608485292568547E-2</v>
      </c>
      <c r="Q64" s="122">
        <f t="shared" si="9"/>
        <v>25692.870000000003</v>
      </c>
      <c r="V64" s="1">
        <v>16000</v>
      </c>
      <c r="W64" s="1">
        <f t="shared" si="0"/>
        <v>-2.0662829917840204E-3</v>
      </c>
      <c r="X64" s="1">
        <f t="shared" si="1"/>
        <v>3.4814227837596007E-3</v>
      </c>
      <c r="Y64" s="1">
        <f t="shared" si="2"/>
        <v>3.0556807541754459E-3</v>
      </c>
      <c r="Z64" s="1">
        <f t="shared" si="3"/>
        <v>4.4708205461510258E-3</v>
      </c>
    </row>
    <row r="65" spans="1:26" x14ac:dyDescent="0.2">
      <c r="A65" s="3" t="s">
        <v>60</v>
      </c>
      <c r="B65" s="36"/>
      <c r="C65" s="34">
        <v>40711.372000000003</v>
      </c>
      <c r="D65" s="34"/>
      <c r="E65" s="1">
        <f t="shared" si="4"/>
        <v>-3084.0054858969424</v>
      </c>
      <c r="F65" s="1">
        <f t="shared" si="5"/>
        <v>-3084</v>
      </c>
      <c r="G65" s="1">
        <f t="shared" si="11"/>
        <v>-4.4812720007030293E-3</v>
      </c>
      <c r="I65" s="1">
        <f t="shared" si="12"/>
        <v>-4.4812720007030293E-3</v>
      </c>
      <c r="O65" s="1">
        <f t="shared" ca="1" si="8"/>
        <v>1.0608485292568547E-2</v>
      </c>
      <c r="Q65" s="122">
        <f t="shared" si="9"/>
        <v>25692.872000000003</v>
      </c>
      <c r="V65" s="1">
        <v>16500</v>
      </c>
      <c r="W65" s="1">
        <f t="shared" si="0"/>
        <v>3.6473889381719981E-4</v>
      </c>
      <c r="X65" s="1">
        <f t="shared" si="1"/>
        <v>1.7816666629978119E-3</v>
      </c>
      <c r="Y65" s="1">
        <f t="shared" si="2"/>
        <v>2.9540719558492764E-3</v>
      </c>
      <c r="Z65" s="1">
        <f t="shared" si="3"/>
        <v>5.1004775126642886E-3</v>
      </c>
    </row>
    <row r="66" spans="1:26" x14ac:dyDescent="0.2">
      <c r="A66" s="3" t="s">
        <v>60</v>
      </c>
      <c r="B66" s="36"/>
      <c r="C66" s="34">
        <v>40711.377</v>
      </c>
      <c r="D66" s="34"/>
      <c r="E66" s="1">
        <f t="shared" si="4"/>
        <v>-3083.9993649820071</v>
      </c>
      <c r="F66" s="1">
        <f t="shared" si="5"/>
        <v>-3084</v>
      </c>
      <c r="G66" s="1">
        <f t="shared" si="11"/>
        <v>5.1872799667762592E-4</v>
      </c>
      <c r="I66" s="1">
        <f t="shared" si="12"/>
        <v>5.1872799667762592E-4</v>
      </c>
      <c r="O66" s="1">
        <f t="shared" ca="1" si="8"/>
        <v>1.0608485292568547E-2</v>
      </c>
      <c r="Q66" s="122">
        <f t="shared" si="9"/>
        <v>25692.877</v>
      </c>
      <c r="V66" s="1">
        <v>17000</v>
      </c>
      <c r="W66" s="1">
        <f t="shared" si="0"/>
        <v>5.7987702670847345E-4</v>
      </c>
      <c r="X66" s="1">
        <f t="shared" si="1"/>
        <v>-5.2902556102848183E-4</v>
      </c>
      <c r="Y66" s="1">
        <f t="shared" si="2"/>
        <v>2.795680831855852E-3</v>
      </c>
      <c r="Z66" s="1">
        <f t="shared" si="3"/>
        <v>2.8465322975358438E-3</v>
      </c>
    </row>
    <row r="67" spans="1:26" x14ac:dyDescent="0.2">
      <c r="A67" s="3" t="s">
        <v>60</v>
      </c>
      <c r="B67" s="36"/>
      <c r="C67" s="34">
        <v>40715.462</v>
      </c>
      <c r="D67" s="34"/>
      <c r="E67" s="1">
        <f t="shared" si="4"/>
        <v>-3078.998577477334</v>
      </c>
      <c r="F67" s="1">
        <f t="shared" si="5"/>
        <v>-3079</v>
      </c>
      <c r="G67" s="1">
        <f t="shared" si="11"/>
        <v>1.1620180011959746E-3</v>
      </c>
      <c r="I67" s="1">
        <f t="shared" si="12"/>
        <v>1.1620180011959746E-3</v>
      </c>
      <c r="O67" s="1">
        <f t="shared" ca="1" si="8"/>
        <v>1.0604487971547403E-2</v>
      </c>
      <c r="Q67" s="122">
        <f t="shared" si="9"/>
        <v>25696.962</v>
      </c>
      <c r="V67" s="1">
        <v>17500</v>
      </c>
      <c r="W67" s="1">
        <f>U$2+U$3*SIN(RADIANS(U$4*V67+U$5))</f>
        <v>-1.541108817253473E-3</v>
      </c>
      <c r="X67" s="1">
        <f>+U$6*SIN(RADIANS(U$7*V67+U$8))</f>
        <v>-2.6583141468241389E-3</v>
      </c>
      <c r="Y67" s="1">
        <f>U$9*SIN(RADIANS(U$10*V67+U$11))</f>
        <v>2.5835519310483568E-3</v>
      </c>
      <c r="Z67" s="1">
        <f>SUM(W67:Y67)</f>
        <v>-1.6158710330292556E-3</v>
      </c>
    </row>
    <row r="68" spans="1:26" x14ac:dyDescent="0.2">
      <c r="A68" s="3" t="s">
        <v>60</v>
      </c>
      <c r="B68" s="36"/>
      <c r="C68" s="34">
        <v>40720.375999999997</v>
      </c>
      <c r="D68" s="34"/>
      <c r="E68" s="1">
        <f t="shared" si="4"/>
        <v>-3072.9829422758767</v>
      </c>
      <c r="F68" s="1">
        <f t="shared" si="5"/>
        <v>-3073</v>
      </c>
      <c r="G68" s="1">
        <f t="shared" si="11"/>
        <v>1.39339659945108E-2</v>
      </c>
      <c r="I68" s="1">
        <f t="shared" si="12"/>
        <v>1.39339659945108E-2</v>
      </c>
      <c r="O68" s="1">
        <f t="shared" ca="1" si="8"/>
        <v>1.059969118632203E-2</v>
      </c>
      <c r="Q68" s="122">
        <f t="shared" si="9"/>
        <v>25701.875999999997</v>
      </c>
      <c r="V68" s="1">
        <v>18000</v>
      </c>
      <c r="W68" s="1">
        <f>U$2+U$3*SIN(RADIANS(U$4*V68+U$5))</f>
        <v>-4.8128043655947935E-3</v>
      </c>
      <c r="X68" s="1">
        <f>+U$6*SIN(RADIANS(U$7*V68+U$8))</f>
        <v>-3.8760629256274783E-3</v>
      </c>
      <c r="Y68" s="1">
        <f>U$9*SIN(RADIANS(U$10*V68+U$11))</f>
        <v>2.3217627344459062E-3</v>
      </c>
      <c r="Z68" s="1">
        <f>SUM(W68:Y68)</f>
        <v>-6.3671045567763648E-3</v>
      </c>
    </row>
    <row r="69" spans="1:26" x14ac:dyDescent="0.2">
      <c r="A69" s="3" t="s">
        <v>60</v>
      </c>
      <c r="B69" s="36"/>
      <c r="C69" s="34">
        <v>40733.43</v>
      </c>
      <c r="D69" s="34"/>
      <c r="E69" s="1">
        <f t="shared" si="4"/>
        <v>-3057.0024575546931</v>
      </c>
      <c r="F69" s="1">
        <f t="shared" si="5"/>
        <v>-3057</v>
      </c>
      <c r="G69" s="1">
        <f t="shared" si="11"/>
        <v>-2.0075060019735247E-3</v>
      </c>
      <c r="I69" s="1">
        <f t="shared" si="12"/>
        <v>-2.0075060019735247E-3</v>
      </c>
      <c r="O69" s="1">
        <f t="shared" ca="1" si="8"/>
        <v>1.0586899759054372E-2</v>
      </c>
      <c r="Q69" s="122">
        <f t="shared" si="9"/>
        <v>25714.93</v>
      </c>
      <c r="V69" s="1">
        <v>18500</v>
      </c>
      <c r="W69" s="1">
        <f>U$2+U$3*SIN(RADIANS(U$4*V69+U$5))</f>
        <v>-7.406666250506691E-3</v>
      </c>
      <c r="X69" s="1">
        <f>+U$6*SIN(RADIANS(U$7*V69+U$8))</f>
        <v>-3.7647040610254826E-3</v>
      </c>
      <c r="Y69" s="1">
        <f>U$9*SIN(RADIANS(U$10*V69+U$11))</f>
        <v>2.0153452790604028E-3</v>
      </c>
      <c r="Z69" s="1">
        <f>SUM(W69:Y69)</f>
        <v>-9.15602503247177E-3</v>
      </c>
    </row>
    <row r="70" spans="1:26" x14ac:dyDescent="0.2">
      <c r="A70" s="3" t="s">
        <v>60</v>
      </c>
      <c r="B70" s="36"/>
      <c r="C70" s="34">
        <v>40733.436999999998</v>
      </c>
      <c r="D70" s="34"/>
      <c r="E70" s="1">
        <f t="shared" si="4"/>
        <v>-3056.993888273782</v>
      </c>
      <c r="F70" s="1">
        <f t="shared" si="5"/>
        <v>-3057</v>
      </c>
      <c r="G70" s="1">
        <f t="shared" si="11"/>
        <v>4.9924939958145842E-3</v>
      </c>
      <c r="I70" s="1">
        <f t="shared" si="12"/>
        <v>4.9924939958145842E-3</v>
      </c>
      <c r="O70" s="1">
        <f t="shared" ca="1" si="8"/>
        <v>1.0586899759054372E-2</v>
      </c>
      <c r="Q70" s="122">
        <f t="shared" si="9"/>
        <v>25714.936999999998</v>
      </c>
      <c r="V70" s="1">
        <v>19000</v>
      </c>
      <c r="W70" s="1">
        <f>U$2+U$3*SIN(RADIANS(U$4*V70+U$5))</f>
        <v>-7.8729908316023979E-3</v>
      </c>
      <c r="X70" s="1">
        <f>+U$6*SIN(RADIANS(U$7*V70+U$8))</f>
        <v>-2.3624226704797037E-3</v>
      </c>
      <c r="Y70" s="1">
        <f>U$9*SIN(RADIANS(U$10*V70+U$11))</f>
        <v>1.6701894335212741E-3</v>
      </c>
      <c r="Z70" s="1">
        <f>SUM(W70:Y70)</f>
        <v>-8.5652240685608286E-3</v>
      </c>
    </row>
    <row r="71" spans="1:26" x14ac:dyDescent="0.2">
      <c r="A71" s="3" t="s">
        <v>60</v>
      </c>
      <c r="B71" s="36"/>
      <c r="C71" s="34">
        <v>40742.423000000003</v>
      </c>
      <c r="D71" s="34"/>
      <c r="E71" s="1">
        <f t="shared" si="4"/>
        <v>-3045.9933799464811</v>
      </c>
      <c r="F71" s="1">
        <f t="shared" si="5"/>
        <v>-3046</v>
      </c>
      <c r="G71" s="1">
        <f t="shared" si="11"/>
        <v>5.4077320019132458E-3</v>
      </c>
      <c r="I71" s="1">
        <f t="shared" si="12"/>
        <v>5.4077320019132458E-3</v>
      </c>
      <c r="O71" s="1">
        <f t="shared" ca="1" si="8"/>
        <v>1.0578105652807855E-2</v>
      </c>
      <c r="Q71" s="122">
        <f t="shared" si="9"/>
        <v>25723.923000000003</v>
      </c>
      <c r="V71" s="1">
        <v>19500</v>
      </c>
      <c r="W71" s="1">
        <f>U$2+U$3*SIN(RADIANS(U$4*V71+U$5))</f>
        <v>-5.9511503373152353E-3</v>
      </c>
      <c r="X71" s="1">
        <f>+U$6*SIN(RADIANS(U$7*V71+U$8))</f>
        <v>-1.500630927279442E-4</v>
      </c>
      <c r="Y71" s="1">
        <f>U$9*SIN(RADIANS(U$10*V71+U$11))</f>
        <v>1.2929296847063905E-3</v>
      </c>
      <c r="Z71" s="1">
        <f>SUM(W71:Y71)</f>
        <v>-4.8082837453367888E-3</v>
      </c>
    </row>
    <row r="72" spans="1:26" x14ac:dyDescent="0.2">
      <c r="A72" s="3" t="s">
        <v>61</v>
      </c>
      <c r="B72" s="36"/>
      <c r="C72" s="34">
        <v>40745.682000000001</v>
      </c>
      <c r="D72" s="34"/>
      <c r="E72" s="1">
        <f t="shared" si="4"/>
        <v>-3042.0037675896333</v>
      </c>
      <c r="F72" s="1">
        <f t="shared" si="5"/>
        <v>-3042</v>
      </c>
      <c r="G72" s="1">
        <f t="shared" si="11"/>
        <v>-3.0776359999435954E-3</v>
      </c>
      <c r="I72" s="1">
        <f t="shared" si="12"/>
        <v>-3.0776359999435954E-3</v>
      </c>
      <c r="O72" s="1">
        <f t="shared" ca="1" si="8"/>
        <v>1.057490779599094E-2</v>
      </c>
      <c r="Q72" s="122">
        <f t="shared" si="9"/>
        <v>25727.182000000001</v>
      </c>
    </row>
    <row r="73" spans="1:26" x14ac:dyDescent="0.2">
      <c r="A73" s="3" t="s">
        <v>61</v>
      </c>
      <c r="B73" s="36"/>
      <c r="C73" s="34">
        <v>40763.656999999999</v>
      </c>
      <c r="D73" s="34"/>
      <c r="E73" s="1">
        <f t="shared" si="4"/>
        <v>-3019.9990783860812</v>
      </c>
      <c r="F73" s="1">
        <f t="shared" si="5"/>
        <v>-3020</v>
      </c>
      <c r="G73" s="1">
        <f t="shared" si="11"/>
        <v>7.5284000195097178E-4</v>
      </c>
      <c r="I73" s="1">
        <f t="shared" si="12"/>
        <v>7.5284000195097178E-4</v>
      </c>
      <c r="O73" s="1">
        <f t="shared" ca="1" si="8"/>
        <v>1.0557319583497909E-2</v>
      </c>
      <c r="Q73" s="122">
        <f t="shared" si="9"/>
        <v>25745.156999999999</v>
      </c>
    </row>
    <row r="74" spans="1:26" x14ac:dyDescent="0.2">
      <c r="A74" s="3" t="s">
        <v>61</v>
      </c>
      <c r="B74" s="36"/>
      <c r="C74" s="34">
        <v>40778.364999999998</v>
      </c>
      <c r="D74" s="34"/>
      <c r="E74" s="1">
        <f t="shared" si="4"/>
        <v>-3001.9937950032804</v>
      </c>
      <c r="F74" s="1">
        <f t="shared" si="5"/>
        <v>-3002</v>
      </c>
      <c r="G74" s="1">
        <f t="shared" si="11"/>
        <v>5.068683996796608E-3</v>
      </c>
      <c r="I74" s="1">
        <f t="shared" si="12"/>
        <v>5.068683996796608E-3</v>
      </c>
      <c r="O74" s="1">
        <f t="shared" ca="1" si="8"/>
        <v>1.0542929227821792E-2</v>
      </c>
      <c r="Q74" s="122">
        <f t="shared" si="9"/>
        <v>25759.864999999998</v>
      </c>
    </row>
    <row r="75" spans="1:26" x14ac:dyDescent="0.2">
      <c r="A75" s="3" t="s">
        <v>62</v>
      </c>
      <c r="B75" s="36"/>
      <c r="C75" s="34">
        <v>41054.470999999998</v>
      </c>
      <c r="D75" s="34"/>
      <c r="E75" s="1">
        <f t="shared" si="4"/>
        <v>-2663.9895270068155</v>
      </c>
      <c r="F75" s="1">
        <f t="shared" si="5"/>
        <v>-2664</v>
      </c>
      <c r="G75" s="1">
        <f t="shared" si="11"/>
        <v>8.555087995773647E-3</v>
      </c>
      <c r="I75" s="1">
        <f t="shared" si="12"/>
        <v>8.555087995773647E-3</v>
      </c>
      <c r="O75" s="1">
        <f t="shared" ca="1" si="8"/>
        <v>1.0272710326792486E-2</v>
      </c>
      <c r="Q75" s="122">
        <f t="shared" si="9"/>
        <v>26035.970999999998</v>
      </c>
    </row>
    <row r="76" spans="1:26" x14ac:dyDescent="0.2">
      <c r="A76" s="3" t="s">
        <v>63</v>
      </c>
      <c r="B76" s="36"/>
      <c r="C76" s="34">
        <v>41130.430999999997</v>
      </c>
      <c r="D76" s="34"/>
      <c r="E76" s="1">
        <f t="shared" si="4"/>
        <v>-2571.0005872626189</v>
      </c>
      <c r="F76" s="1">
        <f t="shared" si="5"/>
        <v>-2571</v>
      </c>
      <c r="G76" s="1">
        <f t="shared" si="11"/>
        <v>-4.7971800086088479E-4</v>
      </c>
      <c r="I76" s="1">
        <f t="shared" si="12"/>
        <v>-4.7971800086088479E-4</v>
      </c>
      <c r="O76" s="1">
        <f t="shared" ca="1" si="8"/>
        <v>1.0198360155799214E-2</v>
      </c>
      <c r="Q76" s="122">
        <f t="shared" si="9"/>
        <v>26111.930999999997</v>
      </c>
    </row>
    <row r="77" spans="1:26" x14ac:dyDescent="0.2">
      <c r="A77" s="3" t="s">
        <v>64</v>
      </c>
      <c r="B77" s="36"/>
      <c r="C77" s="34">
        <v>41393.462</v>
      </c>
      <c r="D77" s="34"/>
      <c r="E77" s="1">
        <f t="shared" si="4"/>
        <v>-2249.0025118300709</v>
      </c>
      <c r="F77" s="1">
        <f t="shared" si="5"/>
        <v>-2249</v>
      </c>
      <c r="G77" s="1">
        <f t="shared" si="11"/>
        <v>-2.0518419987638481E-3</v>
      </c>
      <c r="I77" s="1">
        <f t="shared" si="12"/>
        <v>-2.0518419987638481E-3</v>
      </c>
      <c r="O77" s="1">
        <f t="shared" ca="1" si="8"/>
        <v>9.9409326820375683E-3</v>
      </c>
      <c r="Q77" s="122">
        <f t="shared" si="9"/>
        <v>26374.962</v>
      </c>
    </row>
    <row r="78" spans="1:26" x14ac:dyDescent="0.2">
      <c r="A78" s="3" t="s">
        <v>64</v>
      </c>
      <c r="B78" s="36"/>
      <c r="C78" s="34">
        <v>41401.637000000002</v>
      </c>
      <c r="D78" s="34"/>
      <c r="E78" s="1">
        <f t="shared" si="4"/>
        <v>-2238.9948159057808</v>
      </c>
      <c r="F78" s="1">
        <f t="shared" si="5"/>
        <v>-2239</v>
      </c>
      <c r="G78" s="1">
        <f t="shared" si="11"/>
        <v>4.234738000377547E-3</v>
      </c>
      <c r="I78" s="1">
        <f t="shared" si="12"/>
        <v>4.234738000377547E-3</v>
      </c>
      <c r="O78" s="1">
        <f t="shared" ca="1" si="8"/>
        <v>9.9329380399952802E-3</v>
      </c>
      <c r="Q78" s="122">
        <f t="shared" si="9"/>
        <v>26383.137000000002</v>
      </c>
    </row>
    <row r="79" spans="1:26" x14ac:dyDescent="0.2">
      <c r="A79" s="3" t="s">
        <v>64</v>
      </c>
      <c r="B79" s="36"/>
      <c r="C79" s="34">
        <v>41407.356</v>
      </c>
      <c r="D79" s="34"/>
      <c r="E79" s="1">
        <f t="shared" si="4"/>
        <v>-2231.9937133992403</v>
      </c>
      <c r="F79" s="1">
        <f t="shared" si="5"/>
        <v>-2232</v>
      </c>
      <c r="G79" s="1">
        <f t="shared" si="11"/>
        <v>5.1353439994272776E-3</v>
      </c>
      <c r="I79" s="1">
        <f t="shared" si="12"/>
        <v>5.1353439994272776E-3</v>
      </c>
      <c r="O79" s="1">
        <f t="shared" ca="1" si="8"/>
        <v>9.9273417905656799E-3</v>
      </c>
      <c r="Q79" s="122">
        <f t="shared" si="9"/>
        <v>26388.856</v>
      </c>
    </row>
    <row r="80" spans="1:26" x14ac:dyDescent="0.2">
      <c r="A80" s="3" t="s">
        <v>64</v>
      </c>
      <c r="B80" s="36"/>
      <c r="C80" s="34">
        <v>41411.434000000001</v>
      </c>
      <c r="D80" s="34"/>
      <c r="E80" s="1">
        <f t="shared" si="4"/>
        <v>-2227.0014951754783</v>
      </c>
      <c r="F80" s="1">
        <f t="shared" si="5"/>
        <v>-2227</v>
      </c>
      <c r="G80" s="1">
        <f t="shared" si="11"/>
        <v>-1.2213660011184402E-3</v>
      </c>
      <c r="I80" s="1">
        <f t="shared" si="12"/>
        <v>-1.2213660011184402E-3</v>
      </c>
      <c r="O80" s="1">
        <f t="shared" ca="1" si="8"/>
        <v>9.9233444695445358E-3</v>
      </c>
      <c r="Q80" s="122">
        <f t="shared" si="9"/>
        <v>26392.934000000001</v>
      </c>
    </row>
    <row r="81" spans="1:17" x14ac:dyDescent="0.2">
      <c r="A81" s="3" t="s">
        <v>64</v>
      </c>
      <c r="B81" s="36"/>
      <c r="C81" s="34">
        <v>41411.438000000002</v>
      </c>
      <c r="D81" s="34"/>
      <c r="E81" s="1">
        <f t="shared" si="4"/>
        <v>-2226.9965984435266</v>
      </c>
      <c r="F81" s="1">
        <f t="shared" si="5"/>
        <v>-2227</v>
      </c>
      <c r="G81" s="1">
        <f t="shared" si="11"/>
        <v>2.7786339996964671E-3</v>
      </c>
      <c r="I81" s="1">
        <f t="shared" si="12"/>
        <v>2.7786339996964671E-3</v>
      </c>
      <c r="O81" s="1">
        <f t="shared" ca="1" si="8"/>
        <v>9.9233444695445358E-3</v>
      </c>
      <c r="Q81" s="122">
        <f t="shared" si="9"/>
        <v>26392.938000000002</v>
      </c>
    </row>
    <row r="82" spans="1:17" x14ac:dyDescent="0.2">
      <c r="A82" s="3" t="s">
        <v>64</v>
      </c>
      <c r="B82" s="36"/>
      <c r="C82" s="34">
        <v>41438.387000000002</v>
      </c>
      <c r="D82" s="34"/>
      <c r="E82" s="1">
        <f t="shared" si="4"/>
        <v>-2194.0060911085288</v>
      </c>
      <c r="F82" s="1">
        <f t="shared" si="5"/>
        <v>-2194</v>
      </c>
      <c r="G82" s="1">
        <f t="shared" si="11"/>
        <v>-4.975651994755026E-3</v>
      </c>
      <c r="I82" s="1">
        <f t="shared" si="12"/>
        <v>-4.975651994755026E-3</v>
      </c>
      <c r="O82" s="1">
        <f t="shared" ca="1" si="8"/>
        <v>9.8969621508049888E-3</v>
      </c>
      <c r="Q82" s="122">
        <f t="shared" si="9"/>
        <v>26419.887000000002</v>
      </c>
    </row>
    <row r="83" spans="1:17" x14ac:dyDescent="0.2">
      <c r="A83" s="3" t="s">
        <v>64</v>
      </c>
      <c r="B83" s="36"/>
      <c r="C83" s="34">
        <v>41487.408000000003</v>
      </c>
      <c r="D83" s="34"/>
      <c r="E83" s="1">
        <f t="shared" si="4"/>
        <v>-2133.9954168694503</v>
      </c>
      <c r="F83" s="1">
        <f t="shared" si="5"/>
        <v>-2134</v>
      </c>
      <c r="G83" s="1">
        <f t="shared" si="11"/>
        <v>3.7438280050992034E-3</v>
      </c>
      <c r="I83" s="1">
        <f t="shared" si="12"/>
        <v>3.7438280050992034E-3</v>
      </c>
      <c r="O83" s="1">
        <f t="shared" ca="1" si="8"/>
        <v>9.8489942985512651E-3</v>
      </c>
      <c r="Q83" s="122">
        <f t="shared" si="9"/>
        <v>26468.908000000003</v>
      </c>
    </row>
    <row r="84" spans="1:17" x14ac:dyDescent="0.2">
      <c r="A84" s="3" t="s">
        <v>65</v>
      </c>
      <c r="B84" s="36"/>
      <c r="C84" s="34">
        <v>41664.665000000001</v>
      </c>
      <c r="D84" s="34"/>
      <c r="E84" s="1">
        <f t="shared" si="4"/>
        <v>-1917.000413022201</v>
      </c>
      <c r="F84" s="1">
        <f t="shared" si="5"/>
        <v>-1917</v>
      </c>
      <c r="G84" s="1">
        <f t="shared" si="11"/>
        <v>-3.3738600177457556E-4</v>
      </c>
      <c r="I84" s="1">
        <f t="shared" si="12"/>
        <v>-3.3738600177457556E-4</v>
      </c>
      <c r="O84" s="1">
        <f t="shared" ca="1" si="8"/>
        <v>9.6755105662336346E-3</v>
      </c>
      <c r="Q84" s="122">
        <f t="shared" si="9"/>
        <v>26646.165000000001</v>
      </c>
    </row>
    <row r="85" spans="1:17" x14ac:dyDescent="0.2">
      <c r="A85" s="3" t="s">
        <v>66</v>
      </c>
      <c r="B85" s="36"/>
      <c r="C85" s="34">
        <v>41712.853999999999</v>
      </c>
      <c r="D85" s="34"/>
      <c r="E85" s="1">
        <f t="shared" ref="E85:E148" si="13">+(C85-C$7)/C$8</f>
        <v>-1858.0082590288755</v>
      </c>
      <c r="F85" s="1">
        <f t="shared" ref="F85:F148" si="14">ROUND(2*E85,0)/2</f>
        <v>-1858</v>
      </c>
      <c r="G85" s="1">
        <f t="shared" ref="G85:G102" si="15">+C85-(C$7+F85*C$8)</f>
        <v>-6.7465640022419393E-3</v>
      </c>
      <c r="I85" s="1">
        <f t="shared" ref="I85:I102" si="16">+G85</f>
        <v>-6.7465640022419393E-3</v>
      </c>
      <c r="O85" s="1">
        <f t="shared" ref="O85:O148" ca="1" si="17">+C$11+C$12*$F85</f>
        <v>9.6283421781841391E-3</v>
      </c>
      <c r="Q85" s="122">
        <f t="shared" ref="Q85:Q148" si="18">+C85-15018.5</f>
        <v>26694.353999999999</v>
      </c>
    </row>
    <row r="86" spans="1:17" x14ac:dyDescent="0.2">
      <c r="A86" s="3" t="s">
        <v>66</v>
      </c>
      <c r="B86" s="36"/>
      <c r="C86" s="34">
        <v>41748.805999999997</v>
      </c>
      <c r="D86" s="34"/>
      <c r="E86" s="1">
        <f t="shared" si="13"/>
        <v>-1813.9964322557953</v>
      </c>
      <c r="F86" s="1">
        <f t="shared" si="14"/>
        <v>-1814</v>
      </c>
      <c r="G86" s="1">
        <f t="shared" si="15"/>
        <v>2.914387994678691E-3</v>
      </c>
      <c r="I86" s="1">
        <f t="shared" si="16"/>
        <v>2.914387994678691E-3</v>
      </c>
      <c r="O86" s="1">
        <f t="shared" ca="1" si="17"/>
        <v>9.5931657531980758E-3</v>
      </c>
      <c r="Q86" s="122">
        <f t="shared" si="18"/>
        <v>26730.305999999997</v>
      </c>
    </row>
    <row r="87" spans="1:17" x14ac:dyDescent="0.2">
      <c r="A87" s="3" t="s">
        <v>66</v>
      </c>
      <c r="B87" s="36"/>
      <c r="C87" s="34">
        <v>41763.508999999998</v>
      </c>
      <c r="D87" s="34"/>
      <c r="E87" s="1">
        <f t="shared" si="13"/>
        <v>-1795.9972697879298</v>
      </c>
      <c r="F87" s="1">
        <f t="shared" si="14"/>
        <v>-1796</v>
      </c>
      <c r="G87" s="1">
        <f t="shared" si="15"/>
        <v>2.2302319994196296E-3</v>
      </c>
      <c r="I87" s="1">
        <f t="shared" si="16"/>
        <v>2.2302319994196296E-3</v>
      </c>
      <c r="O87" s="1">
        <f t="shared" ca="1" si="17"/>
        <v>9.5787753975219592E-3</v>
      </c>
      <c r="Q87" s="122">
        <f t="shared" si="18"/>
        <v>26745.008999999998</v>
      </c>
    </row>
    <row r="88" spans="1:17" x14ac:dyDescent="0.2">
      <c r="A88" s="3" t="s">
        <v>66</v>
      </c>
      <c r="B88" s="36"/>
      <c r="C88" s="34">
        <v>41766.769999999997</v>
      </c>
      <c r="D88" s="34"/>
      <c r="E88" s="1">
        <f t="shared" si="13"/>
        <v>-1792.0052090651059</v>
      </c>
      <c r="F88" s="1">
        <f t="shared" si="14"/>
        <v>-1792</v>
      </c>
      <c r="G88" s="1">
        <f t="shared" si="15"/>
        <v>-4.2551360020297579E-3</v>
      </c>
      <c r="I88" s="1">
        <f t="shared" si="16"/>
        <v>-4.2551360020297579E-3</v>
      </c>
      <c r="O88" s="1">
        <f t="shared" ca="1" si="17"/>
        <v>9.575577540705045E-3</v>
      </c>
      <c r="Q88" s="122">
        <f t="shared" si="18"/>
        <v>26748.269999999997</v>
      </c>
    </row>
    <row r="89" spans="1:17" x14ac:dyDescent="0.2">
      <c r="A89" s="3" t="s">
        <v>67</v>
      </c>
      <c r="B89" s="36"/>
      <c r="C89" s="34">
        <v>41777.392</v>
      </c>
      <c r="D89" s="34"/>
      <c r="E89" s="1">
        <f t="shared" si="13"/>
        <v>-1779.0019373699618</v>
      </c>
      <c r="F89" s="1">
        <f t="shared" si="14"/>
        <v>-1779</v>
      </c>
      <c r="G89" s="1">
        <f t="shared" si="15"/>
        <v>-1.5825820009922609E-3</v>
      </c>
      <c r="I89" s="1">
        <f t="shared" si="16"/>
        <v>-1.5825820009922609E-3</v>
      </c>
      <c r="O89" s="1">
        <f t="shared" ca="1" si="17"/>
        <v>9.5651845060500708E-3</v>
      </c>
      <c r="Q89" s="122">
        <f t="shared" si="18"/>
        <v>26758.892</v>
      </c>
    </row>
    <row r="90" spans="1:17" x14ac:dyDescent="0.2">
      <c r="A90" s="3" t="s">
        <v>67</v>
      </c>
      <c r="B90" s="36"/>
      <c r="C90" s="34">
        <v>41777.396000000001</v>
      </c>
      <c r="D90" s="34"/>
      <c r="E90" s="1">
        <f t="shared" si="13"/>
        <v>-1778.99704063801</v>
      </c>
      <c r="F90" s="1">
        <f t="shared" si="14"/>
        <v>-1779</v>
      </c>
      <c r="G90" s="1">
        <f t="shared" si="15"/>
        <v>2.4174179998226464E-3</v>
      </c>
      <c r="I90" s="1">
        <f t="shared" si="16"/>
        <v>2.4174179998226464E-3</v>
      </c>
      <c r="O90" s="1">
        <f t="shared" ca="1" si="17"/>
        <v>9.5651845060500708E-3</v>
      </c>
      <c r="Q90" s="122">
        <f t="shared" si="18"/>
        <v>26758.896000000001</v>
      </c>
    </row>
    <row r="91" spans="1:17" x14ac:dyDescent="0.2">
      <c r="A91" s="3" t="s">
        <v>67</v>
      </c>
      <c r="B91" s="36"/>
      <c r="C91" s="34">
        <v>41786.377999999997</v>
      </c>
      <c r="D91" s="34"/>
      <c r="E91" s="1">
        <f t="shared" si="13"/>
        <v>-1768.0014290426698</v>
      </c>
      <c r="F91" s="1">
        <f t="shared" si="14"/>
        <v>-1768</v>
      </c>
      <c r="G91" s="1">
        <f t="shared" si="15"/>
        <v>-1.1673440021695569E-3</v>
      </c>
      <c r="I91" s="1">
        <f t="shared" si="16"/>
        <v>-1.1673440021695569E-3</v>
      </c>
      <c r="O91" s="1">
        <f t="shared" ca="1" si="17"/>
        <v>9.5563903998035563E-3</v>
      </c>
      <c r="Q91" s="122">
        <f t="shared" si="18"/>
        <v>26767.877999999997</v>
      </c>
    </row>
    <row r="92" spans="1:17" x14ac:dyDescent="0.2">
      <c r="A92" s="3" t="s">
        <v>67</v>
      </c>
      <c r="B92" s="36"/>
      <c r="C92" s="34">
        <v>41793.731</v>
      </c>
      <c r="D92" s="34"/>
      <c r="E92" s="1">
        <f t="shared" si="13"/>
        <v>-1759.000011534253</v>
      </c>
      <c r="F92" s="1">
        <f t="shared" si="14"/>
        <v>-1759</v>
      </c>
      <c r="G92" s="1">
        <f t="shared" si="15"/>
        <v>-9.4220013124868274E-6</v>
      </c>
      <c r="I92" s="1">
        <f t="shared" si="16"/>
        <v>-9.4220013124868274E-6</v>
      </c>
      <c r="O92" s="1">
        <f t="shared" ca="1" si="17"/>
        <v>9.549195221965498E-3</v>
      </c>
      <c r="Q92" s="122">
        <f t="shared" si="18"/>
        <v>26775.231</v>
      </c>
    </row>
    <row r="93" spans="1:17" x14ac:dyDescent="0.2">
      <c r="A93" s="3" t="s">
        <v>67</v>
      </c>
      <c r="B93" s="36"/>
      <c r="C93" s="34">
        <v>41795.370999999999</v>
      </c>
      <c r="D93" s="34"/>
      <c r="E93" s="1">
        <f t="shared" si="13"/>
        <v>-1756.992351434458</v>
      </c>
      <c r="F93" s="1">
        <f t="shared" si="14"/>
        <v>-1757</v>
      </c>
      <c r="G93" s="1">
        <f t="shared" si="15"/>
        <v>6.2478940017172135E-3</v>
      </c>
      <c r="I93" s="1">
        <f t="shared" si="16"/>
        <v>6.2478940017172135E-3</v>
      </c>
      <c r="O93" s="1">
        <f t="shared" ca="1" si="17"/>
        <v>9.54759629355704E-3</v>
      </c>
      <c r="Q93" s="122">
        <f t="shared" si="18"/>
        <v>26776.870999999999</v>
      </c>
    </row>
    <row r="94" spans="1:17" x14ac:dyDescent="0.2">
      <c r="A94" s="3" t="s">
        <v>68</v>
      </c>
      <c r="B94" s="36"/>
      <c r="C94" s="34">
        <v>41847.650999999998</v>
      </c>
      <c r="D94" s="34"/>
      <c r="E94" s="1">
        <f t="shared" si="13"/>
        <v>-1692.9920648385319</v>
      </c>
      <c r="F94" s="1">
        <f t="shared" si="14"/>
        <v>-1693</v>
      </c>
      <c r="G94" s="1">
        <f t="shared" si="15"/>
        <v>6.4820059997146018E-3</v>
      </c>
      <c r="I94" s="1">
        <f t="shared" si="16"/>
        <v>6.4820059997146018E-3</v>
      </c>
      <c r="O94" s="1">
        <f t="shared" ca="1" si="17"/>
        <v>9.4964305844864021E-3</v>
      </c>
      <c r="Q94" s="122">
        <f t="shared" si="18"/>
        <v>26829.150999999998</v>
      </c>
    </row>
    <row r="95" spans="1:17" x14ac:dyDescent="0.2">
      <c r="A95" s="3" t="s">
        <v>68</v>
      </c>
      <c r="B95" s="36"/>
      <c r="C95" s="34">
        <v>41847.652000000002</v>
      </c>
      <c r="D95" s="34"/>
      <c r="E95" s="1">
        <f t="shared" si="13"/>
        <v>-1692.9908406555394</v>
      </c>
      <c r="F95" s="1">
        <f t="shared" si="14"/>
        <v>-1693</v>
      </c>
      <c r="G95" s="1">
        <f t="shared" si="15"/>
        <v>7.4820060035563074E-3</v>
      </c>
      <c r="I95" s="1">
        <f t="shared" si="16"/>
        <v>7.4820060035563074E-3</v>
      </c>
      <c r="O95" s="1">
        <f t="shared" ca="1" si="17"/>
        <v>9.4964305844864021E-3</v>
      </c>
      <c r="Q95" s="122">
        <f t="shared" si="18"/>
        <v>26829.152000000002</v>
      </c>
    </row>
    <row r="96" spans="1:17" x14ac:dyDescent="0.2">
      <c r="A96" s="3" t="s">
        <v>64</v>
      </c>
      <c r="B96" s="36"/>
      <c r="C96" s="34">
        <v>42147.436000000002</v>
      </c>
      <c r="D96" s="34"/>
      <c r="E96" s="1">
        <f t="shared" si="13"/>
        <v>-1326.00036787678</v>
      </c>
      <c r="F96" s="1">
        <f t="shared" si="14"/>
        <v>-1326</v>
      </c>
      <c r="G96" s="1">
        <f t="shared" si="15"/>
        <v>-3.0050799978198484E-4</v>
      </c>
      <c r="I96" s="1">
        <f t="shared" si="16"/>
        <v>-3.0050799978198484E-4</v>
      </c>
      <c r="O96" s="1">
        <f t="shared" ca="1" si="17"/>
        <v>9.2030272215344634E-3</v>
      </c>
      <c r="Q96" s="122">
        <f t="shared" si="18"/>
        <v>27128.936000000002</v>
      </c>
    </row>
    <row r="97" spans="1:21" x14ac:dyDescent="0.2">
      <c r="A97" s="3" t="s">
        <v>64</v>
      </c>
      <c r="B97" s="36"/>
      <c r="C97" s="34">
        <v>42156.417000000001</v>
      </c>
      <c r="D97" s="34"/>
      <c r="E97" s="1">
        <f t="shared" si="13"/>
        <v>-1315.0059804644231</v>
      </c>
      <c r="F97" s="1">
        <f t="shared" si="14"/>
        <v>-1315</v>
      </c>
      <c r="G97" s="1">
        <f t="shared" si="15"/>
        <v>-4.8852699983399361E-3</v>
      </c>
      <c r="I97" s="1">
        <f t="shared" si="16"/>
        <v>-4.8852699983399361E-3</v>
      </c>
      <c r="O97" s="1">
        <f t="shared" ca="1" si="17"/>
        <v>9.1942331152879472E-3</v>
      </c>
      <c r="Q97" s="122">
        <f t="shared" si="18"/>
        <v>27137.917000000001</v>
      </c>
    </row>
    <row r="98" spans="1:21" x14ac:dyDescent="0.2">
      <c r="A98" s="3" t="s">
        <v>64</v>
      </c>
      <c r="B98" s="36"/>
      <c r="C98" s="34">
        <v>42183.366000000002</v>
      </c>
      <c r="D98" s="34"/>
      <c r="E98" s="1">
        <f t="shared" si="13"/>
        <v>-1282.0154731294253</v>
      </c>
      <c r="F98" s="1">
        <f t="shared" si="14"/>
        <v>-1282</v>
      </c>
      <c r="G98" s="1">
        <f t="shared" si="15"/>
        <v>-1.2639556000067387E-2</v>
      </c>
      <c r="I98" s="1">
        <f t="shared" si="16"/>
        <v>-1.2639556000067387E-2</v>
      </c>
      <c r="O98" s="1">
        <f t="shared" ca="1" si="17"/>
        <v>9.1678507965483984E-3</v>
      </c>
      <c r="Q98" s="122">
        <f t="shared" si="18"/>
        <v>27164.866000000002</v>
      </c>
    </row>
    <row r="99" spans="1:21" x14ac:dyDescent="0.2">
      <c r="A99" s="3" t="s">
        <v>64</v>
      </c>
      <c r="B99" s="36"/>
      <c r="C99" s="34">
        <v>42183.374000000003</v>
      </c>
      <c r="D99" s="34"/>
      <c r="E99" s="1">
        <f t="shared" si="13"/>
        <v>-1282.0056796655219</v>
      </c>
      <c r="F99" s="1">
        <f t="shared" si="14"/>
        <v>-1282</v>
      </c>
      <c r="G99" s="1">
        <f t="shared" si="15"/>
        <v>-4.6395559984375723E-3</v>
      </c>
      <c r="I99" s="1">
        <f t="shared" si="16"/>
        <v>-4.6395559984375723E-3</v>
      </c>
      <c r="O99" s="1">
        <f t="shared" ca="1" si="17"/>
        <v>9.1678507965483984E-3</v>
      </c>
      <c r="Q99" s="122">
        <f t="shared" si="18"/>
        <v>27164.874000000003</v>
      </c>
    </row>
    <row r="100" spans="1:21" x14ac:dyDescent="0.2">
      <c r="A100" s="3" t="s">
        <v>64</v>
      </c>
      <c r="B100" s="36"/>
      <c r="C100" s="34">
        <v>42183.38</v>
      </c>
      <c r="D100" s="34"/>
      <c r="E100" s="1">
        <f t="shared" si="13"/>
        <v>-1281.9983345676033</v>
      </c>
      <c r="F100" s="1">
        <f t="shared" si="14"/>
        <v>-1282</v>
      </c>
      <c r="G100" s="1">
        <f t="shared" si="15"/>
        <v>1.360443995508831E-3</v>
      </c>
      <c r="I100" s="1">
        <f t="shared" si="16"/>
        <v>1.360443995508831E-3</v>
      </c>
      <c r="O100" s="1">
        <f t="shared" ca="1" si="17"/>
        <v>9.1678507965483984E-3</v>
      </c>
      <c r="Q100" s="122">
        <f t="shared" si="18"/>
        <v>27164.879999999997</v>
      </c>
    </row>
    <row r="101" spans="1:21" x14ac:dyDescent="0.2">
      <c r="A101" s="3" t="s">
        <v>64</v>
      </c>
      <c r="B101" s="36"/>
      <c r="C101" s="34">
        <v>42183.385000000002</v>
      </c>
      <c r="D101" s="34"/>
      <c r="E101" s="1">
        <f t="shared" si="13"/>
        <v>-1281.9922136526593</v>
      </c>
      <c r="F101" s="1">
        <f t="shared" si="14"/>
        <v>-1282</v>
      </c>
      <c r="G101" s="1">
        <f t="shared" si="15"/>
        <v>6.3604440001654439E-3</v>
      </c>
      <c r="I101" s="1">
        <f t="shared" si="16"/>
        <v>6.3604440001654439E-3</v>
      </c>
      <c r="O101" s="1">
        <f t="shared" ca="1" si="17"/>
        <v>9.1678507965483984E-3</v>
      </c>
      <c r="Q101" s="122">
        <f t="shared" si="18"/>
        <v>27164.885000000002</v>
      </c>
    </row>
    <row r="102" spans="1:21" x14ac:dyDescent="0.2">
      <c r="A102" s="3" t="s">
        <v>64</v>
      </c>
      <c r="B102" s="36"/>
      <c r="C102" s="34">
        <v>42223.404000000002</v>
      </c>
      <c r="D102" s="34"/>
      <c r="E102" s="1">
        <f t="shared" si="13"/>
        <v>-1233.0016346686798</v>
      </c>
      <c r="F102" s="1">
        <f t="shared" si="14"/>
        <v>-1233</v>
      </c>
      <c r="G102" s="1">
        <f t="shared" si="15"/>
        <v>-1.3353139947867021E-3</v>
      </c>
      <c r="I102" s="1">
        <f t="shared" si="16"/>
        <v>-1.3353139947867021E-3</v>
      </c>
      <c r="O102" s="1">
        <f t="shared" ca="1" si="17"/>
        <v>9.1286770505411927E-3</v>
      </c>
      <c r="Q102" s="122">
        <f t="shared" si="18"/>
        <v>27204.904000000002</v>
      </c>
    </row>
    <row r="103" spans="1:21" x14ac:dyDescent="0.2">
      <c r="A103" s="31" t="s">
        <v>69</v>
      </c>
      <c r="B103" s="32" t="s">
        <v>47</v>
      </c>
      <c r="C103" s="33">
        <v>42233.404000000002</v>
      </c>
      <c r="D103" s="34"/>
      <c r="E103" s="30">
        <f t="shared" si="13"/>
        <v>-1220.7598047918766</v>
      </c>
      <c r="F103" s="1">
        <f t="shared" si="14"/>
        <v>-1221</v>
      </c>
      <c r="O103" s="1">
        <f t="shared" ca="1" si="17"/>
        <v>9.1190834800904483E-3</v>
      </c>
      <c r="Q103" s="122">
        <f t="shared" si="18"/>
        <v>27214.904000000002</v>
      </c>
      <c r="U103" s="1">
        <f>+C103-(C$7+F103*C$8)</f>
        <v>0.19620858200505609</v>
      </c>
    </row>
    <row r="104" spans="1:21" x14ac:dyDescent="0.2">
      <c r="A104" s="3" t="s">
        <v>64</v>
      </c>
      <c r="B104" s="36"/>
      <c r="C104" s="34">
        <v>42531.362000000001</v>
      </c>
      <c r="D104" s="34"/>
      <c r="E104" s="1">
        <f t="shared" si="13"/>
        <v>-856.00469014862256</v>
      </c>
      <c r="F104" s="1">
        <f t="shared" si="14"/>
        <v>-856</v>
      </c>
      <c r="G104" s="1">
        <f t="shared" ref="G104:G124" si="19">+C104-(C$7+F104*C$8)</f>
        <v>-3.8312480028253049E-3</v>
      </c>
      <c r="I104" s="1">
        <f t="shared" ref="I104:I118" si="20">+G104</f>
        <v>-3.8312480028253049E-3</v>
      </c>
      <c r="O104" s="1">
        <f t="shared" ca="1" si="17"/>
        <v>8.8272790455469659E-3</v>
      </c>
      <c r="Q104" s="122">
        <f t="shared" si="18"/>
        <v>27512.862000000001</v>
      </c>
    </row>
    <row r="105" spans="1:21" x14ac:dyDescent="0.2">
      <c r="A105" s="3" t="s">
        <v>64</v>
      </c>
      <c r="B105" s="36"/>
      <c r="C105" s="34">
        <v>42531.364999999998</v>
      </c>
      <c r="D105" s="34"/>
      <c r="E105" s="1">
        <f t="shared" si="13"/>
        <v>-856.00101759966321</v>
      </c>
      <c r="F105" s="1">
        <f t="shared" si="14"/>
        <v>-856</v>
      </c>
      <c r="G105" s="1">
        <f t="shared" si="19"/>
        <v>-8.3124800585210323E-4</v>
      </c>
      <c r="I105" s="1">
        <f t="shared" si="20"/>
        <v>-8.3124800585210323E-4</v>
      </c>
      <c r="O105" s="1">
        <f t="shared" ca="1" si="17"/>
        <v>8.8272790455469659E-3</v>
      </c>
      <c r="Q105" s="122">
        <f t="shared" si="18"/>
        <v>27512.864999999998</v>
      </c>
    </row>
    <row r="106" spans="1:21" x14ac:dyDescent="0.2">
      <c r="A106" s="3" t="s">
        <v>64</v>
      </c>
      <c r="B106" s="36"/>
      <c r="C106" s="34">
        <v>42540.349000000002</v>
      </c>
      <c r="D106" s="34"/>
      <c r="E106" s="1">
        <f t="shared" si="13"/>
        <v>-845.00295763833822</v>
      </c>
      <c r="F106" s="1">
        <f t="shared" si="14"/>
        <v>-845</v>
      </c>
      <c r="G106" s="1">
        <f t="shared" si="19"/>
        <v>-2.4160100001608953E-3</v>
      </c>
      <c r="I106" s="1">
        <f t="shared" si="20"/>
        <v>-2.4160100001608953E-3</v>
      </c>
      <c r="O106" s="1">
        <f t="shared" ca="1" si="17"/>
        <v>8.8184849393004496E-3</v>
      </c>
      <c r="Q106" s="122">
        <f t="shared" si="18"/>
        <v>27521.849000000002</v>
      </c>
    </row>
    <row r="107" spans="1:21" x14ac:dyDescent="0.2">
      <c r="A107" s="3" t="s">
        <v>64</v>
      </c>
      <c r="B107" s="36"/>
      <c r="C107" s="34">
        <v>42571.385000000002</v>
      </c>
      <c r="D107" s="34"/>
      <c r="E107" s="1">
        <f t="shared" si="13"/>
        <v>-807.00921443269146</v>
      </c>
      <c r="F107" s="1">
        <f t="shared" si="14"/>
        <v>-807</v>
      </c>
      <c r="G107" s="1">
        <f t="shared" si="19"/>
        <v>-7.5270059969625436E-3</v>
      </c>
      <c r="I107" s="1">
        <f t="shared" si="20"/>
        <v>-7.5270059969625436E-3</v>
      </c>
      <c r="O107" s="1">
        <f t="shared" ca="1" si="17"/>
        <v>8.7881052995397585E-3</v>
      </c>
      <c r="Q107" s="122">
        <f t="shared" si="18"/>
        <v>27552.885000000002</v>
      </c>
    </row>
    <row r="108" spans="1:21" x14ac:dyDescent="0.2">
      <c r="A108" s="3" t="s">
        <v>64</v>
      </c>
      <c r="B108" s="36"/>
      <c r="C108" s="34">
        <v>42571.415000000001</v>
      </c>
      <c r="D108" s="34"/>
      <c r="E108" s="1">
        <f t="shared" si="13"/>
        <v>-806.97248894306244</v>
      </c>
      <c r="F108" s="1">
        <f t="shared" si="14"/>
        <v>-807</v>
      </c>
      <c r="G108" s="1">
        <f t="shared" si="19"/>
        <v>2.2472994001873303E-2</v>
      </c>
      <c r="I108" s="1">
        <f t="shared" si="20"/>
        <v>2.2472994001873303E-2</v>
      </c>
      <c r="O108" s="1">
        <f t="shared" ca="1" si="17"/>
        <v>8.7881052995397585E-3</v>
      </c>
      <c r="Q108" s="122">
        <f t="shared" si="18"/>
        <v>27552.915000000001</v>
      </c>
    </row>
    <row r="109" spans="1:21" x14ac:dyDescent="0.2">
      <c r="A109" s="3" t="s">
        <v>64</v>
      </c>
      <c r="B109" s="36"/>
      <c r="C109" s="34">
        <v>42829.53</v>
      </c>
      <c r="D109" s="34"/>
      <c r="E109" s="1">
        <f t="shared" si="13"/>
        <v>-490.99249707795678</v>
      </c>
      <c r="F109" s="1">
        <f t="shared" si="14"/>
        <v>-491</v>
      </c>
      <c r="G109" s="1">
        <f t="shared" si="19"/>
        <v>6.128921995696146E-3</v>
      </c>
      <c r="I109" s="1">
        <f t="shared" si="20"/>
        <v>6.128921995696146E-3</v>
      </c>
      <c r="O109" s="1">
        <f t="shared" ca="1" si="17"/>
        <v>8.5354746110034851E-3</v>
      </c>
      <c r="Q109" s="122">
        <f t="shared" si="18"/>
        <v>27811.03</v>
      </c>
    </row>
    <row r="110" spans="1:21" x14ac:dyDescent="0.2">
      <c r="A110" s="3" t="s">
        <v>64</v>
      </c>
      <c r="B110" s="36"/>
      <c r="C110" s="34">
        <v>42833.605000000003</v>
      </c>
      <c r="D110" s="34"/>
      <c r="E110" s="1">
        <f t="shared" si="13"/>
        <v>-486.00395140315408</v>
      </c>
      <c r="F110" s="1">
        <f t="shared" si="14"/>
        <v>-486</v>
      </c>
      <c r="G110" s="1">
        <f t="shared" si="19"/>
        <v>-3.2277879945468158E-3</v>
      </c>
      <c r="I110" s="1">
        <f t="shared" si="20"/>
        <v>-3.2277879945468158E-3</v>
      </c>
      <c r="O110" s="1">
        <f t="shared" ca="1" si="17"/>
        <v>8.5314772899823411E-3</v>
      </c>
      <c r="Q110" s="122">
        <f t="shared" si="18"/>
        <v>27815.105000000003</v>
      </c>
    </row>
    <row r="111" spans="1:21" x14ac:dyDescent="0.2">
      <c r="A111" s="3" t="s">
        <v>64</v>
      </c>
      <c r="B111" s="36"/>
      <c r="C111" s="34">
        <v>42838.508000000002</v>
      </c>
      <c r="D111" s="34"/>
      <c r="E111" s="1">
        <f t="shared" si="13"/>
        <v>-480.0017822145594</v>
      </c>
      <c r="F111" s="1">
        <f t="shared" si="14"/>
        <v>-480</v>
      </c>
      <c r="G111" s="1">
        <f t="shared" si="19"/>
        <v>-1.4558399998350069E-3</v>
      </c>
      <c r="I111" s="1">
        <f t="shared" si="20"/>
        <v>-1.4558399998350069E-3</v>
      </c>
      <c r="O111" s="1">
        <f t="shared" ca="1" si="17"/>
        <v>8.5266805047569689E-3</v>
      </c>
      <c r="Q111" s="122">
        <f t="shared" si="18"/>
        <v>27820.008000000002</v>
      </c>
    </row>
    <row r="112" spans="1:21" x14ac:dyDescent="0.2">
      <c r="A112" s="3" t="s">
        <v>64</v>
      </c>
      <c r="B112" s="36"/>
      <c r="C112" s="34">
        <v>42874.449000000001</v>
      </c>
      <c r="D112" s="34"/>
      <c r="E112" s="1">
        <f t="shared" si="13"/>
        <v>-436.003421454342</v>
      </c>
      <c r="F112" s="1">
        <f t="shared" si="14"/>
        <v>-436</v>
      </c>
      <c r="G112" s="1">
        <f t="shared" si="19"/>
        <v>-2.7948880015173927E-3</v>
      </c>
      <c r="I112" s="1">
        <f t="shared" si="20"/>
        <v>-2.7948880015173927E-3</v>
      </c>
      <c r="O112" s="1">
        <f t="shared" ca="1" si="17"/>
        <v>8.4915040797709056E-3</v>
      </c>
      <c r="Q112" s="122">
        <f t="shared" si="18"/>
        <v>27855.949000000001</v>
      </c>
    </row>
    <row r="113" spans="1:21" x14ac:dyDescent="0.2">
      <c r="A113" s="3" t="s">
        <v>64</v>
      </c>
      <c r="B113" s="36"/>
      <c r="C113" s="34">
        <v>42878.535000000003</v>
      </c>
      <c r="D113" s="34"/>
      <c r="E113" s="1">
        <f t="shared" si="13"/>
        <v>-431.00140976667655</v>
      </c>
      <c r="F113" s="1">
        <f t="shared" si="14"/>
        <v>-431</v>
      </c>
      <c r="G113" s="1">
        <f t="shared" si="19"/>
        <v>-1.151598000433296E-3</v>
      </c>
      <c r="I113" s="1">
        <f t="shared" si="20"/>
        <v>-1.151598000433296E-3</v>
      </c>
      <c r="O113" s="1">
        <f t="shared" ca="1" si="17"/>
        <v>8.4875067587497615E-3</v>
      </c>
      <c r="Q113" s="122">
        <f t="shared" si="18"/>
        <v>27860.035000000003</v>
      </c>
    </row>
    <row r="114" spans="1:21" x14ac:dyDescent="0.2">
      <c r="A114" s="3" t="s">
        <v>64</v>
      </c>
      <c r="B114" s="36"/>
      <c r="C114" s="34">
        <v>42888.341</v>
      </c>
      <c r="D114" s="34"/>
      <c r="E114" s="1">
        <f t="shared" si="13"/>
        <v>-418.99707138948708</v>
      </c>
      <c r="F114" s="1">
        <f t="shared" si="14"/>
        <v>-419</v>
      </c>
      <c r="G114" s="1">
        <f t="shared" si="19"/>
        <v>2.3922979962662794E-3</v>
      </c>
      <c r="I114" s="1">
        <f t="shared" si="20"/>
        <v>2.3922979962662794E-3</v>
      </c>
      <c r="O114" s="1">
        <f t="shared" ca="1" si="17"/>
        <v>8.4779131882990171E-3</v>
      </c>
      <c r="Q114" s="122">
        <f t="shared" si="18"/>
        <v>27869.841</v>
      </c>
    </row>
    <row r="115" spans="1:21" x14ac:dyDescent="0.2">
      <c r="A115" s="3" t="s">
        <v>64</v>
      </c>
      <c r="B115" s="36"/>
      <c r="C115" s="34">
        <v>42959.406999999999</v>
      </c>
      <c r="D115" s="34"/>
      <c r="E115" s="1">
        <f t="shared" si="13"/>
        <v>-331.99928318699818</v>
      </c>
      <c r="F115" s="1">
        <f t="shared" si="14"/>
        <v>-332</v>
      </c>
      <c r="G115" s="1">
        <f t="shared" si="19"/>
        <v>5.8554399583954364E-4</v>
      </c>
      <c r="I115" s="1">
        <f t="shared" si="20"/>
        <v>5.8554399583954364E-4</v>
      </c>
      <c r="O115" s="1">
        <f t="shared" ca="1" si="17"/>
        <v>8.4083598025311186E-3</v>
      </c>
      <c r="Q115" s="122">
        <f t="shared" si="18"/>
        <v>27940.906999999999</v>
      </c>
    </row>
    <row r="116" spans="1:21" x14ac:dyDescent="0.2">
      <c r="A116" s="3" t="s">
        <v>64</v>
      </c>
      <c r="B116" s="36"/>
      <c r="C116" s="34">
        <v>43109.705999999998</v>
      </c>
      <c r="D116" s="34"/>
      <c r="E116" s="1">
        <f t="shared" si="13"/>
        <v>-148.00580432163352</v>
      </c>
      <c r="F116" s="1">
        <f t="shared" si="14"/>
        <v>-148</v>
      </c>
      <c r="G116" s="1">
        <f t="shared" si="19"/>
        <v>-4.7413840002263896E-3</v>
      </c>
      <c r="I116" s="1">
        <f t="shared" si="20"/>
        <v>-4.7413840002263896E-3</v>
      </c>
      <c r="O116" s="1">
        <f t="shared" ca="1" si="17"/>
        <v>8.2612583889530352E-3</v>
      </c>
      <c r="Q116" s="122">
        <f t="shared" si="18"/>
        <v>28091.205999999998</v>
      </c>
    </row>
    <row r="117" spans="1:21" x14ac:dyDescent="0.2">
      <c r="A117" s="3" t="s">
        <v>70</v>
      </c>
      <c r="B117" s="36"/>
      <c r="C117" s="34">
        <v>43175.879000000001</v>
      </c>
      <c r="D117" s="34"/>
      <c r="E117" s="1">
        <f t="shared" si="13"/>
        <v>-66.997943477860019</v>
      </c>
      <c r="F117" s="1">
        <f t="shared" si="14"/>
        <v>-67</v>
      </c>
      <c r="G117" s="1">
        <f t="shared" si="19"/>
        <v>1.6799139993963763E-3</v>
      </c>
      <c r="I117" s="1">
        <f t="shared" si="20"/>
        <v>1.6799139993963763E-3</v>
      </c>
      <c r="O117" s="1">
        <f t="shared" ca="1" si="17"/>
        <v>8.1965017884105089E-3</v>
      </c>
      <c r="Q117" s="122">
        <f t="shared" si="18"/>
        <v>28157.379000000001</v>
      </c>
    </row>
    <row r="118" spans="1:21" x14ac:dyDescent="0.2">
      <c r="A118" s="3" t="s">
        <v>64</v>
      </c>
      <c r="B118" s="36"/>
      <c r="C118" s="34">
        <v>43222.440999999999</v>
      </c>
      <c r="D118" s="34"/>
      <c r="E118" s="1">
        <f t="shared" si="13"/>
        <v>-9.9975352054908821</v>
      </c>
      <c r="F118" s="1">
        <f t="shared" si="14"/>
        <v>-10</v>
      </c>
      <c r="G118" s="1">
        <f t="shared" si="19"/>
        <v>2.013419994909782E-3</v>
      </c>
      <c r="I118" s="1">
        <f t="shared" si="20"/>
        <v>2.013419994909782E-3</v>
      </c>
      <c r="O118" s="1">
        <f t="shared" ca="1" si="17"/>
        <v>8.1509323287694713E-3</v>
      </c>
      <c r="Q118" s="122">
        <f t="shared" si="18"/>
        <v>28203.940999999999</v>
      </c>
    </row>
    <row r="119" spans="1:21" x14ac:dyDescent="0.2">
      <c r="A119" s="3" t="s">
        <v>71</v>
      </c>
      <c r="B119" s="36"/>
      <c r="C119" s="34">
        <f>C$4</f>
        <v>43230.608999999997</v>
      </c>
      <c r="D119" s="34"/>
      <c r="E119" s="1">
        <f t="shared" si="13"/>
        <v>1.5914378794097397E-3</v>
      </c>
      <c r="F119" s="1">
        <f t="shared" si="14"/>
        <v>0</v>
      </c>
      <c r="G119" s="1">
        <f t="shared" si="19"/>
        <v>1.2999999962630682E-3</v>
      </c>
      <c r="L119" s="1">
        <f>G119</f>
        <v>1.2999999962630682E-3</v>
      </c>
      <c r="O119" s="1">
        <f t="shared" ca="1" si="17"/>
        <v>8.1429376867271849E-3</v>
      </c>
      <c r="Q119" s="122">
        <f t="shared" si="18"/>
        <v>28212.108999999997</v>
      </c>
    </row>
    <row r="120" spans="1:21" x14ac:dyDescent="0.2">
      <c r="A120" s="31" t="s">
        <v>72</v>
      </c>
      <c r="B120" s="32" t="s">
        <v>46</v>
      </c>
      <c r="C120" s="33">
        <v>43232.652000000002</v>
      </c>
      <c r="D120" s="34"/>
      <c r="E120" s="30">
        <f t="shared" si="13"/>
        <v>2.5025972817165929</v>
      </c>
      <c r="F120" s="1">
        <f t="shared" si="14"/>
        <v>2.5</v>
      </c>
      <c r="G120" s="1">
        <f t="shared" si="19"/>
        <v>2.1216450040810741E-3</v>
      </c>
      <c r="L120" s="1">
        <f>G120</f>
        <v>2.1216450040810741E-3</v>
      </c>
      <c r="O120" s="1">
        <f t="shared" ca="1" si="17"/>
        <v>8.1409390262166138E-3</v>
      </c>
      <c r="Q120" s="122">
        <f t="shared" si="18"/>
        <v>28214.152000000002</v>
      </c>
    </row>
    <row r="121" spans="1:21" x14ac:dyDescent="0.2">
      <c r="A121" s="31" t="s">
        <v>72</v>
      </c>
      <c r="B121" s="32" t="s">
        <v>47</v>
      </c>
      <c r="C121" s="33">
        <v>43234.694000000003</v>
      </c>
      <c r="D121" s="34"/>
      <c r="E121" s="30">
        <f t="shared" si="13"/>
        <v>5.0023789425613927</v>
      </c>
      <c r="F121" s="1">
        <f t="shared" si="14"/>
        <v>5</v>
      </c>
      <c r="G121" s="1">
        <f t="shared" si="19"/>
        <v>1.9432900007814169E-3</v>
      </c>
      <c r="L121" s="1">
        <f>G121</f>
        <v>1.9432900007814169E-3</v>
      </c>
      <c r="O121" s="1">
        <f t="shared" ca="1" si="17"/>
        <v>8.1389403657060409E-3</v>
      </c>
      <c r="Q121" s="122">
        <f t="shared" si="18"/>
        <v>28216.194000000003</v>
      </c>
    </row>
    <row r="122" spans="1:21" x14ac:dyDescent="0.2">
      <c r="A122" s="3" t="s">
        <v>70</v>
      </c>
      <c r="B122" s="36"/>
      <c r="C122" s="34">
        <v>43577.775999999998</v>
      </c>
      <c r="D122" s="34"/>
      <c r="E122" s="1">
        <f t="shared" si="13"/>
        <v>424.99752672189783</v>
      </c>
      <c r="F122" s="1">
        <f t="shared" si="14"/>
        <v>425</v>
      </c>
      <c r="G122" s="1">
        <f t="shared" si="19"/>
        <v>-2.0203500025672838E-3</v>
      </c>
      <c r="I122" s="1">
        <f>+G122</f>
        <v>-2.0203500025672838E-3</v>
      </c>
      <c r="O122" s="1">
        <f t="shared" ca="1" si="17"/>
        <v>7.8031653999299806E-3</v>
      </c>
      <c r="Q122" s="122">
        <f t="shared" si="18"/>
        <v>28559.275999999998</v>
      </c>
    </row>
    <row r="123" spans="1:21" x14ac:dyDescent="0.2">
      <c r="A123" s="3" t="s">
        <v>64</v>
      </c>
      <c r="B123" s="36"/>
      <c r="C123" s="34">
        <v>43624.343999999997</v>
      </c>
      <c r="D123" s="34"/>
      <c r="E123" s="1">
        <f t="shared" si="13"/>
        <v>482.00528009219454</v>
      </c>
      <c r="F123" s="1">
        <f t="shared" si="14"/>
        <v>482</v>
      </c>
      <c r="G123" s="1">
        <f t="shared" si="19"/>
        <v>4.3131559941684827E-3</v>
      </c>
      <c r="I123" s="1">
        <f>+G123</f>
        <v>4.3131559941684827E-3</v>
      </c>
      <c r="O123" s="1">
        <f t="shared" ca="1" si="17"/>
        <v>7.7575959402889439E-3</v>
      </c>
      <c r="Q123" s="122">
        <f t="shared" si="18"/>
        <v>28605.843999999997</v>
      </c>
    </row>
    <row r="124" spans="1:21" x14ac:dyDescent="0.2">
      <c r="A124" s="3" t="s">
        <v>70</v>
      </c>
      <c r="B124" s="36"/>
      <c r="C124" s="34">
        <v>43631.688999999998</v>
      </c>
      <c r="D124" s="34"/>
      <c r="E124" s="1">
        <f t="shared" si="13"/>
        <v>490.996904136708</v>
      </c>
      <c r="F124" s="1">
        <f t="shared" si="14"/>
        <v>491</v>
      </c>
      <c r="G124" s="1">
        <f t="shared" si="19"/>
        <v>-2.5289219993283041E-3</v>
      </c>
      <c r="I124" s="1">
        <f>+G124</f>
        <v>-2.5289219993283041E-3</v>
      </c>
      <c r="O124" s="1">
        <f t="shared" ca="1" si="17"/>
        <v>7.7504007624508856E-3</v>
      </c>
      <c r="Q124" s="122">
        <f t="shared" si="18"/>
        <v>28613.188999999998</v>
      </c>
    </row>
    <row r="125" spans="1:21" x14ac:dyDescent="0.2">
      <c r="A125" s="3" t="s">
        <v>64</v>
      </c>
      <c r="B125" s="36"/>
      <c r="C125" s="37">
        <v>43655.300999999999</v>
      </c>
      <c r="D125" s="34"/>
      <c r="E125" s="1">
        <f t="shared" si="13"/>
        <v>519.90231284181709</v>
      </c>
      <c r="F125" s="1">
        <f t="shared" si="14"/>
        <v>520</v>
      </c>
      <c r="O125" s="1">
        <f t="shared" ca="1" si="17"/>
        <v>7.7272163005282528E-3</v>
      </c>
      <c r="Q125" s="122">
        <f t="shared" si="18"/>
        <v>28636.800999999999</v>
      </c>
      <c r="U125" s="16">
        <v>-8.1237200000032317E-2</v>
      </c>
    </row>
    <row r="126" spans="1:21" x14ac:dyDescent="0.2">
      <c r="A126" s="3" t="s">
        <v>73</v>
      </c>
      <c r="B126" s="36"/>
      <c r="C126" s="34">
        <v>43655.381000000001</v>
      </c>
      <c r="D126" s="34"/>
      <c r="E126" s="1">
        <f t="shared" si="13"/>
        <v>520.00024748083365</v>
      </c>
      <c r="F126" s="1">
        <f t="shared" si="14"/>
        <v>520</v>
      </c>
      <c r="G126" s="1">
        <f t="shared" ref="G126:G157" si="21">+C126-(C$7+F126*C$8)</f>
        <v>2.0216000120854005E-4</v>
      </c>
      <c r="I126" s="1">
        <f t="shared" ref="I126:I138" si="22">+G126</f>
        <v>2.0216000120854005E-4</v>
      </c>
      <c r="O126" s="1">
        <f t="shared" ca="1" si="17"/>
        <v>7.7272163005282528E-3</v>
      </c>
      <c r="Q126" s="122">
        <f t="shared" si="18"/>
        <v>28636.881000000001</v>
      </c>
    </row>
    <row r="127" spans="1:21" x14ac:dyDescent="0.2">
      <c r="A127" s="3" t="s">
        <v>74</v>
      </c>
      <c r="B127" s="36"/>
      <c r="C127" s="34">
        <v>43881.654000000002</v>
      </c>
      <c r="D127" s="34"/>
      <c r="E127" s="1">
        <f t="shared" si="13"/>
        <v>796.99980465222609</v>
      </c>
      <c r="F127" s="1">
        <f t="shared" si="14"/>
        <v>797</v>
      </c>
      <c r="G127" s="1">
        <f t="shared" si="21"/>
        <v>-1.595739959157072E-4</v>
      </c>
      <c r="I127" s="1">
        <f t="shared" si="22"/>
        <v>-1.595739959157072E-4</v>
      </c>
      <c r="O127" s="1">
        <f t="shared" ca="1" si="17"/>
        <v>7.5057647159568978E-3</v>
      </c>
      <c r="Q127" s="122">
        <f t="shared" si="18"/>
        <v>28863.154000000002</v>
      </c>
    </row>
    <row r="128" spans="1:21" x14ac:dyDescent="0.2">
      <c r="A128" s="3" t="s">
        <v>70</v>
      </c>
      <c r="B128" s="36"/>
      <c r="C128" s="34">
        <v>43970.694000000003</v>
      </c>
      <c r="D128" s="34"/>
      <c r="E128" s="1">
        <f t="shared" si="13"/>
        <v>906.00105787528366</v>
      </c>
      <c r="F128" s="1">
        <f t="shared" si="14"/>
        <v>906</v>
      </c>
      <c r="G128" s="1">
        <f t="shared" si="21"/>
        <v>8.6414800171041861E-4</v>
      </c>
      <c r="I128" s="1">
        <f t="shared" si="22"/>
        <v>8.6414800171041861E-4</v>
      </c>
      <c r="O128" s="1">
        <f t="shared" ca="1" si="17"/>
        <v>7.4186231176959676E-3</v>
      </c>
      <c r="Q128" s="122">
        <f t="shared" si="18"/>
        <v>28952.194000000003</v>
      </c>
    </row>
    <row r="129" spans="1:17" x14ac:dyDescent="0.2">
      <c r="A129" s="3" t="s">
        <v>75</v>
      </c>
      <c r="B129" s="36"/>
      <c r="C129" s="34">
        <v>44025.421999999999</v>
      </c>
      <c r="D129" s="34"/>
      <c r="E129" s="1">
        <f t="shared" si="13"/>
        <v>972.99814442504726</v>
      </c>
      <c r="F129" s="1">
        <f t="shared" si="14"/>
        <v>973</v>
      </c>
      <c r="G129" s="1">
        <f t="shared" si="21"/>
        <v>-1.5157660018303432E-3</v>
      </c>
      <c r="I129" s="1">
        <f t="shared" si="22"/>
        <v>-1.5157660018303432E-3</v>
      </c>
      <c r="O129" s="1">
        <f t="shared" ca="1" si="17"/>
        <v>7.3650590160126437E-3</v>
      </c>
      <c r="Q129" s="122">
        <f t="shared" si="18"/>
        <v>29006.921999999999</v>
      </c>
    </row>
    <row r="130" spans="1:17" x14ac:dyDescent="0.2">
      <c r="A130" s="3" t="s">
        <v>76</v>
      </c>
      <c r="B130" s="36"/>
      <c r="C130" s="34">
        <v>44278.661999999997</v>
      </c>
      <c r="D130" s="34"/>
      <c r="E130" s="1">
        <f t="shared" si="13"/>
        <v>1283.0102442252114</v>
      </c>
      <c r="F130" s="1">
        <f t="shared" si="14"/>
        <v>1283</v>
      </c>
      <c r="G130" s="1">
        <f t="shared" si="21"/>
        <v>8.368213995709084E-3</v>
      </c>
      <c r="I130" s="1">
        <f t="shared" si="22"/>
        <v>8.368213995709084E-3</v>
      </c>
      <c r="O130" s="1">
        <f t="shared" ca="1" si="17"/>
        <v>7.1172251127017416E-3</v>
      </c>
      <c r="Q130" s="122">
        <f t="shared" si="18"/>
        <v>29260.161999999997</v>
      </c>
    </row>
    <row r="131" spans="1:17" x14ac:dyDescent="0.2">
      <c r="A131" s="3" t="s">
        <v>77</v>
      </c>
      <c r="B131" s="36"/>
      <c r="C131" s="34">
        <v>44337.47</v>
      </c>
      <c r="D131" s="34"/>
      <c r="E131" s="1">
        <f t="shared" si="13"/>
        <v>1355.0019973647218</v>
      </c>
      <c r="F131" s="1">
        <f t="shared" si="14"/>
        <v>1355</v>
      </c>
      <c r="G131" s="1">
        <f t="shared" si="21"/>
        <v>1.6315899993060157E-3</v>
      </c>
      <c r="I131" s="1">
        <f t="shared" si="22"/>
        <v>1.6315899993060157E-3</v>
      </c>
      <c r="O131" s="1">
        <f t="shared" ca="1" si="17"/>
        <v>7.0596636899972745E-3</v>
      </c>
      <c r="Q131" s="122">
        <f t="shared" si="18"/>
        <v>29318.97</v>
      </c>
    </row>
    <row r="132" spans="1:17" x14ac:dyDescent="0.2">
      <c r="A132" s="3" t="s">
        <v>77</v>
      </c>
      <c r="B132" s="36"/>
      <c r="C132" s="34">
        <v>44342.368999999999</v>
      </c>
      <c r="D132" s="34"/>
      <c r="E132" s="1">
        <f t="shared" si="13"/>
        <v>1360.9992698213648</v>
      </c>
      <c r="F132" s="1">
        <f t="shared" si="14"/>
        <v>1361</v>
      </c>
      <c r="G132" s="1">
        <f t="shared" si="21"/>
        <v>-5.9646199952112511E-4</v>
      </c>
      <c r="I132" s="1">
        <f t="shared" si="22"/>
        <v>-5.9646199952112511E-4</v>
      </c>
      <c r="O132" s="1">
        <f t="shared" ca="1" si="17"/>
        <v>7.0548669047719023E-3</v>
      </c>
      <c r="Q132" s="122">
        <f t="shared" si="18"/>
        <v>29323.868999999999</v>
      </c>
    </row>
    <row r="133" spans="1:17" x14ac:dyDescent="0.2">
      <c r="A133" s="3" t="s">
        <v>77</v>
      </c>
      <c r="B133" s="36"/>
      <c r="C133" s="34">
        <v>44354.625999999997</v>
      </c>
      <c r="D133" s="34"/>
      <c r="E133" s="1">
        <f t="shared" si="13"/>
        <v>1376.0040807013597</v>
      </c>
      <c r="F133" s="1">
        <f t="shared" si="14"/>
        <v>1376</v>
      </c>
      <c r="G133" s="1">
        <f t="shared" si="21"/>
        <v>3.3334079926135018E-3</v>
      </c>
      <c r="I133" s="1">
        <f t="shared" si="22"/>
        <v>3.3334079926135018E-3</v>
      </c>
      <c r="O133" s="1">
        <f t="shared" ca="1" si="17"/>
        <v>7.0428749417084709E-3</v>
      </c>
      <c r="Q133" s="122">
        <f t="shared" si="18"/>
        <v>29336.125999999997</v>
      </c>
    </row>
    <row r="134" spans="1:17" x14ac:dyDescent="0.2">
      <c r="A134" s="3" t="s">
        <v>70</v>
      </c>
      <c r="B134" s="36"/>
      <c r="C134" s="34">
        <v>44670.758999999998</v>
      </c>
      <c r="D134" s="34"/>
      <c r="E134" s="1">
        <f t="shared" si="13"/>
        <v>1763.0087211457073</v>
      </c>
      <c r="F134" s="1">
        <f t="shared" si="14"/>
        <v>1763</v>
      </c>
      <c r="G134" s="1">
        <f t="shared" si="21"/>
        <v>7.1240539982682094E-3</v>
      </c>
      <c r="I134" s="1">
        <f t="shared" si="22"/>
        <v>7.1240539982682094E-3</v>
      </c>
      <c r="O134" s="1">
        <f t="shared" ca="1" si="17"/>
        <v>6.7334822946719577E-3</v>
      </c>
      <c r="Q134" s="122">
        <f t="shared" si="18"/>
        <v>29652.258999999998</v>
      </c>
    </row>
    <row r="135" spans="1:17" x14ac:dyDescent="0.2">
      <c r="A135" s="3" t="s">
        <v>78</v>
      </c>
      <c r="B135" s="36"/>
      <c r="C135" s="34">
        <v>44707.516000000003</v>
      </c>
      <c r="D135" s="34"/>
      <c r="E135" s="1">
        <f t="shared" si="13"/>
        <v>1808.0060152238793</v>
      </c>
      <c r="F135" s="1">
        <f t="shared" si="14"/>
        <v>1808</v>
      </c>
      <c r="G135" s="1">
        <f t="shared" si="21"/>
        <v>4.9136640009237453E-3</v>
      </c>
      <c r="I135" s="1">
        <f t="shared" si="22"/>
        <v>4.9136640009237453E-3</v>
      </c>
      <c r="O135" s="1">
        <f t="shared" ca="1" si="17"/>
        <v>6.6975064054816662E-3</v>
      </c>
      <c r="Q135" s="122">
        <f t="shared" si="18"/>
        <v>29689.016000000003</v>
      </c>
    </row>
    <row r="136" spans="1:17" x14ac:dyDescent="0.2">
      <c r="A136" s="3" t="s">
        <v>78</v>
      </c>
      <c r="B136" s="36"/>
      <c r="C136" s="34">
        <v>44725.483</v>
      </c>
      <c r="D136" s="34"/>
      <c r="E136" s="1">
        <f t="shared" si="13"/>
        <v>1830.000910963528</v>
      </c>
      <c r="F136" s="1">
        <f t="shared" si="14"/>
        <v>1830</v>
      </c>
      <c r="G136" s="1">
        <f t="shared" si="21"/>
        <v>7.4414000118849799E-4</v>
      </c>
      <c r="I136" s="1">
        <f t="shared" si="22"/>
        <v>7.4414000118849799E-4</v>
      </c>
      <c r="O136" s="1">
        <f t="shared" ca="1" si="17"/>
        <v>6.6799181929886337E-3</v>
      </c>
      <c r="Q136" s="122">
        <f t="shared" si="18"/>
        <v>29706.983</v>
      </c>
    </row>
    <row r="137" spans="1:17" x14ac:dyDescent="0.2">
      <c r="A137" s="3" t="s">
        <v>79</v>
      </c>
      <c r="B137" s="36"/>
      <c r="C137" s="34">
        <v>45078.372000000003</v>
      </c>
      <c r="D137" s="34"/>
      <c r="E137" s="1">
        <f t="shared" si="13"/>
        <v>2262.0016213030553</v>
      </c>
      <c r="F137" s="1">
        <f t="shared" si="14"/>
        <v>2262</v>
      </c>
      <c r="G137" s="1">
        <f t="shared" si="21"/>
        <v>1.3243960056570359E-3</v>
      </c>
      <c r="I137" s="1">
        <f t="shared" si="22"/>
        <v>1.3243960056570359E-3</v>
      </c>
      <c r="O137" s="1">
        <f t="shared" ca="1" si="17"/>
        <v>6.334549656761829E-3</v>
      </c>
      <c r="Q137" s="122">
        <f t="shared" si="18"/>
        <v>30059.872000000003</v>
      </c>
    </row>
    <row r="138" spans="1:17" x14ac:dyDescent="0.2">
      <c r="A138" s="3" t="s">
        <v>70</v>
      </c>
      <c r="B138" s="36"/>
      <c r="C138" s="34">
        <v>45442.697999999997</v>
      </c>
      <c r="D138" s="34"/>
      <c r="E138" s="1">
        <f t="shared" si="13"/>
        <v>2708.003312472671</v>
      </c>
      <c r="F138" s="1">
        <f t="shared" si="14"/>
        <v>2708</v>
      </c>
      <c r="G138" s="1">
        <f t="shared" si="21"/>
        <v>2.7058639971073717E-3</v>
      </c>
      <c r="I138" s="1">
        <f t="shared" si="22"/>
        <v>2.7058639971073717E-3</v>
      </c>
      <c r="O138" s="1">
        <f t="shared" ca="1" si="17"/>
        <v>5.9779886216758211E-3</v>
      </c>
      <c r="Q138" s="122">
        <f t="shared" si="18"/>
        <v>30424.197999999997</v>
      </c>
    </row>
    <row r="139" spans="1:17" x14ac:dyDescent="0.2">
      <c r="A139" s="38" t="s">
        <v>80</v>
      </c>
      <c r="B139" s="39" t="s">
        <v>46</v>
      </c>
      <c r="C139" s="40">
        <v>45792.712699999996</v>
      </c>
      <c r="D139" s="40" t="s">
        <v>81</v>
      </c>
      <c r="E139" s="30">
        <f t="shared" si="13"/>
        <v>3136.4853536507048</v>
      </c>
      <c r="F139" s="1">
        <f t="shared" si="14"/>
        <v>3136.5</v>
      </c>
      <c r="G139" s="1">
        <f t="shared" si="21"/>
        <v>-1.1964183002419304E-2</v>
      </c>
      <c r="L139" s="1">
        <f>G139</f>
        <v>-1.1964183002419304E-2</v>
      </c>
      <c r="O139" s="1">
        <f t="shared" ca="1" si="17"/>
        <v>5.6354182101638166E-3</v>
      </c>
      <c r="Q139" s="122">
        <f t="shared" si="18"/>
        <v>30774.212699999996</v>
      </c>
    </row>
    <row r="140" spans="1:17" x14ac:dyDescent="0.2">
      <c r="A140" s="38" t="s">
        <v>80</v>
      </c>
      <c r="B140" s="39" t="s">
        <v>47</v>
      </c>
      <c r="C140" s="40">
        <v>45794.754999999997</v>
      </c>
      <c r="D140" s="40" t="s">
        <v>81</v>
      </c>
      <c r="E140" s="30">
        <f t="shared" si="13"/>
        <v>3138.9855025664456</v>
      </c>
      <c r="F140" s="1">
        <f t="shared" si="14"/>
        <v>3139</v>
      </c>
      <c r="G140" s="1">
        <f t="shared" si="21"/>
        <v>-1.1842538006021641E-2</v>
      </c>
      <c r="L140" s="1">
        <f>G140</f>
        <v>-1.1842538006021641E-2</v>
      </c>
      <c r="O140" s="1">
        <f t="shared" ca="1" si="17"/>
        <v>5.6334195496532437E-3</v>
      </c>
      <c r="Q140" s="122">
        <f t="shared" si="18"/>
        <v>30776.254999999997</v>
      </c>
    </row>
    <row r="141" spans="1:17" x14ac:dyDescent="0.2">
      <c r="A141" s="38" t="s">
        <v>80</v>
      </c>
      <c r="B141" s="39" t="s">
        <v>46</v>
      </c>
      <c r="C141" s="40">
        <v>45796.796999999999</v>
      </c>
      <c r="D141" s="40" t="s">
        <v>81</v>
      </c>
      <c r="E141" s="30">
        <f t="shared" si="13"/>
        <v>3141.4852842272903</v>
      </c>
      <c r="F141" s="1">
        <f t="shared" si="14"/>
        <v>3141.5</v>
      </c>
      <c r="G141" s="1">
        <f t="shared" si="21"/>
        <v>-1.2020893002045341E-2</v>
      </c>
      <c r="L141" s="1">
        <f>G141</f>
        <v>-1.2020893002045341E-2</v>
      </c>
      <c r="O141" s="1">
        <f t="shared" ca="1" si="17"/>
        <v>5.6314208891426725E-3</v>
      </c>
      <c r="Q141" s="122">
        <f t="shared" si="18"/>
        <v>30778.296999999999</v>
      </c>
    </row>
    <row r="142" spans="1:17" x14ac:dyDescent="0.2">
      <c r="A142" s="38" t="s">
        <v>80</v>
      </c>
      <c r="B142" s="39" t="s">
        <v>46</v>
      </c>
      <c r="C142" s="40">
        <v>45797.614000000001</v>
      </c>
      <c r="D142" s="40" t="s">
        <v>81</v>
      </c>
      <c r="E142" s="30">
        <f t="shared" si="13"/>
        <v>3142.4854417282286</v>
      </c>
      <c r="F142" s="1">
        <f t="shared" si="14"/>
        <v>3142.5</v>
      </c>
      <c r="G142" s="1">
        <f t="shared" si="21"/>
        <v>-1.1892235001141671E-2</v>
      </c>
      <c r="L142" s="1">
        <f>G142</f>
        <v>-1.1892235001141671E-2</v>
      </c>
      <c r="O142" s="1">
        <f t="shared" ca="1" si="17"/>
        <v>5.6306214249384444E-3</v>
      </c>
      <c r="Q142" s="122">
        <f t="shared" si="18"/>
        <v>30779.114000000001</v>
      </c>
    </row>
    <row r="143" spans="1:17" x14ac:dyDescent="0.2">
      <c r="A143" s="3" t="s">
        <v>82</v>
      </c>
      <c r="B143" s="36"/>
      <c r="C143" s="34">
        <v>45809.472999999998</v>
      </c>
      <c r="D143" s="34"/>
      <c r="E143" s="1">
        <f t="shared" si="13"/>
        <v>3157.0030277791257</v>
      </c>
      <c r="F143" s="1">
        <f t="shared" si="14"/>
        <v>3157</v>
      </c>
      <c r="G143" s="1">
        <f t="shared" si="21"/>
        <v>2.4733059981372207E-3</v>
      </c>
      <c r="I143" s="1">
        <f t="shared" ref="I143:I163" si="23">+G143</f>
        <v>2.4733059981372207E-3</v>
      </c>
      <c r="O143" s="1">
        <f t="shared" ca="1" si="17"/>
        <v>5.6190291939771271E-3</v>
      </c>
      <c r="Q143" s="122">
        <f t="shared" si="18"/>
        <v>30790.972999999998</v>
      </c>
    </row>
    <row r="144" spans="1:17" x14ac:dyDescent="0.2">
      <c r="A144" s="3" t="s">
        <v>83</v>
      </c>
      <c r="B144" s="36"/>
      <c r="C144" s="34">
        <v>45818.463000000003</v>
      </c>
      <c r="D144" s="34"/>
      <c r="E144" s="1">
        <f t="shared" si="13"/>
        <v>3168.0084328383782</v>
      </c>
      <c r="F144" s="1">
        <f t="shared" si="14"/>
        <v>3168</v>
      </c>
      <c r="G144" s="1">
        <f t="shared" si="21"/>
        <v>6.8885440050507896E-3</v>
      </c>
      <c r="I144" s="1">
        <f t="shared" si="23"/>
        <v>6.8885440050507896E-3</v>
      </c>
      <c r="O144" s="1">
        <f t="shared" ca="1" si="17"/>
        <v>5.6102350877306117E-3</v>
      </c>
      <c r="Q144" s="122">
        <f t="shared" si="18"/>
        <v>30799.963000000003</v>
      </c>
    </row>
    <row r="145" spans="1:17" x14ac:dyDescent="0.2">
      <c r="A145" s="3" t="s">
        <v>84</v>
      </c>
      <c r="B145" s="36"/>
      <c r="C145" s="34">
        <v>46175.432999999997</v>
      </c>
      <c r="D145" s="34"/>
      <c r="E145" s="1">
        <f t="shared" si="13"/>
        <v>3605.0050339506179</v>
      </c>
      <c r="F145" s="1">
        <f t="shared" si="14"/>
        <v>3605</v>
      </c>
      <c r="G145" s="1">
        <f t="shared" si="21"/>
        <v>4.1120899986708537E-3</v>
      </c>
      <c r="I145" s="1">
        <f t="shared" si="23"/>
        <v>4.1120899986708537E-3</v>
      </c>
      <c r="O145" s="1">
        <f t="shared" ca="1" si="17"/>
        <v>5.2608692304826621E-3</v>
      </c>
      <c r="Q145" s="122">
        <f t="shared" si="18"/>
        <v>31156.932999999997</v>
      </c>
    </row>
    <row r="146" spans="1:17" x14ac:dyDescent="0.2">
      <c r="A146" s="3" t="s">
        <v>82</v>
      </c>
      <c r="B146" s="36"/>
      <c r="C146" s="34">
        <v>46175.436000000002</v>
      </c>
      <c r="D146" s="34"/>
      <c r="E146" s="1">
        <f t="shared" si="13"/>
        <v>3605.008706499586</v>
      </c>
      <c r="F146" s="1">
        <f t="shared" si="14"/>
        <v>3605</v>
      </c>
      <c r="G146" s="1">
        <f t="shared" si="21"/>
        <v>7.1120900029200129E-3</v>
      </c>
      <c r="I146" s="1">
        <f t="shared" si="23"/>
        <v>7.1120900029200129E-3</v>
      </c>
      <c r="O146" s="1">
        <f t="shared" ca="1" si="17"/>
        <v>5.2608692304826621E-3</v>
      </c>
      <c r="Q146" s="122">
        <f t="shared" si="18"/>
        <v>31156.936000000002</v>
      </c>
    </row>
    <row r="147" spans="1:17" x14ac:dyDescent="0.2">
      <c r="A147" s="3" t="s">
        <v>82</v>
      </c>
      <c r="B147" s="36"/>
      <c r="C147" s="34">
        <v>46175.436000000002</v>
      </c>
      <c r="D147" s="34"/>
      <c r="E147" s="1">
        <f t="shared" si="13"/>
        <v>3605.008706499586</v>
      </c>
      <c r="F147" s="1">
        <f t="shared" si="14"/>
        <v>3605</v>
      </c>
      <c r="G147" s="1">
        <f t="shared" si="21"/>
        <v>7.1120900029200129E-3</v>
      </c>
      <c r="I147" s="1">
        <f t="shared" si="23"/>
        <v>7.1120900029200129E-3</v>
      </c>
      <c r="O147" s="1">
        <f t="shared" ca="1" si="17"/>
        <v>5.2608692304826621E-3</v>
      </c>
      <c r="Q147" s="122">
        <f t="shared" si="18"/>
        <v>31156.936000000002</v>
      </c>
    </row>
    <row r="148" spans="1:17" x14ac:dyDescent="0.2">
      <c r="A148" s="31" t="s">
        <v>85</v>
      </c>
      <c r="B148" s="32" t="s">
        <v>47</v>
      </c>
      <c r="C148" s="33">
        <v>46215.459000000003</v>
      </c>
      <c r="D148" s="34"/>
      <c r="E148" s="30">
        <f t="shared" si="13"/>
        <v>3654.0041822155172</v>
      </c>
      <c r="F148" s="1">
        <f t="shared" si="14"/>
        <v>3654</v>
      </c>
      <c r="G148" s="1">
        <f t="shared" si="21"/>
        <v>3.4163320015068166E-3</v>
      </c>
      <c r="I148" s="1">
        <f t="shared" si="23"/>
        <v>3.4163320015068166E-3</v>
      </c>
      <c r="O148" s="1">
        <f t="shared" ca="1" si="17"/>
        <v>5.2216954844754556E-3</v>
      </c>
      <c r="Q148" s="122">
        <f t="shared" si="18"/>
        <v>31196.959000000003</v>
      </c>
    </row>
    <row r="149" spans="1:17" x14ac:dyDescent="0.2">
      <c r="A149" s="3" t="s">
        <v>70</v>
      </c>
      <c r="B149" s="36"/>
      <c r="C149" s="34">
        <v>46544.648000000001</v>
      </c>
      <c r="D149" s="34"/>
      <c r="E149" s="1">
        <f t="shared" ref="E149:E212" si="24">+(C149-C$7)/C$8</f>
        <v>4056.9917557470153</v>
      </c>
      <c r="F149" s="1">
        <f t="shared" ref="F149:F212" si="25">ROUND(2*E149,0)/2</f>
        <v>4057</v>
      </c>
      <c r="G149" s="1">
        <f t="shared" si="21"/>
        <v>-6.7344939961913042E-3</v>
      </c>
      <c r="I149" s="1">
        <f t="shared" si="23"/>
        <v>-6.7344939961913042E-3</v>
      </c>
      <c r="O149" s="1">
        <f t="shared" ref="O149:O212" ca="1" si="26">+C$11+C$12*$F149</f>
        <v>4.8995114101712828E-3</v>
      </c>
      <c r="Q149" s="122">
        <f t="shared" ref="Q149:Q212" si="27">+C149-15018.5</f>
        <v>31526.148000000001</v>
      </c>
    </row>
    <row r="150" spans="1:17" x14ac:dyDescent="0.2">
      <c r="A150" s="3" t="s">
        <v>70</v>
      </c>
      <c r="B150" s="36"/>
      <c r="C150" s="34">
        <v>46606.737999999998</v>
      </c>
      <c r="D150" s="34"/>
      <c r="E150" s="1">
        <f t="shared" si="24"/>
        <v>4133.0012774520828</v>
      </c>
      <c r="F150" s="1">
        <f t="shared" si="25"/>
        <v>4133</v>
      </c>
      <c r="G150" s="1">
        <f t="shared" si="21"/>
        <v>1.0435139993205667E-3</v>
      </c>
      <c r="I150" s="1">
        <f t="shared" si="23"/>
        <v>1.0435139993205667E-3</v>
      </c>
      <c r="O150" s="1">
        <f t="shared" ca="1" si="26"/>
        <v>4.8387521306499006E-3</v>
      </c>
      <c r="Q150" s="122">
        <f t="shared" si="27"/>
        <v>31588.237999999998</v>
      </c>
    </row>
    <row r="151" spans="1:17" x14ac:dyDescent="0.2">
      <c r="A151" s="3" t="s">
        <v>70</v>
      </c>
      <c r="B151" s="36"/>
      <c r="C151" s="34">
        <v>46896.728999999999</v>
      </c>
      <c r="D151" s="34"/>
      <c r="E151" s="1">
        <f t="shared" si="24"/>
        <v>4488.0033262324914</v>
      </c>
      <c r="F151" s="1">
        <f t="shared" si="25"/>
        <v>4488</v>
      </c>
      <c r="G151" s="1">
        <f t="shared" si="21"/>
        <v>2.7171039982931688E-3</v>
      </c>
      <c r="I151" s="1">
        <f t="shared" si="23"/>
        <v>2.7171039982931688E-3</v>
      </c>
      <c r="O151" s="1">
        <f t="shared" ca="1" si="26"/>
        <v>4.5549423381487063E-3</v>
      </c>
      <c r="Q151" s="122">
        <f t="shared" si="27"/>
        <v>31878.228999999999</v>
      </c>
    </row>
    <row r="152" spans="1:17" x14ac:dyDescent="0.2">
      <c r="A152" s="3" t="s">
        <v>86</v>
      </c>
      <c r="B152" s="36" t="s">
        <v>46</v>
      </c>
      <c r="C152" s="34">
        <v>46909.387999999999</v>
      </c>
      <c r="D152" s="34"/>
      <c r="E152" s="1">
        <f t="shared" si="24"/>
        <v>4503.5002586735363</v>
      </c>
      <c r="F152" s="1">
        <f t="shared" si="25"/>
        <v>4503.5</v>
      </c>
      <c r="G152" s="1">
        <f t="shared" si="21"/>
        <v>2.113029986503534E-4</v>
      </c>
      <c r="I152" s="1">
        <f t="shared" si="23"/>
        <v>2.113029986503534E-4</v>
      </c>
      <c r="O152" s="1">
        <f t="shared" ca="1" si="26"/>
        <v>4.5425506429831609E-3</v>
      </c>
      <c r="Q152" s="122">
        <f t="shared" si="27"/>
        <v>31890.887999999999</v>
      </c>
    </row>
    <row r="153" spans="1:17" x14ac:dyDescent="0.2">
      <c r="A153" s="31" t="s">
        <v>87</v>
      </c>
      <c r="B153" s="32" t="s">
        <v>47</v>
      </c>
      <c r="C153" s="33">
        <v>46940.023999999998</v>
      </c>
      <c r="D153" s="34"/>
      <c r="E153" s="30">
        <f t="shared" si="24"/>
        <v>4541.0043286841092</v>
      </c>
      <c r="F153" s="1">
        <f t="shared" si="25"/>
        <v>4541</v>
      </c>
      <c r="G153" s="1">
        <f t="shared" si="21"/>
        <v>3.5359779940336011E-3</v>
      </c>
      <c r="I153" s="1">
        <f t="shared" si="23"/>
        <v>3.5359779940336011E-3</v>
      </c>
      <c r="O153" s="1">
        <f t="shared" ca="1" si="26"/>
        <v>4.5125707353245838E-3</v>
      </c>
      <c r="Q153" s="122">
        <f t="shared" si="27"/>
        <v>31921.523999999998</v>
      </c>
    </row>
    <row r="154" spans="1:17" x14ac:dyDescent="0.2">
      <c r="A154" s="3" t="s">
        <v>88</v>
      </c>
      <c r="B154" s="36" t="s">
        <v>46</v>
      </c>
      <c r="C154" s="34">
        <v>47270.442000000003</v>
      </c>
      <c r="D154" s="34"/>
      <c r="E154" s="1">
        <f t="shared" si="24"/>
        <v>4945.4964231074746</v>
      </c>
      <c r="F154" s="1">
        <f t="shared" si="25"/>
        <v>4945.5</v>
      </c>
      <c r="G154" s="1">
        <f t="shared" si="21"/>
        <v>-2.9218609997769818E-3</v>
      </c>
      <c r="I154" s="1">
        <f t="shared" si="23"/>
        <v>-2.9218609997769818E-3</v>
      </c>
      <c r="O154" s="1">
        <f t="shared" ca="1" si="26"/>
        <v>4.189187464714068E-3</v>
      </c>
      <c r="Q154" s="122">
        <f t="shared" si="27"/>
        <v>32251.942000000003</v>
      </c>
    </row>
    <row r="155" spans="1:17" x14ac:dyDescent="0.2">
      <c r="A155" s="3" t="s">
        <v>70</v>
      </c>
      <c r="B155" s="36"/>
      <c r="C155" s="34">
        <v>47284.756999999998</v>
      </c>
      <c r="D155" s="34"/>
      <c r="E155" s="1">
        <f t="shared" si="24"/>
        <v>4963.0206025761117</v>
      </c>
      <c r="F155" s="1">
        <f t="shared" si="25"/>
        <v>4963</v>
      </c>
      <c r="G155" s="1">
        <f t="shared" si="21"/>
        <v>1.6829653999593575E-2</v>
      </c>
      <c r="I155" s="1">
        <f t="shared" si="23"/>
        <v>1.6829653999593575E-2</v>
      </c>
      <c r="O155" s="1">
        <f t="shared" ca="1" si="26"/>
        <v>4.1751968411400655E-3</v>
      </c>
      <c r="Q155" s="122">
        <f t="shared" si="27"/>
        <v>32266.256999999998</v>
      </c>
    </row>
    <row r="156" spans="1:17" x14ac:dyDescent="0.2">
      <c r="A156" s="3" t="s">
        <v>88</v>
      </c>
      <c r="B156" s="36" t="s">
        <v>46</v>
      </c>
      <c r="C156" s="34">
        <v>47288.41</v>
      </c>
      <c r="D156" s="34"/>
      <c r="E156" s="1">
        <f t="shared" si="24"/>
        <v>4967.4925430301155</v>
      </c>
      <c r="F156" s="1">
        <f t="shared" si="25"/>
        <v>4967.5</v>
      </c>
      <c r="G156" s="1">
        <f t="shared" si="21"/>
        <v>-6.0913849956705235E-3</v>
      </c>
      <c r="I156" s="1">
        <f t="shared" si="23"/>
        <v>-6.0913849956705235E-3</v>
      </c>
      <c r="O156" s="1">
        <f t="shared" ca="1" si="26"/>
        <v>4.1715992522210364E-3</v>
      </c>
      <c r="Q156" s="122">
        <f t="shared" si="27"/>
        <v>32269.910000000003</v>
      </c>
    </row>
    <row r="157" spans="1:17" x14ac:dyDescent="0.2">
      <c r="A157" s="3" t="s">
        <v>88</v>
      </c>
      <c r="B157" s="36" t="s">
        <v>46</v>
      </c>
      <c r="C157" s="34">
        <v>47288.417000000001</v>
      </c>
      <c r="D157" s="34"/>
      <c r="E157" s="1">
        <f t="shared" si="24"/>
        <v>4967.5011123110262</v>
      </c>
      <c r="F157" s="1">
        <f t="shared" si="25"/>
        <v>4967.5</v>
      </c>
      <c r="G157" s="1">
        <f t="shared" si="21"/>
        <v>9.0861500211758539E-4</v>
      </c>
      <c r="I157" s="1">
        <f t="shared" si="23"/>
        <v>9.0861500211758539E-4</v>
      </c>
      <c r="O157" s="1">
        <f t="shared" ca="1" si="26"/>
        <v>4.1715992522210364E-3</v>
      </c>
      <c r="Q157" s="122">
        <f t="shared" si="27"/>
        <v>32269.917000000001</v>
      </c>
    </row>
    <row r="158" spans="1:17" x14ac:dyDescent="0.2">
      <c r="A158" s="3" t="s">
        <v>89</v>
      </c>
      <c r="B158" s="36"/>
      <c r="C158" s="34">
        <v>47290.457000000002</v>
      </c>
      <c r="D158" s="34"/>
      <c r="E158" s="1">
        <f t="shared" si="24"/>
        <v>4969.9984456058955</v>
      </c>
      <c r="F158" s="1">
        <f t="shared" si="25"/>
        <v>4970</v>
      </c>
      <c r="G158" s="1">
        <f t="shared" ref="G158:G189" si="28">+C158-(C$7+F158*C$8)</f>
        <v>-1.2697400015895255E-3</v>
      </c>
      <c r="I158" s="1">
        <f t="shared" si="23"/>
        <v>-1.2697400015895255E-3</v>
      </c>
      <c r="O158" s="1">
        <f t="shared" ca="1" si="26"/>
        <v>4.1696005917104643E-3</v>
      </c>
      <c r="Q158" s="122">
        <f t="shared" si="27"/>
        <v>32271.957000000002</v>
      </c>
    </row>
    <row r="159" spans="1:17" x14ac:dyDescent="0.2">
      <c r="A159" s="3" t="s">
        <v>70</v>
      </c>
      <c r="B159" s="36"/>
      <c r="C159" s="41">
        <v>47311.694000000003</v>
      </c>
      <c r="D159" s="41"/>
      <c r="E159" s="1">
        <f t="shared" si="24"/>
        <v>4995.996419715264</v>
      </c>
      <c r="F159" s="1">
        <f t="shared" si="25"/>
        <v>4996</v>
      </c>
      <c r="G159" s="1">
        <f t="shared" si="28"/>
        <v>-2.9246319973026402E-3</v>
      </c>
      <c r="I159" s="1">
        <f t="shared" si="23"/>
        <v>-2.9246319973026402E-3</v>
      </c>
      <c r="O159" s="1">
        <f t="shared" ca="1" si="26"/>
        <v>4.1488145224005176E-3</v>
      </c>
      <c r="Q159" s="122">
        <f t="shared" si="27"/>
        <v>32293.194000000003</v>
      </c>
    </row>
    <row r="160" spans="1:17" x14ac:dyDescent="0.2">
      <c r="A160" t="s">
        <v>70</v>
      </c>
      <c r="B160" s="19"/>
      <c r="C160" s="41">
        <v>47320.682000000001</v>
      </c>
      <c r="D160" s="41"/>
      <c r="E160" s="1">
        <f t="shared" si="24"/>
        <v>5006.9993764085311</v>
      </c>
      <c r="F160" s="1">
        <f t="shared" si="25"/>
        <v>5007</v>
      </c>
      <c r="G160" s="1">
        <f t="shared" si="28"/>
        <v>-5.0939399807248265E-4</v>
      </c>
      <c r="I160" s="1">
        <f t="shared" si="23"/>
        <v>-5.0939399807248265E-4</v>
      </c>
      <c r="O160" s="1">
        <f t="shared" ca="1" si="26"/>
        <v>4.1400204161540022E-3</v>
      </c>
      <c r="Q160" s="122">
        <f t="shared" si="27"/>
        <v>32302.182000000001</v>
      </c>
    </row>
    <row r="161" spans="1:17" x14ac:dyDescent="0.2">
      <c r="A161" t="s">
        <v>88</v>
      </c>
      <c r="B161" s="19"/>
      <c r="C161" s="41">
        <v>47326.404999999999</v>
      </c>
      <c r="D161" s="41"/>
      <c r="E161" s="1">
        <f t="shared" si="24"/>
        <v>5014.0053756470234</v>
      </c>
      <c r="F161" s="1">
        <f t="shared" si="25"/>
        <v>5014</v>
      </c>
      <c r="G161" s="1">
        <f t="shared" si="28"/>
        <v>4.3912120017921552E-3</v>
      </c>
      <c r="I161" s="1">
        <f t="shared" si="23"/>
        <v>4.3912120017921552E-3</v>
      </c>
      <c r="O161" s="1">
        <f t="shared" ca="1" si="26"/>
        <v>4.134424166724401E-3</v>
      </c>
      <c r="Q161" s="122">
        <f t="shared" si="27"/>
        <v>32307.904999999999</v>
      </c>
    </row>
    <row r="162" spans="1:17" x14ac:dyDescent="0.2">
      <c r="A162" t="s">
        <v>90</v>
      </c>
      <c r="B162" s="19"/>
      <c r="C162" s="41">
        <v>47330.487999999998</v>
      </c>
      <c r="D162" s="41"/>
      <c r="E162" s="1">
        <f t="shared" si="24"/>
        <v>5019.0037147857211</v>
      </c>
      <c r="F162" s="1">
        <f t="shared" si="25"/>
        <v>5019</v>
      </c>
      <c r="G162" s="1">
        <f t="shared" si="28"/>
        <v>3.0345019986270927E-3</v>
      </c>
      <c r="I162" s="1">
        <f t="shared" si="23"/>
        <v>3.0345019986270927E-3</v>
      </c>
      <c r="O162" s="1">
        <f t="shared" ca="1" si="26"/>
        <v>4.1304268457032578E-3</v>
      </c>
      <c r="Q162" s="122">
        <f t="shared" si="27"/>
        <v>32311.987999999998</v>
      </c>
    </row>
    <row r="163" spans="1:17" x14ac:dyDescent="0.2">
      <c r="A163" t="s">
        <v>90</v>
      </c>
      <c r="B163" s="19"/>
      <c r="C163" s="41">
        <v>47344.375999999997</v>
      </c>
      <c r="D163" s="41"/>
      <c r="E163" s="1">
        <f t="shared" si="24"/>
        <v>5036.0051681186242</v>
      </c>
      <c r="F163" s="1">
        <f t="shared" si="25"/>
        <v>5036</v>
      </c>
      <c r="G163" s="1">
        <f t="shared" si="28"/>
        <v>4.2216879955958575E-3</v>
      </c>
      <c r="I163" s="1">
        <f t="shared" si="23"/>
        <v>4.2216879955958575E-3</v>
      </c>
      <c r="O163" s="1">
        <f t="shared" ca="1" si="26"/>
        <v>4.1168359542313694E-3</v>
      </c>
      <c r="Q163" s="122">
        <f t="shared" si="27"/>
        <v>32325.875999999997</v>
      </c>
    </row>
    <row r="164" spans="1:17" x14ac:dyDescent="0.2">
      <c r="A164" t="s">
        <v>91</v>
      </c>
      <c r="B164" s="19" t="s">
        <v>47</v>
      </c>
      <c r="C164" s="41">
        <v>47615.573199999999</v>
      </c>
      <c r="D164" s="41">
        <v>5.0000000000000001E-4</v>
      </c>
      <c r="E164" s="1">
        <f t="shared" si="24"/>
        <v>5368.0001666651669</v>
      </c>
      <c r="F164" s="1">
        <f t="shared" si="25"/>
        <v>5368</v>
      </c>
      <c r="G164" s="1">
        <f t="shared" si="28"/>
        <v>1.3614400086225942E-4</v>
      </c>
      <c r="J164" s="1">
        <f t="shared" ref="J164:J170" si="29">+G164</f>
        <v>1.3614400086225942E-4</v>
      </c>
      <c r="O164" s="1">
        <f t="shared" ca="1" si="26"/>
        <v>3.8514138384274357E-3</v>
      </c>
      <c r="Q164" s="122">
        <f t="shared" si="27"/>
        <v>32597.073199999999</v>
      </c>
    </row>
    <row r="165" spans="1:17" x14ac:dyDescent="0.2">
      <c r="A165" s="42" t="s">
        <v>91</v>
      </c>
      <c r="B165" s="43" t="s">
        <v>47</v>
      </c>
      <c r="C165" s="44">
        <v>47615.573299999996</v>
      </c>
      <c r="D165" s="41"/>
      <c r="E165" s="30">
        <f t="shared" si="24"/>
        <v>5368.0002890834621</v>
      </c>
      <c r="F165" s="1">
        <f t="shared" si="25"/>
        <v>5368</v>
      </c>
      <c r="G165" s="1">
        <f t="shared" si="28"/>
        <v>2.3614399833604693E-4</v>
      </c>
      <c r="J165" s="1">
        <f t="shared" si="29"/>
        <v>2.3614399833604693E-4</v>
      </c>
      <c r="O165" s="1">
        <f t="shared" ca="1" si="26"/>
        <v>3.8514138384274357E-3</v>
      </c>
      <c r="Q165" s="122">
        <f t="shared" si="27"/>
        <v>32597.073299999996</v>
      </c>
    </row>
    <row r="166" spans="1:17" x14ac:dyDescent="0.2">
      <c r="A166" t="s">
        <v>91</v>
      </c>
      <c r="B166" s="19" t="s">
        <v>47</v>
      </c>
      <c r="C166" s="41">
        <v>47615.573400000001</v>
      </c>
      <c r="D166" s="41">
        <v>1.2999999999999999E-3</v>
      </c>
      <c r="E166" s="1">
        <f t="shared" si="24"/>
        <v>5368.0004115017673</v>
      </c>
      <c r="F166" s="1">
        <f t="shared" si="25"/>
        <v>5368</v>
      </c>
      <c r="G166" s="1">
        <f t="shared" si="28"/>
        <v>3.3614400308579206E-4</v>
      </c>
      <c r="J166" s="1">
        <f t="shared" si="29"/>
        <v>3.3614400308579206E-4</v>
      </c>
      <c r="O166" s="1">
        <f t="shared" ca="1" si="26"/>
        <v>3.8514138384274357E-3</v>
      </c>
      <c r="Q166" s="122">
        <f t="shared" si="27"/>
        <v>32597.073400000001</v>
      </c>
    </row>
    <row r="167" spans="1:17" x14ac:dyDescent="0.2">
      <c r="A167" t="s">
        <v>91</v>
      </c>
      <c r="B167" s="19" t="s">
        <v>47</v>
      </c>
      <c r="C167" s="41">
        <v>47615.5743</v>
      </c>
      <c r="D167" s="41">
        <v>5.9999999999999995E-4</v>
      </c>
      <c r="E167" s="1">
        <f t="shared" si="24"/>
        <v>5368.0015132664548</v>
      </c>
      <c r="F167" s="1">
        <f t="shared" si="25"/>
        <v>5368</v>
      </c>
      <c r="G167" s="1">
        <f t="shared" si="28"/>
        <v>1.2361440021777526E-3</v>
      </c>
      <c r="J167" s="1">
        <f t="shared" si="29"/>
        <v>1.2361440021777526E-3</v>
      </c>
      <c r="O167" s="1">
        <f t="shared" ca="1" si="26"/>
        <v>3.8514138384274357E-3</v>
      </c>
      <c r="Q167" s="122">
        <f t="shared" si="27"/>
        <v>32597.0743</v>
      </c>
    </row>
    <row r="168" spans="1:17" x14ac:dyDescent="0.2">
      <c r="A168" t="s">
        <v>91</v>
      </c>
      <c r="B168" s="19" t="s">
        <v>47</v>
      </c>
      <c r="C168" s="41">
        <v>47620.4738</v>
      </c>
      <c r="D168" s="41">
        <v>4.0000000000000002E-4</v>
      </c>
      <c r="E168" s="1">
        <f t="shared" si="24"/>
        <v>5373.999397814594</v>
      </c>
      <c r="F168" s="1">
        <f t="shared" si="25"/>
        <v>5374</v>
      </c>
      <c r="G168" s="1">
        <f t="shared" si="28"/>
        <v>-4.9190800200449303E-4</v>
      </c>
      <c r="J168" s="1">
        <f t="shared" si="29"/>
        <v>-4.9190800200449303E-4</v>
      </c>
      <c r="O168" s="1">
        <f t="shared" ca="1" si="26"/>
        <v>3.8466170532020635E-3</v>
      </c>
      <c r="Q168" s="122">
        <f t="shared" si="27"/>
        <v>32601.9738</v>
      </c>
    </row>
    <row r="169" spans="1:17" x14ac:dyDescent="0.2">
      <c r="A169" t="s">
        <v>91</v>
      </c>
      <c r="B169" s="19" t="s">
        <v>47</v>
      </c>
      <c r="C169" s="41">
        <v>47620.4738</v>
      </c>
      <c r="D169" s="41">
        <v>1.2999999999999999E-3</v>
      </c>
      <c r="E169" s="1">
        <f t="shared" si="24"/>
        <v>5373.999397814594</v>
      </c>
      <c r="F169" s="1">
        <f t="shared" si="25"/>
        <v>5374</v>
      </c>
      <c r="G169" s="1">
        <f t="shared" si="28"/>
        <v>-4.9190800200449303E-4</v>
      </c>
      <c r="J169" s="1">
        <f t="shared" si="29"/>
        <v>-4.9190800200449303E-4</v>
      </c>
      <c r="O169" s="1">
        <f t="shared" ca="1" si="26"/>
        <v>3.8466170532020635E-3</v>
      </c>
      <c r="Q169" s="122">
        <f t="shared" si="27"/>
        <v>32601.9738</v>
      </c>
    </row>
    <row r="170" spans="1:17" x14ac:dyDescent="0.2">
      <c r="A170" t="s">
        <v>91</v>
      </c>
      <c r="B170" s="19" t="s">
        <v>47</v>
      </c>
      <c r="C170" s="41">
        <v>47620.475400000003</v>
      </c>
      <c r="D170" s="41">
        <v>1.8E-3</v>
      </c>
      <c r="E170" s="1">
        <f t="shared" si="24"/>
        <v>5374.0013565073787</v>
      </c>
      <c r="F170" s="1">
        <f t="shared" si="25"/>
        <v>5374</v>
      </c>
      <c r="G170" s="1">
        <f t="shared" si="28"/>
        <v>1.1080920012318529E-3</v>
      </c>
      <c r="J170" s="1">
        <f t="shared" si="29"/>
        <v>1.1080920012318529E-3</v>
      </c>
      <c r="O170" s="1">
        <f t="shared" ca="1" si="26"/>
        <v>3.8466170532020635E-3</v>
      </c>
      <c r="Q170" s="122">
        <f t="shared" si="27"/>
        <v>32601.975400000003</v>
      </c>
    </row>
    <row r="171" spans="1:17" x14ac:dyDescent="0.2">
      <c r="A171" t="s">
        <v>92</v>
      </c>
      <c r="B171" s="19" t="s">
        <v>46</v>
      </c>
      <c r="C171" s="41">
        <v>47654.392</v>
      </c>
      <c r="D171" s="41"/>
      <c r="E171" s="1">
        <f t="shared" si="24"/>
        <v>5415.5214812273334</v>
      </c>
      <c r="F171" s="1">
        <f t="shared" si="25"/>
        <v>5415.5</v>
      </c>
      <c r="G171" s="1">
        <f t="shared" si="28"/>
        <v>1.7547399002069142E-2</v>
      </c>
      <c r="I171" s="1">
        <f>+G171</f>
        <v>1.7547399002069142E-2</v>
      </c>
      <c r="O171" s="1">
        <f t="shared" ca="1" si="26"/>
        <v>3.8134392887265714E-3</v>
      </c>
      <c r="Q171" s="122">
        <f t="shared" si="27"/>
        <v>32635.892</v>
      </c>
    </row>
    <row r="172" spans="1:17" x14ac:dyDescent="0.2">
      <c r="A172" t="s">
        <v>91</v>
      </c>
      <c r="B172" s="19" t="s">
        <v>46</v>
      </c>
      <c r="C172" s="41">
        <v>47658.457900000001</v>
      </c>
      <c r="D172" s="41">
        <v>1.2999999999999999E-3</v>
      </c>
      <c r="E172" s="1">
        <f t="shared" si="24"/>
        <v>5420.4988868369446</v>
      </c>
      <c r="F172" s="1">
        <f t="shared" si="25"/>
        <v>5420.5</v>
      </c>
      <c r="G172" s="1">
        <f t="shared" si="28"/>
        <v>-9.0931099839508533E-4</v>
      </c>
      <c r="J172" s="1">
        <f>+G172</f>
        <v>-9.0931099839508533E-4</v>
      </c>
      <c r="O172" s="1">
        <f t="shared" ca="1" si="26"/>
        <v>3.8094419677054282E-3</v>
      </c>
      <c r="Q172" s="122">
        <f t="shared" si="27"/>
        <v>32639.957900000001</v>
      </c>
    </row>
    <row r="173" spans="1:17" x14ac:dyDescent="0.2">
      <c r="A173" t="s">
        <v>91</v>
      </c>
      <c r="B173" s="19" t="s">
        <v>46</v>
      </c>
      <c r="C173" s="41">
        <v>47658.457999999999</v>
      </c>
      <c r="D173" s="41">
        <v>1.8E-3</v>
      </c>
      <c r="E173" s="1">
        <f t="shared" si="24"/>
        <v>5420.4990092552398</v>
      </c>
      <c r="F173" s="1">
        <f t="shared" si="25"/>
        <v>5420.5</v>
      </c>
      <c r="G173" s="1">
        <f t="shared" si="28"/>
        <v>-8.0931100092129782E-4</v>
      </c>
      <c r="J173" s="1">
        <f>+G173</f>
        <v>-8.0931100092129782E-4</v>
      </c>
      <c r="O173" s="1">
        <f t="shared" ca="1" si="26"/>
        <v>3.8094419677054282E-3</v>
      </c>
      <c r="Q173" s="122">
        <f t="shared" si="27"/>
        <v>32639.957999999999</v>
      </c>
    </row>
    <row r="174" spans="1:17" x14ac:dyDescent="0.2">
      <c r="A174" t="s">
        <v>91</v>
      </c>
      <c r="B174" s="19" t="s">
        <v>46</v>
      </c>
      <c r="C174" s="41">
        <v>47658.460400000004</v>
      </c>
      <c r="D174" s="41">
        <v>2.7000000000000001E-3</v>
      </c>
      <c r="E174" s="1">
        <f t="shared" si="24"/>
        <v>5420.5019472944159</v>
      </c>
      <c r="F174" s="1">
        <f t="shared" si="25"/>
        <v>5420.5</v>
      </c>
      <c r="G174" s="1">
        <f t="shared" si="28"/>
        <v>1.5906890039332211E-3</v>
      </c>
      <c r="J174" s="1">
        <f>+G174</f>
        <v>1.5906890039332211E-3</v>
      </c>
      <c r="O174" s="1">
        <f t="shared" ca="1" si="26"/>
        <v>3.8094419677054282E-3</v>
      </c>
      <c r="Q174" s="122">
        <f t="shared" si="27"/>
        <v>32639.960400000004</v>
      </c>
    </row>
    <row r="175" spans="1:17" x14ac:dyDescent="0.2">
      <c r="A175" t="s">
        <v>70</v>
      </c>
      <c r="B175" s="19"/>
      <c r="C175" s="41">
        <v>47659.678</v>
      </c>
      <c r="D175" s="41"/>
      <c r="E175" s="1">
        <f t="shared" si="24"/>
        <v>5421.992512500211</v>
      </c>
      <c r="F175" s="1">
        <f t="shared" si="25"/>
        <v>5422</v>
      </c>
      <c r="G175" s="1">
        <f t="shared" si="28"/>
        <v>-6.1163240025052801E-3</v>
      </c>
      <c r="I175" s="1">
        <f>+G175</f>
        <v>-6.1163240025052801E-3</v>
      </c>
      <c r="O175" s="1">
        <f t="shared" ca="1" si="26"/>
        <v>3.8082427713990851E-3</v>
      </c>
      <c r="Q175" s="122">
        <f t="shared" si="27"/>
        <v>32641.178</v>
      </c>
    </row>
    <row r="176" spans="1:17" x14ac:dyDescent="0.2">
      <c r="A176" t="s">
        <v>70</v>
      </c>
      <c r="B176" s="19"/>
      <c r="C176" s="41">
        <v>47672.756000000001</v>
      </c>
      <c r="D176" s="41"/>
      <c r="E176" s="1">
        <f t="shared" si="24"/>
        <v>5438.0023776130965</v>
      </c>
      <c r="F176" s="1">
        <f t="shared" si="25"/>
        <v>5438</v>
      </c>
      <c r="G176" s="1">
        <f t="shared" si="28"/>
        <v>1.9422039986238815E-3</v>
      </c>
      <c r="I176" s="1">
        <f>+G176</f>
        <v>1.9422039986238815E-3</v>
      </c>
      <c r="O176" s="1">
        <f t="shared" ca="1" si="26"/>
        <v>3.7954513441314256E-3</v>
      </c>
      <c r="Q176" s="122">
        <f t="shared" si="27"/>
        <v>32654.256000000001</v>
      </c>
    </row>
    <row r="177" spans="1:17" x14ac:dyDescent="0.2">
      <c r="A177" t="s">
        <v>70</v>
      </c>
      <c r="B177" s="19"/>
      <c r="C177" s="41">
        <v>47681.743999999999</v>
      </c>
      <c r="D177" s="41"/>
      <c r="E177" s="1">
        <f t="shared" si="24"/>
        <v>5449.0053343063637</v>
      </c>
      <c r="F177" s="1">
        <f t="shared" si="25"/>
        <v>5449</v>
      </c>
      <c r="G177" s="1">
        <f t="shared" si="28"/>
        <v>4.3574419978540391E-3</v>
      </c>
      <c r="I177" s="1">
        <f>+G177</f>
        <v>4.3574419978540391E-3</v>
      </c>
      <c r="O177" s="1">
        <f t="shared" ca="1" si="26"/>
        <v>3.7866572378849094E-3</v>
      </c>
      <c r="Q177" s="122">
        <f t="shared" si="27"/>
        <v>32663.243999999999</v>
      </c>
    </row>
    <row r="178" spans="1:17" x14ac:dyDescent="0.2">
      <c r="A178" t="s">
        <v>93</v>
      </c>
      <c r="B178" s="19"/>
      <c r="C178" s="41">
        <v>48013.4</v>
      </c>
      <c r="D178" s="41"/>
      <c r="E178" s="1">
        <f t="shared" si="24"/>
        <v>5855.0129672684743</v>
      </c>
      <c r="F178" s="1">
        <f t="shared" si="25"/>
        <v>5855</v>
      </c>
      <c r="G178" s="1">
        <f t="shared" si="28"/>
        <v>1.0592589998850599E-2</v>
      </c>
      <c r="I178" s="1">
        <f>+G178</f>
        <v>1.0592589998850599E-2</v>
      </c>
      <c r="O178" s="1">
        <f t="shared" ca="1" si="26"/>
        <v>3.4620747709680506E-3</v>
      </c>
      <c r="Q178" s="122">
        <f t="shared" si="27"/>
        <v>32994.9</v>
      </c>
    </row>
    <row r="179" spans="1:17" x14ac:dyDescent="0.2">
      <c r="A179" s="45" t="s">
        <v>94</v>
      </c>
      <c r="B179" s="46" t="s">
        <v>46</v>
      </c>
      <c r="C179" s="47">
        <v>48360.138899999998</v>
      </c>
      <c r="D179" s="47" t="s">
        <v>81</v>
      </c>
      <c r="E179" s="30">
        <f t="shared" si="24"/>
        <v>6279.4848298154611</v>
      </c>
      <c r="F179" s="1">
        <f t="shared" si="25"/>
        <v>6279.5</v>
      </c>
      <c r="G179" s="1">
        <f t="shared" si="28"/>
        <v>-1.2392089003697038E-2</v>
      </c>
      <c r="L179" s="1">
        <f>G179</f>
        <v>-1.2392089003697038E-2</v>
      </c>
      <c r="O179" s="1">
        <f t="shared" ca="1" si="26"/>
        <v>3.1227022162729602E-3</v>
      </c>
      <c r="Q179" s="122">
        <f t="shared" si="27"/>
        <v>33341.638899999998</v>
      </c>
    </row>
    <row r="180" spans="1:17" x14ac:dyDescent="0.2">
      <c r="A180" s="45" t="s">
        <v>94</v>
      </c>
      <c r="B180" s="46" t="s">
        <v>47</v>
      </c>
      <c r="C180" s="47">
        <v>48362.181600000004</v>
      </c>
      <c r="D180" s="47" t="s">
        <v>81</v>
      </c>
      <c r="E180" s="30">
        <f t="shared" si="24"/>
        <v>6281.985468404403</v>
      </c>
      <c r="F180" s="1">
        <f t="shared" si="25"/>
        <v>6282</v>
      </c>
      <c r="G180" s="1">
        <f t="shared" si="28"/>
        <v>-1.1870443995576352E-2</v>
      </c>
      <c r="L180" s="1">
        <f>G180</f>
        <v>-1.1870443995576352E-2</v>
      </c>
      <c r="O180" s="1">
        <f t="shared" ca="1" si="26"/>
        <v>3.1207035557623891E-3</v>
      </c>
      <c r="Q180" s="122">
        <f t="shared" si="27"/>
        <v>33343.681600000004</v>
      </c>
    </row>
    <row r="181" spans="1:17" x14ac:dyDescent="0.2">
      <c r="A181" s="45" t="s">
        <v>94</v>
      </c>
      <c r="B181" s="46" t="s">
        <v>47</v>
      </c>
      <c r="C181" s="47">
        <v>48389.138400000003</v>
      </c>
      <c r="D181" s="47" t="s">
        <v>81</v>
      </c>
      <c r="E181" s="30">
        <f t="shared" si="24"/>
        <v>6314.9855243667034</v>
      </c>
      <c r="F181" s="1">
        <f t="shared" si="25"/>
        <v>6315</v>
      </c>
      <c r="G181" s="1">
        <f t="shared" si="28"/>
        <v>-1.1824729997897521E-2</v>
      </c>
      <c r="L181" s="1">
        <f>G181</f>
        <v>-1.1824729997897521E-2</v>
      </c>
      <c r="O181" s="1">
        <f t="shared" ca="1" si="26"/>
        <v>3.0943212370228412E-3</v>
      </c>
      <c r="Q181" s="122">
        <f t="shared" si="27"/>
        <v>33370.638400000003</v>
      </c>
    </row>
    <row r="182" spans="1:17" x14ac:dyDescent="0.2">
      <c r="A182" s="45" t="s">
        <v>94</v>
      </c>
      <c r="B182" s="46" t="s">
        <v>46</v>
      </c>
      <c r="C182" s="47">
        <v>48396.086600000002</v>
      </c>
      <c r="D182" s="47" t="s">
        <v>81</v>
      </c>
      <c r="E182" s="30">
        <f t="shared" si="24"/>
        <v>6323.4913926017025</v>
      </c>
      <c r="F182" s="1">
        <f t="shared" si="25"/>
        <v>6323.5</v>
      </c>
      <c r="G182" s="1">
        <f t="shared" si="28"/>
        <v>-7.0311370000126772E-3</v>
      </c>
      <c r="L182" s="1">
        <f>G182</f>
        <v>-7.0311370000126772E-3</v>
      </c>
      <c r="O182" s="1">
        <f t="shared" ca="1" si="26"/>
        <v>3.0875257912868969E-3</v>
      </c>
      <c r="Q182" s="122">
        <f t="shared" si="27"/>
        <v>33377.586600000002</v>
      </c>
    </row>
    <row r="183" spans="1:17" x14ac:dyDescent="0.2">
      <c r="A183" t="s">
        <v>95</v>
      </c>
      <c r="B183" s="19" t="s">
        <v>46</v>
      </c>
      <c r="C183" s="41">
        <v>48760.415999999997</v>
      </c>
      <c r="D183" s="41">
        <v>5.0000000000000001E-3</v>
      </c>
      <c r="E183" s="1">
        <f t="shared" si="24"/>
        <v>6769.4972459934788</v>
      </c>
      <c r="F183" s="1">
        <f t="shared" si="25"/>
        <v>6769.5</v>
      </c>
      <c r="G183" s="1">
        <f t="shared" si="28"/>
        <v>-2.2496689998661168E-3</v>
      </c>
      <c r="I183" s="1">
        <f t="shared" ref="I183:I194" si="30">+G183</f>
        <v>-2.2496689998661168E-3</v>
      </c>
      <c r="O183" s="1">
        <f t="shared" ca="1" si="26"/>
        <v>2.7309647562008899E-3</v>
      </c>
      <c r="Q183" s="122">
        <f t="shared" si="27"/>
        <v>33741.915999999997</v>
      </c>
    </row>
    <row r="184" spans="1:17" x14ac:dyDescent="0.2">
      <c r="A184" t="s">
        <v>95</v>
      </c>
      <c r="B184" s="19"/>
      <c r="C184" s="41">
        <v>48780.427000000003</v>
      </c>
      <c r="D184" s="41">
        <v>6.0000000000000001E-3</v>
      </c>
      <c r="E184" s="1">
        <f t="shared" si="24"/>
        <v>6793.9943717599572</v>
      </c>
      <c r="F184" s="1">
        <f t="shared" si="25"/>
        <v>6794</v>
      </c>
      <c r="G184" s="1">
        <f t="shared" si="28"/>
        <v>-4.5975479952176102E-3</v>
      </c>
      <c r="I184" s="1">
        <f t="shared" si="30"/>
        <v>-4.5975479952176102E-3</v>
      </c>
      <c r="O184" s="1">
        <f t="shared" ca="1" si="26"/>
        <v>2.7113778831972862E-3</v>
      </c>
      <c r="Q184" s="122">
        <f t="shared" si="27"/>
        <v>33761.927000000003</v>
      </c>
    </row>
    <row r="185" spans="1:17" x14ac:dyDescent="0.2">
      <c r="A185" t="s">
        <v>95</v>
      </c>
      <c r="B185" s="19"/>
      <c r="C185" s="41">
        <v>48789.421000000002</v>
      </c>
      <c r="D185" s="41">
        <v>5.0000000000000001E-3</v>
      </c>
      <c r="E185" s="1">
        <f t="shared" si="24"/>
        <v>6805.0046735511523</v>
      </c>
      <c r="F185" s="1">
        <f t="shared" si="25"/>
        <v>6805</v>
      </c>
      <c r="G185" s="1">
        <f t="shared" si="28"/>
        <v>3.8176899979589507E-3</v>
      </c>
      <c r="I185" s="1">
        <f t="shared" si="30"/>
        <v>3.8176899979589507E-3</v>
      </c>
      <c r="O185" s="1">
        <f t="shared" ca="1" si="26"/>
        <v>2.7025837769507699E-3</v>
      </c>
      <c r="Q185" s="122">
        <f t="shared" si="27"/>
        <v>33770.921000000002</v>
      </c>
    </row>
    <row r="186" spans="1:17" x14ac:dyDescent="0.2">
      <c r="A186" t="s">
        <v>96</v>
      </c>
      <c r="B186" s="19" t="s">
        <v>46</v>
      </c>
      <c r="C186" s="41">
        <v>49090.432999999997</v>
      </c>
      <c r="D186" s="41">
        <v>7.0000000000000001E-3</v>
      </c>
      <c r="E186" s="1">
        <f t="shared" si="24"/>
        <v>7173.4984430387776</v>
      </c>
      <c r="F186" s="1">
        <f t="shared" si="25"/>
        <v>7173.5</v>
      </c>
      <c r="G186" s="1">
        <f t="shared" si="28"/>
        <v>-1.2718370053335093E-3</v>
      </c>
      <c r="I186" s="1">
        <f t="shared" si="30"/>
        <v>-1.2718370053335093E-3</v>
      </c>
      <c r="O186" s="1">
        <f t="shared" ca="1" si="26"/>
        <v>2.4079812176924882E-3</v>
      </c>
      <c r="Q186" s="122">
        <f t="shared" si="27"/>
        <v>34071.932999999997</v>
      </c>
    </row>
    <row r="187" spans="1:17" x14ac:dyDescent="0.2">
      <c r="A187" t="s">
        <v>96</v>
      </c>
      <c r="B187" s="19"/>
      <c r="C187" s="41">
        <v>49097.375999999997</v>
      </c>
      <c r="D187" s="41">
        <v>5.0000000000000001E-3</v>
      </c>
      <c r="E187" s="1">
        <f t="shared" si="24"/>
        <v>7181.997945522241</v>
      </c>
      <c r="F187" s="1">
        <f t="shared" si="25"/>
        <v>7182</v>
      </c>
      <c r="G187" s="1">
        <f t="shared" si="28"/>
        <v>-1.6782440070528537E-3</v>
      </c>
      <c r="I187" s="1">
        <f t="shared" si="30"/>
        <v>-1.6782440070528537E-3</v>
      </c>
      <c r="O187" s="1">
        <f t="shared" ca="1" si="26"/>
        <v>2.401185771956544E-3</v>
      </c>
      <c r="Q187" s="122">
        <f t="shared" si="27"/>
        <v>34078.875999999997</v>
      </c>
    </row>
    <row r="188" spans="1:17" x14ac:dyDescent="0.2">
      <c r="A188" t="s">
        <v>97</v>
      </c>
      <c r="B188" s="19"/>
      <c r="C188" s="41">
        <v>49119.428</v>
      </c>
      <c r="D188" s="41"/>
      <c r="E188" s="1">
        <f t="shared" si="24"/>
        <v>7208.9936287665723</v>
      </c>
      <c r="F188" s="1">
        <f t="shared" si="25"/>
        <v>7209</v>
      </c>
      <c r="G188" s="1">
        <f t="shared" si="28"/>
        <v>-5.2044780022697523E-3</v>
      </c>
      <c r="I188" s="1">
        <f t="shared" si="30"/>
        <v>-5.2044780022697523E-3</v>
      </c>
      <c r="O188" s="1">
        <f t="shared" ca="1" si="26"/>
        <v>2.3796002384423691E-3</v>
      </c>
      <c r="Q188" s="122">
        <f t="shared" si="27"/>
        <v>34100.928</v>
      </c>
    </row>
    <row r="189" spans="1:17" x14ac:dyDescent="0.2">
      <c r="A189" t="s">
        <v>96</v>
      </c>
      <c r="B189" s="19"/>
      <c r="C189" s="41">
        <v>49137.398999999998</v>
      </c>
      <c r="D189" s="41">
        <v>5.0000000000000001E-3</v>
      </c>
      <c r="E189" s="1">
        <f t="shared" si="24"/>
        <v>7230.9934212381722</v>
      </c>
      <c r="F189" s="1">
        <f t="shared" si="25"/>
        <v>7231</v>
      </c>
      <c r="G189" s="1">
        <f t="shared" si="28"/>
        <v>-5.3740020011900924E-3</v>
      </c>
      <c r="I189" s="1">
        <f t="shared" si="30"/>
        <v>-5.3740020011900924E-3</v>
      </c>
      <c r="O189" s="1">
        <f t="shared" ca="1" si="26"/>
        <v>2.3620120259493366E-3</v>
      </c>
      <c r="Q189" s="122">
        <f t="shared" si="27"/>
        <v>34118.898999999998</v>
      </c>
    </row>
    <row r="190" spans="1:17" x14ac:dyDescent="0.2">
      <c r="A190" t="s">
        <v>97</v>
      </c>
      <c r="B190" s="19"/>
      <c r="C190" s="41">
        <v>49480.480000000003</v>
      </c>
      <c r="D190" s="41"/>
      <c r="E190" s="1">
        <f t="shared" si="24"/>
        <v>7650.9873448345343</v>
      </c>
      <c r="F190" s="1">
        <f t="shared" si="25"/>
        <v>7651</v>
      </c>
      <c r="G190" s="1">
        <f t="shared" ref="G190:G221" si="31">+C190-(C$7+F190*C$8)</f>
        <v>-1.0337641993828584E-2</v>
      </c>
      <c r="I190" s="1">
        <f t="shared" si="30"/>
        <v>-1.0337641993828584E-2</v>
      </c>
      <c r="O190" s="1">
        <f t="shared" ca="1" si="26"/>
        <v>2.0262370601732763E-3</v>
      </c>
      <c r="Q190" s="122">
        <f t="shared" si="27"/>
        <v>34461.980000000003</v>
      </c>
    </row>
    <row r="191" spans="1:17" x14ac:dyDescent="0.2">
      <c r="A191" t="s">
        <v>97</v>
      </c>
      <c r="B191" s="19"/>
      <c r="C191" s="41">
        <v>49480.489000000001</v>
      </c>
      <c r="D191" s="41"/>
      <c r="E191" s="1">
        <f t="shared" si="24"/>
        <v>7650.9983624814213</v>
      </c>
      <c r="F191" s="1">
        <f t="shared" si="25"/>
        <v>7651</v>
      </c>
      <c r="G191" s="1">
        <f t="shared" si="31"/>
        <v>-1.337641995633021E-3</v>
      </c>
      <c r="I191" s="1">
        <f t="shared" si="30"/>
        <v>-1.337641995633021E-3</v>
      </c>
      <c r="O191" s="1">
        <f t="shared" ca="1" si="26"/>
        <v>2.0262370601732763E-3</v>
      </c>
      <c r="Q191" s="122">
        <f t="shared" si="27"/>
        <v>34461.989000000001</v>
      </c>
    </row>
    <row r="192" spans="1:17" x14ac:dyDescent="0.2">
      <c r="A192" t="s">
        <v>97</v>
      </c>
      <c r="B192" s="19"/>
      <c r="C192" s="41">
        <v>49480.491999999998</v>
      </c>
      <c r="D192" s="41"/>
      <c r="E192" s="1">
        <f t="shared" si="24"/>
        <v>7651.0020350303803</v>
      </c>
      <c r="F192" s="1">
        <f t="shared" si="25"/>
        <v>7651</v>
      </c>
      <c r="G192" s="1">
        <f t="shared" si="31"/>
        <v>1.6623580013401806E-3</v>
      </c>
      <c r="I192" s="1">
        <f t="shared" si="30"/>
        <v>1.6623580013401806E-3</v>
      </c>
      <c r="O192" s="1">
        <f t="shared" ca="1" si="26"/>
        <v>2.0262370601732763E-3</v>
      </c>
      <c r="Q192" s="122">
        <f t="shared" si="27"/>
        <v>34461.991999999998</v>
      </c>
    </row>
    <row r="193" spans="1:17" x14ac:dyDescent="0.2">
      <c r="A193" t="s">
        <v>97</v>
      </c>
      <c r="B193" s="19"/>
      <c r="C193" s="41">
        <v>49480.493999999999</v>
      </c>
      <c r="D193" s="41"/>
      <c r="E193" s="1">
        <f t="shared" si="24"/>
        <v>7651.0044833963566</v>
      </c>
      <c r="F193" s="1">
        <f t="shared" si="25"/>
        <v>7651</v>
      </c>
      <c r="G193" s="1">
        <f t="shared" si="31"/>
        <v>3.6623580017476343E-3</v>
      </c>
      <c r="I193" s="1">
        <f t="shared" si="30"/>
        <v>3.6623580017476343E-3</v>
      </c>
      <c r="O193" s="1">
        <f t="shared" ca="1" si="26"/>
        <v>2.0262370601732763E-3</v>
      </c>
      <c r="Q193" s="122">
        <f t="shared" si="27"/>
        <v>34461.993999999999</v>
      </c>
    </row>
    <row r="194" spans="1:17" x14ac:dyDescent="0.2">
      <c r="A194" t="s">
        <v>70</v>
      </c>
      <c r="B194" s="19"/>
      <c r="C194" s="41">
        <v>49488.665999999997</v>
      </c>
      <c r="D194" s="41"/>
      <c r="E194" s="1">
        <f t="shared" si="24"/>
        <v>7661.0085067716782</v>
      </c>
      <c r="F194" s="1">
        <f t="shared" si="25"/>
        <v>7661</v>
      </c>
      <c r="G194" s="1">
        <f t="shared" si="31"/>
        <v>6.9489379966398701E-3</v>
      </c>
      <c r="I194" s="1">
        <f t="shared" si="30"/>
        <v>6.9489379966398701E-3</v>
      </c>
      <c r="O194" s="1">
        <f t="shared" ca="1" si="26"/>
        <v>2.018242418130989E-3</v>
      </c>
      <c r="Q194" s="122">
        <f t="shared" si="27"/>
        <v>34470.165999999997</v>
      </c>
    </row>
    <row r="195" spans="1:17" x14ac:dyDescent="0.2">
      <c r="A195" t="s">
        <v>70</v>
      </c>
      <c r="B195" s="19"/>
      <c r="C195" s="41">
        <v>49492.733699999997</v>
      </c>
      <c r="D195" s="41"/>
      <c r="E195" s="1">
        <f t="shared" si="24"/>
        <v>7665.9881159106653</v>
      </c>
      <c r="F195" s="1">
        <f t="shared" si="25"/>
        <v>7666</v>
      </c>
      <c r="G195" s="1">
        <f t="shared" si="31"/>
        <v>-9.707772005640436E-3</v>
      </c>
      <c r="L195" s="1">
        <f>G195</f>
        <v>-9.707772005640436E-3</v>
      </c>
      <c r="O195" s="1">
        <f t="shared" ca="1" si="26"/>
        <v>2.0142450971098449E-3</v>
      </c>
      <c r="Q195" s="122">
        <f t="shared" si="27"/>
        <v>34474.233699999997</v>
      </c>
    </row>
    <row r="196" spans="1:17" x14ac:dyDescent="0.2">
      <c r="A196" s="45" t="s">
        <v>98</v>
      </c>
      <c r="B196" s="46" t="s">
        <v>47</v>
      </c>
      <c r="C196" s="47">
        <v>49830.925799999997</v>
      </c>
      <c r="D196" s="47" t="s">
        <v>81</v>
      </c>
      <c r="E196" s="30">
        <f t="shared" si="24"/>
        <v>8079.9971312985499</v>
      </c>
      <c r="F196" s="1">
        <f t="shared" si="25"/>
        <v>8080</v>
      </c>
      <c r="G196" s="1">
        <f t="shared" si="31"/>
        <v>-2.3433599999407306E-3</v>
      </c>
      <c r="L196" s="1">
        <f>G196</f>
        <v>-2.3433599999407306E-3</v>
      </c>
      <c r="O196" s="1">
        <f t="shared" ca="1" si="26"/>
        <v>1.6832669165591568E-3</v>
      </c>
      <c r="Q196" s="122">
        <f t="shared" si="27"/>
        <v>34812.425799999997</v>
      </c>
    </row>
    <row r="197" spans="1:17" x14ac:dyDescent="0.2">
      <c r="A197" s="45" t="s">
        <v>98</v>
      </c>
      <c r="B197" s="46" t="s">
        <v>47</v>
      </c>
      <c r="C197" s="47">
        <v>49831.741900000001</v>
      </c>
      <c r="D197" s="47" t="s">
        <v>81</v>
      </c>
      <c r="E197" s="30">
        <f t="shared" si="24"/>
        <v>8080.9961870348006</v>
      </c>
      <c r="F197" s="1">
        <f t="shared" si="25"/>
        <v>8081</v>
      </c>
      <c r="G197" s="1">
        <f t="shared" si="31"/>
        <v>-3.1147019981290214E-3</v>
      </c>
      <c r="L197" s="1">
        <f>G197</f>
        <v>-3.1147019981290214E-3</v>
      </c>
      <c r="O197" s="1">
        <f t="shared" ca="1" si="26"/>
        <v>1.6824674523549278E-3</v>
      </c>
      <c r="Q197" s="122">
        <f t="shared" si="27"/>
        <v>34813.241900000001</v>
      </c>
    </row>
    <row r="198" spans="1:17" x14ac:dyDescent="0.2">
      <c r="A198" s="45" t="s">
        <v>98</v>
      </c>
      <c r="B198" s="46" t="s">
        <v>46</v>
      </c>
      <c r="C198" s="47">
        <v>49833.784699999997</v>
      </c>
      <c r="D198" s="47" t="s">
        <v>81</v>
      </c>
      <c r="E198" s="30">
        <f t="shared" si="24"/>
        <v>8083.4969480420286</v>
      </c>
      <c r="F198" s="1">
        <f t="shared" si="25"/>
        <v>8083.5</v>
      </c>
      <c r="G198" s="1">
        <f t="shared" si="31"/>
        <v>-2.4930570070864633E-3</v>
      </c>
      <c r="L198" s="1">
        <f>G198</f>
        <v>-2.4930570070864633E-3</v>
      </c>
      <c r="O198" s="1">
        <f t="shared" ca="1" si="26"/>
        <v>1.6804687918443566E-3</v>
      </c>
      <c r="Q198" s="122">
        <f t="shared" si="27"/>
        <v>34815.284699999997</v>
      </c>
    </row>
    <row r="199" spans="1:17" x14ac:dyDescent="0.2">
      <c r="A199" s="42" t="s">
        <v>99</v>
      </c>
      <c r="B199" s="43" t="s">
        <v>47</v>
      </c>
      <c r="C199" s="44">
        <v>49837.469499999999</v>
      </c>
      <c r="D199" s="41"/>
      <c r="E199" s="30">
        <f t="shared" si="24"/>
        <v>8088.0078175150365</v>
      </c>
      <c r="F199" s="1">
        <f t="shared" si="25"/>
        <v>8088</v>
      </c>
      <c r="G199" s="1">
        <f t="shared" si="31"/>
        <v>6.3859040019451641E-3</v>
      </c>
      <c r="K199" s="1">
        <f>+G199</f>
        <v>6.3859040019451641E-3</v>
      </c>
      <c r="O199" s="1">
        <f t="shared" ca="1" si="26"/>
        <v>1.6768712029253266E-3</v>
      </c>
      <c r="Q199" s="122">
        <f t="shared" si="27"/>
        <v>34818.969499999999</v>
      </c>
    </row>
    <row r="200" spans="1:17" x14ac:dyDescent="0.2">
      <c r="A200" t="s">
        <v>100</v>
      </c>
      <c r="B200" s="19" t="s">
        <v>46</v>
      </c>
      <c r="C200" s="41">
        <v>49844.413</v>
      </c>
      <c r="D200" s="41">
        <v>5.0000000000000001E-3</v>
      </c>
      <c r="E200" s="1">
        <f t="shared" si="24"/>
        <v>8096.5079320899958</v>
      </c>
      <c r="F200" s="1">
        <f t="shared" si="25"/>
        <v>8096.5</v>
      </c>
      <c r="G200" s="1">
        <f t="shared" si="31"/>
        <v>6.4794970021466725E-3</v>
      </c>
      <c r="I200" s="1">
        <f>+G200</f>
        <v>6.4794970021466725E-3</v>
      </c>
      <c r="O200" s="1">
        <f t="shared" ca="1" si="26"/>
        <v>1.6700757571893833E-3</v>
      </c>
      <c r="Q200" s="122">
        <f t="shared" si="27"/>
        <v>34825.913</v>
      </c>
    </row>
    <row r="201" spans="1:17" x14ac:dyDescent="0.2">
      <c r="A201" s="42" t="s">
        <v>87</v>
      </c>
      <c r="B201" s="43" t="s">
        <v>47</v>
      </c>
      <c r="C201" s="44">
        <v>49857.072999999997</v>
      </c>
      <c r="D201" s="41"/>
      <c r="E201" s="30">
        <f t="shared" si="24"/>
        <v>8112.0060887140244</v>
      </c>
      <c r="F201" s="1">
        <f t="shared" si="25"/>
        <v>8112</v>
      </c>
      <c r="G201" s="1">
        <f t="shared" si="31"/>
        <v>4.973695999069605E-3</v>
      </c>
      <c r="K201" s="1">
        <f>+G201</f>
        <v>4.973695999069605E-3</v>
      </c>
      <c r="O201" s="1">
        <f t="shared" ca="1" si="26"/>
        <v>1.6576840620238379E-3</v>
      </c>
      <c r="Q201" s="122">
        <f t="shared" si="27"/>
        <v>34838.572999999997</v>
      </c>
    </row>
    <row r="202" spans="1:17" x14ac:dyDescent="0.2">
      <c r="A202" s="42" t="s">
        <v>99</v>
      </c>
      <c r="B202" s="43" t="s">
        <v>47</v>
      </c>
      <c r="C202" s="44">
        <v>49864.419800000003</v>
      </c>
      <c r="D202" s="41"/>
      <c r="E202" s="30">
        <f t="shared" si="24"/>
        <v>8120.9999162879221</v>
      </c>
      <c r="F202" s="1">
        <f t="shared" si="25"/>
        <v>8121</v>
      </c>
      <c r="G202" s="1">
        <f t="shared" si="31"/>
        <v>-6.8381996243260801E-5</v>
      </c>
      <c r="K202" s="1">
        <f>+G202</f>
        <v>-6.8381996243260801E-5</v>
      </c>
      <c r="O202" s="1">
        <f t="shared" ca="1" si="26"/>
        <v>1.6504888841857796E-3</v>
      </c>
      <c r="Q202" s="122">
        <f t="shared" si="27"/>
        <v>34845.919800000003</v>
      </c>
    </row>
    <row r="203" spans="1:17" x14ac:dyDescent="0.2">
      <c r="A203" t="s">
        <v>70</v>
      </c>
      <c r="B203" s="19"/>
      <c r="C203" s="41">
        <v>50152.781999999999</v>
      </c>
      <c r="D203" s="41"/>
      <c r="E203" s="1">
        <f t="shared" si="24"/>
        <v>8474.0080158179899</v>
      </c>
      <c r="F203" s="1">
        <f t="shared" si="25"/>
        <v>8474</v>
      </c>
      <c r="G203" s="1">
        <f t="shared" si="31"/>
        <v>6.5478920005261898E-3</v>
      </c>
      <c r="I203" s="1">
        <f>+G203</f>
        <v>6.5478920005261898E-3</v>
      </c>
      <c r="O203" s="1">
        <f t="shared" ca="1" si="26"/>
        <v>1.3682780200930424E-3</v>
      </c>
      <c r="Q203" s="122">
        <f t="shared" si="27"/>
        <v>35134.281999999999</v>
      </c>
    </row>
    <row r="204" spans="1:17" x14ac:dyDescent="0.2">
      <c r="A204" s="42" t="s">
        <v>101</v>
      </c>
      <c r="B204" s="43" t="s">
        <v>47</v>
      </c>
      <c r="C204" s="44">
        <v>50166.661999999997</v>
      </c>
      <c r="D204" s="41"/>
      <c r="E204" s="30">
        <f t="shared" si="24"/>
        <v>8490.9996756869896</v>
      </c>
      <c r="F204" s="1">
        <f t="shared" si="25"/>
        <v>8491</v>
      </c>
      <c r="G204" s="1">
        <f t="shared" si="31"/>
        <v>-2.6492200413485989E-4</v>
      </c>
      <c r="L204" s="1">
        <f>G204</f>
        <v>-2.6492200413485989E-4</v>
      </c>
      <c r="O204" s="1">
        <f t="shared" ca="1" si="26"/>
        <v>1.3546871286211548E-3</v>
      </c>
      <c r="Q204" s="122">
        <f t="shared" si="27"/>
        <v>35148.161999999997</v>
      </c>
    </row>
    <row r="205" spans="1:17" x14ac:dyDescent="0.2">
      <c r="A205" t="s">
        <v>102</v>
      </c>
      <c r="B205" s="19"/>
      <c r="C205" s="41">
        <v>50190.360999999997</v>
      </c>
      <c r="D205" s="41">
        <v>4.0000000000000001E-3</v>
      </c>
      <c r="E205" s="1">
        <f t="shared" si="24"/>
        <v>8520.011588312027</v>
      </c>
      <c r="F205" s="1">
        <f t="shared" si="25"/>
        <v>8520</v>
      </c>
      <c r="G205" s="1">
        <f t="shared" si="31"/>
        <v>9.4661599941900931E-3</v>
      </c>
      <c r="I205" s="1">
        <f>+G205</f>
        <v>9.4661599941900931E-3</v>
      </c>
      <c r="O205" s="1">
        <f t="shared" ca="1" si="26"/>
        <v>1.3315026666985219E-3</v>
      </c>
      <c r="Q205" s="122">
        <f t="shared" si="27"/>
        <v>35171.860999999997</v>
      </c>
    </row>
    <row r="206" spans="1:17" x14ac:dyDescent="0.2">
      <c r="A206" t="s">
        <v>102</v>
      </c>
      <c r="B206" s="19" t="s">
        <v>46</v>
      </c>
      <c r="C206" s="41">
        <v>50192.4</v>
      </c>
      <c r="D206" s="41">
        <v>5.0000000000000001E-3</v>
      </c>
      <c r="E206" s="1">
        <f t="shared" si="24"/>
        <v>8522.5076974239128</v>
      </c>
      <c r="F206" s="1">
        <f t="shared" si="25"/>
        <v>8522.5</v>
      </c>
      <c r="G206" s="1">
        <f t="shared" si="31"/>
        <v>6.2878050011931919E-3</v>
      </c>
      <c r="I206" s="1">
        <f>+G206</f>
        <v>6.2878050011931919E-3</v>
      </c>
      <c r="O206" s="1">
        <f t="shared" ca="1" si="26"/>
        <v>1.3295040061879499E-3</v>
      </c>
      <c r="Q206" s="122">
        <f t="shared" si="27"/>
        <v>35173.9</v>
      </c>
    </row>
    <row r="207" spans="1:17" x14ac:dyDescent="0.2">
      <c r="A207" t="s">
        <v>103</v>
      </c>
      <c r="B207" s="19"/>
      <c r="C207" s="41">
        <v>50194.442000000003</v>
      </c>
      <c r="D207" s="41">
        <v>5.0000000000000001E-3</v>
      </c>
      <c r="E207" s="1">
        <f t="shared" si="24"/>
        <v>8525.0074790847575</v>
      </c>
      <c r="F207" s="1">
        <f t="shared" si="25"/>
        <v>8525</v>
      </c>
      <c r="G207" s="1">
        <f t="shared" si="31"/>
        <v>6.1094500051694922E-3</v>
      </c>
      <c r="I207" s="1">
        <f>+G207</f>
        <v>6.1094500051694922E-3</v>
      </c>
      <c r="O207" s="1">
        <f t="shared" ca="1" si="26"/>
        <v>1.3275053456773779E-3</v>
      </c>
      <c r="Q207" s="122">
        <f t="shared" si="27"/>
        <v>35175.942000000003</v>
      </c>
    </row>
    <row r="208" spans="1:17" x14ac:dyDescent="0.2">
      <c r="A208" s="42" t="s">
        <v>101</v>
      </c>
      <c r="B208" s="43" t="s">
        <v>47</v>
      </c>
      <c r="C208" s="44">
        <v>50197.7</v>
      </c>
      <c r="D208" s="41"/>
      <c r="E208" s="30">
        <f t="shared" si="24"/>
        <v>8528.9958672586126</v>
      </c>
      <c r="F208" s="1">
        <f t="shared" si="25"/>
        <v>8529</v>
      </c>
      <c r="G208" s="1">
        <f t="shared" si="31"/>
        <v>-3.3759180005290546E-3</v>
      </c>
      <c r="L208" s="1">
        <f>G208</f>
        <v>-3.3759180005290546E-3</v>
      </c>
      <c r="O208" s="1">
        <f t="shared" ca="1" si="26"/>
        <v>1.3243074888604628E-3</v>
      </c>
      <c r="Q208" s="122">
        <f t="shared" si="27"/>
        <v>35179.199999999997</v>
      </c>
    </row>
    <row r="209" spans="1:17" x14ac:dyDescent="0.2">
      <c r="A209" t="s">
        <v>102</v>
      </c>
      <c r="B209" s="19" t="s">
        <v>46</v>
      </c>
      <c r="C209" s="41">
        <v>50210.370999999999</v>
      </c>
      <c r="D209" s="41">
        <v>5.0000000000000001E-3</v>
      </c>
      <c r="E209" s="1">
        <f t="shared" si="24"/>
        <v>8544.5074898955118</v>
      </c>
      <c r="F209" s="1">
        <f t="shared" si="25"/>
        <v>8544.5</v>
      </c>
      <c r="G209" s="1">
        <f t="shared" si="31"/>
        <v>6.1182810022728518E-3</v>
      </c>
      <c r="I209" s="1">
        <f>+G209</f>
        <v>6.1182810022728518E-3</v>
      </c>
      <c r="O209" s="1">
        <f t="shared" ca="1" si="26"/>
        <v>1.3119157936949183E-3</v>
      </c>
      <c r="Q209" s="122">
        <f t="shared" si="27"/>
        <v>35191.870999999999</v>
      </c>
    </row>
    <row r="210" spans="1:17" x14ac:dyDescent="0.2">
      <c r="A210" s="45" t="s">
        <v>98</v>
      </c>
      <c r="B210" s="46" t="s">
        <v>47</v>
      </c>
      <c r="C210" s="47">
        <v>50214.8557</v>
      </c>
      <c r="D210" s="47" t="s">
        <v>81</v>
      </c>
      <c r="E210" s="30">
        <f t="shared" si="24"/>
        <v>8549.9975833403641</v>
      </c>
      <c r="F210" s="1">
        <f t="shared" si="25"/>
        <v>8550</v>
      </c>
      <c r="G210" s="1">
        <f t="shared" si="31"/>
        <v>-1.9740999996429309E-3</v>
      </c>
      <c r="L210" s="1">
        <f>G210</f>
        <v>-1.9740999996429309E-3</v>
      </c>
      <c r="O210" s="1">
        <f t="shared" ca="1" si="26"/>
        <v>1.3075187405716601E-3</v>
      </c>
      <c r="Q210" s="122">
        <f t="shared" si="27"/>
        <v>35196.3557</v>
      </c>
    </row>
    <row r="211" spans="1:17" x14ac:dyDescent="0.2">
      <c r="A211" s="45" t="s">
        <v>98</v>
      </c>
      <c r="B211" s="46" t="s">
        <v>47</v>
      </c>
      <c r="C211" s="47">
        <v>50223.839</v>
      </c>
      <c r="D211" s="47" t="s">
        <v>81</v>
      </c>
      <c r="E211" s="30">
        <f t="shared" si="24"/>
        <v>8560.9947863735924</v>
      </c>
      <c r="F211" s="1">
        <f t="shared" si="25"/>
        <v>8561</v>
      </c>
      <c r="G211" s="1">
        <f t="shared" si="31"/>
        <v>-4.2588619980961084E-3</v>
      </c>
      <c r="L211" s="1">
        <f>G211</f>
        <v>-4.2588619980961084E-3</v>
      </c>
      <c r="O211" s="1">
        <f t="shared" ca="1" si="26"/>
        <v>1.2987246343251439E-3</v>
      </c>
      <c r="Q211" s="122">
        <f t="shared" si="27"/>
        <v>35205.339</v>
      </c>
    </row>
    <row r="212" spans="1:17" x14ac:dyDescent="0.2">
      <c r="A212" s="45" t="s">
        <v>98</v>
      </c>
      <c r="B212" s="46" t="s">
        <v>46</v>
      </c>
      <c r="C212" s="47">
        <v>50226.699800000002</v>
      </c>
      <c r="D212" s="47" t="s">
        <v>81</v>
      </c>
      <c r="E212" s="30">
        <f t="shared" si="24"/>
        <v>8564.4969290647514</v>
      </c>
      <c r="F212" s="1">
        <f t="shared" si="25"/>
        <v>8564.5</v>
      </c>
      <c r="G212" s="1">
        <f t="shared" si="31"/>
        <v>-2.508559002308175E-3</v>
      </c>
      <c r="L212" s="1">
        <f>G212</f>
        <v>-2.508559002308175E-3</v>
      </c>
      <c r="O212" s="1">
        <f t="shared" ca="1" si="26"/>
        <v>1.2959265096103437E-3</v>
      </c>
      <c r="Q212" s="122">
        <f t="shared" si="27"/>
        <v>35208.199800000002</v>
      </c>
    </row>
    <row r="213" spans="1:17" x14ac:dyDescent="0.2">
      <c r="A213" s="42" t="s">
        <v>99</v>
      </c>
      <c r="B213" s="43" t="s">
        <v>47</v>
      </c>
      <c r="C213" s="44">
        <v>50515.471700000002</v>
      </c>
      <c r="D213" s="41"/>
      <c r="E213" s="30">
        <f t="shared" ref="E213:E276" si="32">+(C213-C$7)/C$8</f>
        <v>8918.0065763648763</v>
      </c>
      <c r="F213" s="1">
        <f t="shared" ref="F213:F276" si="33">ROUND(2*E213,0)/2</f>
        <v>8918</v>
      </c>
      <c r="G213" s="1">
        <f t="shared" si="31"/>
        <v>5.37204399734037E-3</v>
      </c>
      <c r="K213" s="1">
        <f>+G213</f>
        <v>5.37204399734037E-3</v>
      </c>
      <c r="O213" s="1">
        <f t="shared" ref="O213:O276" ca="1" si="34">+C$11+C$12*$F213</f>
        <v>1.0133159134154924E-3</v>
      </c>
      <c r="Q213" s="122">
        <f t="shared" ref="Q213:Q276" si="35">+C213-15018.5</f>
        <v>35496.971700000002</v>
      </c>
    </row>
    <row r="214" spans="1:17" x14ac:dyDescent="0.2">
      <c r="A214" s="42" t="s">
        <v>99</v>
      </c>
      <c r="B214" s="43" t="s">
        <v>47</v>
      </c>
      <c r="C214" s="44">
        <v>50515.4738</v>
      </c>
      <c r="D214" s="41"/>
      <c r="E214" s="30">
        <f t="shared" si="32"/>
        <v>8918.0091471491469</v>
      </c>
      <c r="F214" s="1">
        <f t="shared" si="33"/>
        <v>8918</v>
      </c>
      <c r="G214" s="1">
        <f t="shared" si="31"/>
        <v>7.4720439952216111E-3</v>
      </c>
      <c r="K214" s="1">
        <f>+G214</f>
        <v>7.4720439952216111E-3</v>
      </c>
      <c r="O214" s="1">
        <f t="shared" ca="1" si="34"/>
        <v>1.0133159134154924E-3</v>
      </c>
      <c r="Q214" s="122">
        <f t="shared" si="35"/>
        <v>35496.9738</v>
      </c>
    </row>
    <row r="215" spans="1:17" x14ac:dyDescent="0.2">
      <c r="A215" s="42" t="s">
        <v>87</v>
      </c>
      <c r="B215" s="43" t="s">
        <v>47</v>
      </c>
      <c r="C215" s="44">
        <v>50566.112000000001</v>
      </c>
      <c r="D215" s="41"/>
      <c r="E215" s="30">
        <f t="shared" si="32"/>
        <v>8979.9995701159023</v>
      </c>
      <c r="F215" s="1">
        <f t="shared" si="33"/>
        <v>8980</v>
      </c>
      <c r="G215" s="1">
        <f t="shared" si="31"/>
        <v>-3.5116000071866438E-4</v>
      </c>
      <c r="K215" s="1">
        <f>+G215</f>
        <v>-3.5116000071866438E-4</v>
      </c>
      <c r="O215" s="1">
        <f t="shared" ca="1" si="34"/>
        <v>9.6374913275331167E-4</v>
      </c>
      <c r="Q215" s="122">
        <f t="shared" si="35"/>
        <v>35547.612000000001</v>
      </c>
    </row>
    <row r="216" spans="1:17" x14ac:dyDescent="0.2">
      <c r="A216" t="s">
        <v>104</v>
      </c>
      <c r="B216" s="19" t="s">
        <v>46</v>
      </c>
      <c r="C216" s="41">
        <v>50571.417000000001</v>
      </c>
      <c r="D216" s="41">
        <v>6.0000000000000001E-3</v>
      </c>
      <c r="E216" s="1">
        <f t="shared" si="32"/>
        <v>8986.4938608655466</v>
      </c>
      <c r="F216" s="1">
        <f t="shared" si="33"/>
        <v>8986.5</v>
      </c>
      <c r="G216" s="1">
        <f t="shared" si="31"/>
        <v>-5.0148829977842979E-3</v>
      </c>
      <c r="I216" s="1">
        <f>+G216</f>
        <v>-5.0148829977842979E-3</v>
      </c>
      <c r="O216" s="1">
        <f t="shared" ca="1" si="34"/>
        <v>9.5855261542582542E-4</v>
      </c>
      <c r="Q216" s="122">
        <f t="shared" si="35"/>
        <v>35552.917000000001</v>
      </c>
    </row>
    <row r="217" spans="1:17" x14ac:dyDescent="0.2">
      <c r="A217" t="s">
        <v>105</v>
      </c>
      <c r="B217" s="19"/>
      <c r="C217" s="41">
        <v>50573.470999999998</v>
      </c>
      <c r="D217" s="41">
        <v>2E-3</v>
      </c>
      <c r="E217" s="1">
        <f t="shared" si="32"/>
        <v>8989.0083327222383</v>
      </c>
      <c r="F217" s="1">
        <f t="shared" si="33"/>
        <v>8989</v>
      </c>
      <c r="G217" s="1">
        <f t="shared" si="31"/>
        <v>6.806761994084809E-3</v>
      </c>
      <c r="I217" s="1">
        <f>+G217</f>
        <v>6.806761994084809E-3</v>
      </c>
      <c r="O217" s="1">
        <f t="shared" ca="1" si="34"/>
        <v>9.5655395491525338E-4</v>
      </c>
      <c r="Q217" s="122">
        <f t="shared" si="35"/>
        <v>35554.970999999998</v>
      </c>
    </row>
    <row r="218" spans="1:17" x14ac:dyDescent="0.2">
      <c r="A218" s="42" t="s">
        <v>101</v>
      </c>
      <c r="B218" s="43" t="s">
        <v>47</v>
      </c>
      <c r="C218" s="44">
        <v>50581.633000000002</v>
      </c>
      <c r="D218" s="41"/>
      <c r="E218" s="30">
        <f t="shared" si="32"/>
        <v>8999.0001142676902</v>
      </c>
      <c r="F218" s="1">
        <f t="shared" si="33"/>
        <v>8999</v>
      </c>
      <c r="G218" s="1">
        <f t="shared" si="31"/>
        <v>9.3342001491691917E-5</v>
      </c>
      <c r="L218" s="1">
        <f>G218</f>
        <v>9.3342001491691917E-5</v>
      </c>
      <c r="O218" s="1">
        <f t="shared" ca="1" si="34"/>
        <v>9.4855931287296611E-4</v>
      </c>
      <c r="Q218" s="122">
        <f t="shared" si="35"/>
        <v>35563.133000000002</v>
      </c>
    </row>
    <row r="219" spans="1:17" x14ac:dyDescent="0.2">
      <c r="A219" t="s">
        <v>106</v>
      </c>
      <c r="B219" s="19"/>
      <c r="C219" s="41">
        <v>50582.448199999999</v>
      </c>
      <c r="D219" s="41">
        <v>2.9999999999999997E-4</v>
      </c>
      <c r="E219" s="1">
        <f t="shared" si="32"/>
        <v>8999.9980682392434</v>
      </c>
      <c r="F219" s="1">
        <f t="shared" si="33"/>
        <v>9000</v>
      </c>
      <c r="G219" s="1">
        <f t="shared" si="31"/>
        <v>-1.5780000030645169E-3</v>
      </c>
      <c r="L219" s="1">
        <f>G219</f>
        <v>-1.5780000030645169E-3</v>
      </c>
      <c r="O219" s="1">
        <f t="shared" ca="1" si="34"/>
        <v>9.4775984866873799E-4</v>
      </c>
      <c r="Q219" s="122">
        <f t="shared" si="35"/>
        <v>35563.948199999999</v>
      </c>
    </row>
    <row r="220" spans="1:17" x14ac:dyDescent="0.2">
      <c r="A220" t="s">
        <v>107</v>
      </c>
      <c r="B220" s="19"/>
      <c r="C220" s="41">
        <v>50582.448199999999</v>
      </c>
      <c r="D220" s="41">
        <v>2.9999999999999997E-4</v>
      </c>
      <c r="E220" s="1">
        <f t="shared" si="32"/>
        <v>8999.9980682392434</v>
      </c>
      <c r="F220" s="1">
        <f t="shared" si="33"/>
        <v>9000</v>
      </c>
      <c r="G220" s="1">
        <f t="shared" si="31"/>
        <v>-1.5780000030645169E-3</v>
      </c>
      <c r="L220" s="1">
        <f>G220</f>
        <v>-1.5780000030645169E-3</v>
      </c>
      <c r="O220" s="1">
        <f t="shared" ca="1" si="34"/>
        <v>9.4775984866873799E-4</v>
      </c>
      <c r="Q220" s="122">
        <f t="shared" si="35"/>
        <v>35563.948199999999</v>
      </c>
    </row>
    <row r="221" spans="1:17" x14ac:dyDescent="0.2">
      <c r="A221" s="42" t="s">
        <v>99</v>
      </c>
      <c r="B221" s="43" t="s">
        <v>47</v>
      </c>
      <c r="C221" s="44">
        <v>50609.411999999997</v>
      </c>
      <c r="D221" s="41"/>
      <c r="E221" s="30">
        <f t="shared" si="32"/>
        <v>9033.0066934824554</v>
      </c>
      <c r="F221" s="1">
        <f t="shared" si="33"/>
        <v>9033</v>
      </c>
      <c r="G221" s="1">
        <f t="shared" si="31"/>
        <v>5.4677139996783808E-3</v>
      </c>
      <c r="K221" s="1">
        <f>+G221</f>
        <v>5.4677139996783808E-3</v>
      </c>
      <c r="O221" s="1">
        <f t="shared" ca="1" si="34"/>
        <v>9.2137752992919007E-4</v>
      </c>
      <c r="Q221" s="122">
        <f t="shared" si="35"/>
        <v>35590.911999999997</v>
      </c>
    </row>
    <row r="222" spans="1:17" x14ac:dyDescent="0.2">
      <c r="A222" s="42" t="s">
        <v>101</v>
      </c>
      <c r="B222" s="43" t="s">
        <v>47</v>
      </c>
      <c r="C222" s="44">
        <v>50897.754000000001</v>
      </c>
      <c r="D222" s="41"/>
      <c r="E222" s="30">
        <f t="shared" si="32"/>
        <v>9385.9900645161815</v>
      </c>
      <c r="F222" s="1">
        <f t="shared" si="33"/>
        <v>9386</v>
      </c>
      <c r="G222" s="1">
        <f t="shared" ref="G222:G243" si="36">+C222-(C$7+F222*C$8)</f>
        <v>-8.1160120025742799E-3</v>
      </c>
      <c r="K222" s="1">
        <f>+G222</f>
        <v>-8.1160120025742799E-3</v>
      </c>
      <c r="O222" s="1">
        <f t="shared" ca="1" si="34"/>
        <v>6.3916666583645285E-4</v>
      </c>
      <c r="Q222" s="122">
        <f t="shared" si="35"/>
        <v>35879.254000000001</v>
      </c>
    </row>
    <row r="223" spans="1:17" x14ac:dyDescent="0.2">
      <c r="A223" t="s">
        <v>108</v>
      </c>
      <c r="B223" s="19" t="s">
        <v>47</v>
      </c>
      <c r="C223" s="41">
        <v>50948.407500000001</v>
      </c>
      <c r="D223" s="41">
        <v>2.0000000000000001E-4</v>
      </c>
      <c r="E223" s="1">
        <f t="shared" si="32"/>
        <v>9447.9992174826475</v>
      </c>
      <c r="F223" s="1">
        <f t="shared" si="33"/>
        <v>9448</v>
      </c>
      <c r="G223" s="1">
        <f t="shared" si="36"/>
        <v>-6.3921599939931184E-4</v>
      </c>
      <c r="L223" s="1">
        <f>G223</f>
        <v>-6.3921599939931184E-4</v>
      </c>
      <c r="O223" s="1">
        <f t="shared" ca="1" si="34"/>
        <v>5.8959988517427297E-4</v>
      </c>
      <c r="Q223" s="122">
        <f t="shared" si="35"/>
        <v>35929.907500000001</v>
      </c>
    </row>
    <row r="224" spans="1:17" x14ac:dyDescent="0.2">
      <c r="A224" s="45" t="s">
        <v>98</v>
      </c>
      <c r="B224" s="46" t="s">
        <v>47</v>
      </c>
      <c r="C224" s="47">
        <v>50950.856699999997</v>
      </c>
      <c r="D224" s="47" t="s">
        <v>81</v>
      </c>
      <c r="E224" s="30">
        <f t="shared" si="32"/>
        <v>9450.99748645607</v>
      </c>
      <c r="F224" s="1">
        <f t="shared" si="33"/>
        <v>9451</v>
      </c>
      <c r="G224" s="1">
        <f t="shared" si="36"/>
        <v>-2.0532420021481812E-3</v>
      </c>
      <c r="L224" s="1">
        <f>G224</f>
        <v>-2.0532420021481812E-3</v>
      </c>
      <c r="O224" s="1">
        <f t="shared" ca="1" si="34"/>
        <v>5.8720149256158687E-4</v>
      </c>
      <c r="Q224" s="122">
        <f t="shared" si="35"/>
        <v>35932.356699999997</v>
      </c>
    </row>
    <row r="225" spans="1:17" x14ac:dyDescent="0.2">
      <c r="A225" s="42" t="s">
        <v>87</v>
      </c>
      <c r="B225" s="43" t="s">
        <v>47</v>
      </c>
      <c r="C225" s="44">
        <v>51284.142</v>
      </c>
      <c r="D225" s="41"/>
      <c r="E225" s="30">
        <f t="shared" si="32"/>
        <v>9858.9996807600073</v>
      </c>
      <c r="F225" s="1">
        <f t="shared" si="33"/>
        <v>9859</v>
      </c>
      <c r="G225" s="1">
        <f t="shared" si="36"/>
        <v>-2.6077799702761695E-4</v>
      </c>
      <c r="K225" s="1">
        <f>+G225</f>
        <v>-2.6077799702761695E-4</v>
      </c>
      <c r="O225" s="1">
        <f t="shared" ca="1" si="34"/>
        <v>2.6102009723627008E-4</v>
      </c>
      <c r="Q225" s="122">
        <f t="shared" si="35"/>
        <v>36265.642</v>
      </c>
    </row>
    <row r="226" spans="1:17" x14ac:dyDescent="0.2">
      <c r="A226" s="45" t="s">
        <v>98</v>
      </c>
      <c r="B226" s="46" t="s">
        <v>46</v>
      </c>
      <c r="C226" s="47">
        <v>51314.7716</v>
      </c>
      <c r="D226" s="47" t="s">
        <v>81</v>
      </c>
      <c r="E226" s="30">
        <f t="shared" si="32"/>
        <v>9896.4959159994614</v>
      </c>
      <c r="F226" s="1">
        <f t="shared" si="33"/>
        <v>9896.5</v>
      </c>
      <c r="G226" s="1">
        <f t="shared" si="36"/>
        <v>-3.3361030000378378E-3</v>
      </c>
      <c r="L226" s="1">
        <f>G226</f>
        <v>-3.3361030000378378E-3</v>
      </c>
      <c r="O226" s="1">
        <f t="shared" ca="1" si="34"/>
        <v>2.3104018957769389E-4</v>
      </c>
      <c r="Q226" s="122">
        <f t="shared" si="35"/>
        <v>36296.2716</v>
      </c>
    </row>
    <row r="227" spans="1:17" x14ac:dyDescent="0.2">
      <c r="A227" s="42" t="s">
        <v>101</v>
      </c>
      <c r="B227" s="43" t="s">
        <v>46</v>
      </c>
      <c r="C227" s="44">
        <v>51315.59</v>
      </c>
      <c r="D227" s="41"/>
      <c r="E227" s="30">
        <f t="shared" si="32"/>
        <v>9897.4977873565749</v>
      </c>
      <c r="F227" s="1">
        <f t="shared" si="33"/>
        <v>9897.5</v>
      </c>
      <c r="G227" s="1">
        <f t="shared" si="36"/>
        <v>-1.8074450053973123E-3</v>
      </c>
      <c r="K227" s="1">
        <f>+G227</f>
        <v>-1.8074450053973123E-3</v>
      </c>
      <c r="O227" s="1">
        <f t="shared" ca="1" si="34"/>
        <v>2.3024072537346403E-4</v>
      </c>
      <c r="Q227" s="122">
        <f t="shared" si="35"/>
        <v>36297.089999999997</v>
      </c>
    </row>
    <row r="228" spans="1:17" x14ac:dyDescent="0.2">
      <c r="A228" s="45" t="s">
        <v>98</v>
      </c>
      <c r="B228" s="46" t="s">
        <v>46</v>
      </c>
      <c r="C228" s="47">
        <v>51318.856800000001</v>
      </c>
      <c r="D228" s="47" t="s">
        <v>81</v>
      </c>
      <c r="E228" s="30">
        <f t="shared" si="32"/>
        <v>9901.4969483407349</v>
      </c>
      <c r="F228" s="1">
        <f t="shared" si="33"/>
        <v>9901.5</v>
      </c>
      <c r="G228" s="1">
        <f t="shared" si="36"/>
        <v>-2.492813000571914E-3</v>
      </c>
      <c r="L228" s="1">
        <f>G228</f>
        <v>-2.492813000571914E-3</v>
      </c>
      <c r="O228" s="1">
        <f t="shared" ca="1" si="34"/>
        <v>2.2704286855654982E-4</v>
      </c>
      <c r="Q228" s="122">
        <f t="shared" si="35"/>
        <v>36300.356800000001</v>
      </c>
    </row>
    <row r="229" spans="1:17" x14ac:dyDescent="0.2">
      <c r="A229" s="48" t="s">
        <v>109</v>
      </c>
      <c r="B229" s="49" t="s">
        <v>47</v>
      </c>
      <c r="C229" s="50">
        <v>51580.664199999999</v>
      </c>
      <c r="D229" s="50">
        <v>2.3E-3</v>
      </c>
      <c r="E229" s="1">
        <f t="shared" si="32"/>
        <v>10221.997113469552</v>
      </c>
      <c r="F229" s="1">
        <f t="shared" si="33"/>
        <v>10222</v>
      </c>
      <c r="G229" s="1">
        <f t="shared" si="36"/>
        <v>-2.3579240005346946E-3</v>
      </c>
      <c r="L229" s="1">
        <f>G229</f>
        <v>-2.3579240005346946E-3</v>
      </c>
      <c r="O229" s="1">
        <f t="shared" ca="1" si="34"/>
        <v>-2.9185408898754414E-5</v>
      </c>
      <c r="Q229" s="122">
        <f t="shared" si="35"/>
        <v>36562.164199999999</v>
      </c>
    </row>
    <row r="230" spans="1:17" x14ac:dyDescent="0.2">
      <c r="A230" s="42" t="s">
        <v>99</v>
      </c>
      <c r="B230" s="43" t="s">
        <v>47</v>
      </c>
      <c r="C230" s="44">
        <v>51657.450799999999</v>
      </c>
      <c r="D230" s="41"/>
      <c r="E230" s="30">
        <f t="shared" si="32"/>
        <v>10315.997962871365</v>
      </c>
      <c r="F230" s="1">
        <f t="shared" si="33"/>
        <v>10316</v>
      </c>
      <c r="G230" s="1">
        <f t="shared" si="36"/>
        <v>-1.6640720059513114E-3</v>
      </c>
      <c r="K230" s="1">
        <f>+G230</f>
        <v>-1.6640720059513114E-3</v>
      </c>
      <c r="O230" s="1">
        <f t="shared" ca="1" si="34"/>
        <v>-1.0433504409625323E-4</v>
      </c>
      <c r="Q230" s="122">
        <f t="shared" si="35"/>
        <v>36638.950799999999</v>
      </c>
    </row>
    <row r="231" spans="1:17" x14ac:dyDescent="0.2">
      <c r="A231" s="42" t="s">
        <v>99</v>
      </c>
      <c r="B231" s="43" t="s">
        <v>47</v>
      </c>
      <c r="C231" s="44">
        <v>51657.452899999997</v>
      </c>
      <c r="D231" s="41"/>
      <c r="E231" s="30">
        <f t="shared" si="32"/>
        <v>10316.000533655637</v>
      </c>
      <c r="F231" s="1">
        <f t="shared" si="33"/>
        <v>10316</v>
      </c>
      <c r="G231" s="1">
        <f t="shared" si="36"/>
        <v>4.359279919299297E-4</v>
      </c>
      <c r="K231" s="1">
        <f>+G231</f>
        <v>4.359279919299297E-4</v>
      </c>
      <c r="O231" s="1">
        <f t="shared" ca="1" si="34"/>
        <v>-1.0433504409625323E-4</v>
      </c>
      <c r="Q231" s="122">
        <f t="shared" si="35"/>
        <v>36638.952899999997</v>
      </c>
    </row>
    <row r="232" spans="1:17" x14ac:dyDescent="0.2">
      <c r="A232" s="42" t="s">
        <v>99</v>
      </c>
      <c r="B232" s="43" t="s">
        <v>47</v>
      </c>
      <c r="C232" s="44">
        <v>51657.456400000003</v>
      </c>
      <c r="D232" s="41"/>
      <c r="E232" s="30">
        <f t="shared" si="32"/>
        <v>10316.004818296102</v>
      </c>
      <c r="F232" s="1">
        <f t="shared" si="33"/>
        <v>10316</v>
      </c>
      <c r="G232" s="1">
        <f t="shared" si="36"/>
        <v>3.9359279980999418E-3</v>
      </c>
      <c r="K232" s="1">
        <f>+G232</f>
        <v>3.9359279980999418E-3</v>
      </c>
      <c r="O232" s="1">
        <f t="shared" ca="1" si="34"/>
        <v>-1.0433504409625323E-4</v>
      </c>
      <c r="Q232" s="122">
        <f t="shared" si="35"/>
        <v>36638.956400000003</v>
      </c>
    </row>
    <row r="233" spans="1:17" x14ac:dyDescent="0.2">
      <c r="A233" s="42" t="s">
        <v>101</v>
      </c>
      <c r="B233" s="43" t="s">
        <v>46</v>
      </c>
      <c r="C233" s="44">
        <v>51663.586000000003</v>
      </c>
      <c r="D233" s="41"/>
      <c r="E233" s="30">
        <f t="shared" si="32"/>
        <v>10323.508570337386</v>
      </c>
      <c r="F233" s="1">
        <f t="shared" si="33"/>
        <v>10323.5</v>
      </c>
      <c r="G233" s="1">
        <f t="shared" si="36"/>
        <v>7.0008630063966848E-3</v>
      </c>
      <c r="K233" s="1">
        <f>+G233</f>
        <v>7.0008630063966848E-3</v>
      </c>
      <c r="O233" s="1">
        <f t="shared" ca="1" si="34"/>
        <v>-1.1033102562796847E-4</v>
      </c>
      <c r="Q233" s="122">
        <f t="shared" si="35"/>
        <v>36645.086000000003</v>
      </c>
    </row>
    <row r="234" spans="1:17" x14ac:dyDescent="0.2">
      <c r="A234" s="45" t="s">
        <v>98</v>
      </c>
      <c r="B234" s="46" t="s">
        <v>46</v>
      </c>
      <c r="C234" s="47">
        <v>51693.799599999998</v>
      </c>
      <c r="D234" s="47" t="s">
        <v>81</v>
      </c>
      <c r="E234" s="30">
        <f t="shared" si="32"/>
        <v>10360.495545453959</v>
      </c>
      <c r="F234" s="1">
        <f t="shared" si="33"/>
        <v>10360.5</v>
      </c>
      <c r="G234" s="1">
        <f t="shared" si="36"/>
        <v>-3.6387910004123114E-3</v>
      </c>
      <c r="L234" s="1">
        <f>G234</f>
        <v>-3.6387910004123114E-3</v>
      </c>
      <c r="O234" s="1">
        <f t="shared" ca="1" si="34"/>
        <v>-1.3991120118443147E-4</v>
      </c>
      <c r="Q234" s="122">
        <f t="shared" si="35"/>
        <v>36675.299599999998</v>
      </c>
    </row>
    <row r="235" spans="1:17" x14ac:dyDescent="0.2">
      <c r="A235" s="45" t="s">
        <v>98</v>
      </c>
      <c r="B235" s="46" t="s">
        <v>47</v>
      </c>
      <c r="C235" s="47">
        <v>51695.8416</v>
      </c>
      <c r="D235" s="47" t="s">
        <v>81</v>
      </c>
      <c r="E235" s="30">
        <f t="shared" si="32"/>
        <v>10362.995327114804</v>
      </c>
      <c r="F235" s="1">
        <f t="shared" si="33"/>
        <v>10363</v>
      </c>
      <c r="G235" s="1">
        <f t="shared" si="36"/>
        <v>-3.8171460037119687E-3</v>
      </c>
      <c r="L235" s="1">
        <f>G235</f>
        <v>-3.8171460037119687E-3</v>
      </c>
      <c r="O235" s="1">
        <f t="shared" ca="1" si="34"/>
        <v>-1.4190986169500264E-4</v>
      </c>
      <c r="Q235" s="122">
        <f t="shared" si="35"/>
        <v>36677.3416</v>
      </c>
    </row>
    <row r="236" spans="1:17" x14ac:dyDescent="0.2">
      <c r="A236" s="42" t="s">
        <v>101</v>
      </c>
      <c r="B236" s="43" t="s">
        <v>46</v>
      </c>
      <c r="C236" s="44">
        <v>52015.646999999997</v>
      </c>
      <c r="D236" s="41"/>
      <c r="E236" s="30">
        <f t="shared" si="32"/>
        <v>10754.495657163105</v>
      </c>
      <c r="F236" s="1">
        <f t="shared" si="33"/>
        <v>10754.5</v>
      </c>
      <c r="G236" s="1">
        <f t="shared" si="36"/>
        <v>-3.5475390031933784E-3</v>
      </c>
      <c r="K236" s="1">
        <f>+G236</f>
        <v>-3.5475390031933784E-3</v>
      </c>
      <c r="O236" s="1">
        <f t="shared" ca="1" si="34"/>
        <v>-4.5490009765054504E-4</v>
      </c>
      <c r="Q236" s="122">
        <f t="shared" si="35"/>
        <v>36997.146999999997</v>
      </c>
    </row>
    <row r="237" spans="1:17" x14ac:dyDescent="0.2">
      <c r="A237" s="48" t="s">
        <v>110</v>
      </c>
      <c r="B237" s="49"/>
      <c r="C237" s="50">
        <v>52041.381399999998</v>
      </c>
      <c r="D237" s="50">
        <v>2.9999999999999997E-4</v>
      </c>
      <c r="E237" s="30">
        <f t="shared" si="32"/>
        <v>10785.999271841267</v>
      </c>
      <c r="F237" s="1">
        <f t="shared" si="33"/>
        <v>10786</v>
      </c>
      <c r="G237" s="1">
        <f t="shared" si="36"/>
        <v>-5.9481200150912628E-4</v>
      </c>
      <c r="J237" s="1">
        <f>+G237</f>
        <v>-5.9481200150912628E-4</v>
      </c>
      <c r="O237" s="1">
        <f t="shared" ca="1" si="34"/>
        <v>-4.8008322008374904E-4</v>
      </c>
      <c r="Q237" s="122">
        <f t="shared" si="35"/>
        <v>37022.881399999998</v>
      </c>
    </row>
    <row r="238" spans="1:17" x14ac:dyDescent="0.2">
      <c r="A238" s="45" t="s">
        <v>98</v>
      </c>
      <c r="B238" s="46" t="s">
        <v>47</v>
      </c>
      <c r="C238" s="47">
        <v>52052.8148</v>
      </c>
      <c r="D238" s="47" t="s">
        <v>81</v>
      </c>
      <c r="E238" s="30">
        <f t="shared" si="32"/>
        <v>10799.995845612613</v>
      </c>
      <c r="F238" s="1">
        <f t="shared" si="33"/>
        <v>10800</v>
      </c>
      <c r="G238" s="1">
        <f t="shared" si="36"/>
        <v>-3.3936000036192127E-3</v>
      </c>
      <c r="L238" s="1">
        <f>G238</f>
        <v>-3.3936000036192127E-3</v>
      </c>
      <c r="O238" s="1">
        <f t="shared" ca="1" si="34"/>
        <v>-4.912757189429514E-4</v>
      </c>
      <c r="Q238" s="122">
        <f t="shared" si="35"/>
        <v>37034.3148</v>
      </c>
    </row>
    <row r="239" spans="1:17" x14ac:dyDescent="0.2">
      <c r="A239" s="45" t="s">
        <v>98</v>
      </c>
      <c r="B239" s="46" t="s">
        <v>46</v>
      </c>
      <c r="C239" s="47">
        <v>52054.856399999997</v>
      </c>
      <c r="D239" s="47" t="s">
        <v>81</v>
      </c>
      <c r="E239" s="30">
        <f t="shared" si="32"/>
        <v>10802.495137600257</v>
      </c>
      <c r="F239" s="1">
        <f t="shared" si="33"/>
        <v>10802.5</v>
      </c>
      <c r="G239" s="1">
        <f t="shared" si="36"/>
        <v>-3.9719550040899776E-3</v>
      </c>
      <c r="L239" s="1">
        <f>G239</f>
        <v>-3.9719550040899776E-3</v>
      </c>
      <c r="O239" s="1">
        <f t="shared" ca="1" si="34"/>
        <v>-4.932743794535243E-4</v>
      </c>
      <c r="Q239" s="122">
        <f t="shared" si="35"/>
        <v>37036.356399999997</v>
      </c>
    </row>
    <row r="240" spans="1:17" x14ac:dyDescent="0.2">
      <c r="A240" s="50" t="s">
        <v>111</v>
      </c>
      <c r="B240" s="51" t="s">
        <v>47</v>
      </c>
      <c r="C240" s="50">
        <v>52402.437299999998</v>
      </c>
      <c r="D240" s="50">
        <v>1.6999999999999999E-3</v>
      </c>
      <c r="E240" s="30">
        <f t="shared" si="32"/>
        <v>11227.997762222876</v>
      </c>
      <c r="F240" s="1">
        <f t="shared" si="33"/>
        <v>11228</v>
      </c>
      <c r="G240" s="1">
        <f t="shared" si="36"/>
        <v>-1.827976004278753E-3</v>
      </c>
      <c r="K240" s="1">
        <f>+G240</f>
        <v>-1.827976004278753E-3</v>
      </c>
      <c r="O240" s="1">
        <f t="shared" ca="1" si="34"/>
        <v>-8.3344639835284187E-4</v>
      </c>
      <c r="Q240" s="122">
        <f t="shared" si="35"/>
        <v>37383.937299999998</v>
      </c>
    </row>
    <row r="241" spans="1:21" x14ac:dyDescent="0.2">
      <c r="A241" s="52" t="s">
        <v>112</v>
      </c>
      <c r="B241" s="51"/>
      <c r="C241" s="50">
        <v>52411.423600000002</v>
      </c>
      <c r="D241" s="50">
        <v>4.0000000000000002E-4</v>
      </c>
      <c r="E241" s="30">
        <f t="shared" si="32"/>
        <v>11238.998637805073</v>
      </c>
      <c r="F241" s="1">
        <f t="shared" si="33"/>
        <v>11239</v>
      </c>
      <c r="G241" s="1">
        <f t="shared" si="36"/>
        <v>-1.1127379984827712E-3</v>
      </c>
      <c r="J241" s="1">
        <f>+G241</f>
        <v>-1.1127379984827712E-3</v>
      </c>
      <c r="O241" s="1">
        <f t="shared" ca="1" si="34"/>
        <v>-8.4224050459935813E-4</v>
      </c>
      <c r="Q241" s="122">
        <f t="shared" si="35"/>
        <v>37392.923600000002</v>
      </c>
    </row>
    <row r="242" spans="1:21" x14ac:dyDescent="0.2">
      <c r="A242" s="45" t="s">
        <v>98</v>
      </c>
      <c r="B242" s="46" t="s">
        <v>46</v>
      </c>
      <c r="C242" s="47">
        <v>52438.785199999998</v>
      </c>
      <c r="D242" s="47" t="s">
        <v>81</v>
      </c>
      <c r="E242" s="30">
        <f t="shared" si="32"/>
        <v>11272.494243040783</v>
      </c>
      <c r="F242" s="1">
        <f t="shared" si="33"/>
        <v>11272.5</v>
      </c>
      <c r="G242" s="1">
        <f t="shared" si="36"/>
        <v>-4.702695005107671E-3</v>
      </c>
      <c r="L242" s="1">
        <f>G242</f>
        <v>-4.702695005107671E-3</v>
      </c>
      <c r="O242" s="1">
        <f t="shared" ca="1" si="34"/>
        <v>-8.6902255544102011E-4</v>
      </c>
      <c r="Q242" s="122">
        <f t="shared" si="35"/>
        <v>37420.285199999998</v>
      </c>
    </row>
    <row r="243" spans="1:21" x14ac:dyDescent="0.2">
      <c r="A243" s="45" t="s">
        <v>98</v>
      </c>
      <c r="B243" s="46" t="s">
        <v>47</v>
      </c>
      <c r="C243" s="47">
        <v>52440.827799999999</v>
      </c>
      <c r="D243" s="47" t="s">
        <v>81</v>
      </c>
      <c r="E243" s="30">
        <f t="shared" si="32"/>
        <v>11274.994759211419</v>
      </c>
      <c r="F243" s="1">
        <f t="shared" si="33"/>
        <v>11275</v>
      </c>
      <c r="G243" s="1">
        <f t="shared" si="36"/>
        <v>-4.2810500017367303E-3</v>
      </c>
      <c r="L243" s="1">
        <f>G243</f>
        <v>-4.2810500017367303E-3</v>
      </c>
      <c r="O243" s="1">
        <f t="shared" ca="1" si="34"/>
        <v>-8.7102121595159128E-4</v>
      </c>
      <c r="Q243" s="122">
        <f t="shared" si="35"/>
        <v>37422.327799999999</v>
      </c>
    </row>
    <row r="244" spans="1:21" x14ac:dyDescent="0.2">
      <c r="A244" s="42" t="s">
        <v>113</v>
      </c>
      <c r="B244" s="43" t="s">
        <v>47</v>
      </c>
      <c r="C244" s="44">
        <v>52738.145900000003</v>
      </c>
      <c r="D244" s="41"/>
      <c r="E244" s="30">
        <f t="shared" si="32"/>
        <v>11638.966519160862</v>
      </c>
      <c r="F244" s="1">
        <f t="shared" si="33"/>
        <v>11639</v>
      </c>
      <c r="O244" s="1">
        <f t="shared" ca="1" si="34"/>
        <v>-1.1620261862908439E-3</v>
      </c>
      <c r="Q244" s="122">
        <f t="shared" si="35"/>
        <v>37719.645900000003</v>
      </c>
      <c r="U244" s="1">
        <f>+C244-(C$7+F244*C$8)</f>
        <v>-2.7349537995178252E-2</v>
      </c>
    </row>
    <row r="245" spans="1:21" x14ac:dyDescent="0.2">
      <c r="A245" s="45" t="s">
        <v>98</v>
      </c>
      <c r="B245" s="46" t="s">
        <v>46</v>
      </c>
      <c r="C245" s="47">
        <v>52755.732600000003</v>
      </c>
      <c r="D245" s="47" t="s">
        <v>81</v>
      </c>
      <c r="E245" s="30">
        <f t="shared" si="32"/>
        <v>11660.4958581103</v>
      </c>
      <c r="F245" s="1">
        <f t="shared" si="33"/>
        <v>11660.5</v>
      </c>
      <c r="G245" s="1">
        <f t="shared" ref="G245:G269" si="37">+C245-(C$7+F245*C$8)</f>
        <v>-3.3833909983513877E-3</v>
      </c>
      <c r="L245" s="1">
        <f>G245</f>
        <v>-3.3833909983513877E-3</v>
      </c>
      <c r="O245" s="1">
        <f t="shared" ca="1" si="34"/>
        <v>-1.1792146666817615E-3</v>
      </c>
      <c r="Q245" s="122">
        <f t="shared" si="35"/>
        <v>37737.232600000003</v>
      </c>
    </row>
    <row r="246" spans="1:21" x14ac:dyDescent="0.2">
      <c r="A246" s="45" t="s">
        <v>98</v>
      </c>
      <c r="B246" s="46" t="s">
        <v>47</v>
      </c>
      <c r="C246" s="47">
        <v>52757.775399999999</v>
      </c>
      <c r="D246" s="47" t="s">
        <v>81</v>
      </c>
      <c r="E246" s="30">
        <f t="shared" si="32"/>
        <v>11662.996619117528</v>
      </c>
      <c r="F246" s="1">
        <f t="shared" si="33"/>
        <v>11663</v>
      </c>
      <c r="G246" s="1">
        <f t="shared" si="37"/>
        <v>-2.761746000032872E-3</v>
      </c>
      <c r="L246" s="1">
        <f>G246</f>
        <v>-2.761746000032872E-3</v>
      </c>
      <c r="O246" s="1">
        <f t="shared" ca="1" si="34"/>
        <v>-1.1812133271923344E-3</v>
      </c>
      <c r="Q246" s="122">
        <f t="shared" si="35"/>
        <v>37739.275399999999</v>
      </c>
    </row>
    <row r="247" spans="1:21" x14ac:dyDescent="0.2">
      <c r="A247" s="42" t="s">
        <v>114</v>
      </c>
      <c r="B247" s="43" t="s">
        <v>47</v>
      </c>
      <c r="C247" s="44">
        <v>53064.104200000002</v>
      </c>
      <c r="D247" s="41"/>
      <c r="E247" s="30">
        <f t="shared" si="32"/>
        <v>12037.999124714062</v>
      </c>
      <c r="F247" s="1">
        <f t="shared" si="33"/>
        <v>12038</v>
      </c>
      <c r="G247" s="1">
        <f t="shared" si="37"/>
        <v>-7.1499600016977638E-4</v>
      </c>
      <c r="K247" s="1">
        <f>+G247</f>
        <v>-7.1499600016977638E-4</v>
      </c>
      <c r="O247" s="1">
        <f t="shared" ca="1" si="34"/>
        <v>-1.4810124037781033E-3</v>
      </c>
      <c r="Q247" s="122">
        <f t="shared" si="35"/>
        <v>38045.604200000002</v>
      </c>
    </row>
    <row r="248" spans="1:21" x14ac:dyDescent="0.2">
      <c r="A248" s="42" t="s">
        <v>101</v>
      </c>
      <c r="B248" s="43" t="s">
        <v>47</v>
      </c>
      <c r="C248" s="44">
        <v>53394.937400000003</v>
      </c>
      <c r="D248" s="41"/>
      <c r="E248" s="30">
        <f t="shared" si="32"/>
        <v>12442.999499913907</v>
      </c>
      <c r="F248" s="1">
        <f t="shared" si="33"/>
        <v>12443</v>
      </c>
      <c r="G248" s="1">
        <f t="shared" si="37"/>
        <v>-4.085059990757145E-4</v>
      </c>
      <c r="L248" s="1">
        <f>G248</f>
        <v>-4.085059990757145E-4</v>
      </c>
      <c r="O248" s="1">
        <f t="shared" ca="1" si="34"/>
        <v>-1.8047954064907331E-3</v>
      </c>
      <c r="Q248" s="122">
        <f t="shared" si="35"/>
        <v>38376.437400000003</v>
      </c>
    </row>
    <row r="249" spans="1:21" x14ac:dyDescent="0.2">
      <c r="A249" s="42" t="s">
        <v>101</v>
      </c>
      <c r="B249" s="43" t="s">
        <v>47</v>
      </c>
      <c r="C249" s="44">
        <v>53435.779499999997</v>
      </c>
      <c r="D249" s="41"/>
      <c r="E249" s="30">
        <f t="shared" si="32"/>
        <v>12492.997703915038</v>
      </c>
      <c r="F249" s="1">
        <f t="shared" si="33"/>
        <v>12493</v>
      </c>
      <c r="G249" s="1">
        <f t="shared" si="37"/>
        <v>-1.8756060017039999E-3</v>
      </c>
      <c r="L249" s="1">
        <f>G249</f>
        <v>-1.8756060017039999E-3</v>
      </c>
      <c r="O249" s="1">
        <f t="shared" ca="1" si="34"/>
        <v>-1.8447686167021686E-3</v>
      </c>
      <c r="Q249" s="122">
        <f t="shared" si="35"/>
        <v>38417.279499999997</v>
      </c>
    </row>
    <row r="250" spans="1:21" x14ac:dyDescent="0.2">
      <c r="A250" s="52" t="s">
        <v>115</v>
      </c>
      <c r="B250" s="51" t="s">
        <v>46</v>
      </c>
      <c r="C250" s="50">
        <v>53473.764799999997</v>
      </c>
      <c r="D250" s="50">
        <v>5.0000000000000001E-4</v>
      </c>
      <c r="E250" s="30">
        <f t="shared" si="32"/>
        <v>12539.498661956974</v>
      </c>
      <c r="F250" s="1">
        <f t="shared" si="33"/>
        <v>12539.5</v>
      </c>
      <c r="G250" s="1">
        <f t="shared" si="37"/>
        <v>-1.0930089993053116E-3</v>
      </c>
      <c r="K250" s="1">
        <f>+G250</f>
        <v>-1.0930089993053116E-3</v>
      </c>
      <c r="O250" s="1">
        <f t="shared" ca="1" si="34"/>
        <v>-1.8819437021988031E-3</v>
      </c>
      <c r="Q250" s="122">
        <f t="shared" si="35"/>
        <v>38455.264799999997</v>
      </c>
    </row>
    <row r="251" spans="1:21" x14ac:dyDescent="0.2">
      <c r="A251" s="52" t="s">
        <v>115</v>
      </c>
      <c r="B251" s="51" t="s">
        <v>46</v>
      </c>
      <c r="C251" s="50">
        <v>53492.553099999997</v>
      </c>
      <c r="D251" s="50">
        <v>2.9999999999999997E-4</v>
      </c>
      <c r="E251" s="30">
        <f t="shared" si="32"/>
        <v>12562.498979184407</v>
      </c>
      <c r="F251" s="1">
        <f t="shared" si="33"/>
        <v>12562.5</v>
      </c>
      <c r="G251" s="1">
        <f t="shared" si="37"/>
        <v>-8.3387500490061939E-4</v>
      </c>
      <c r="K251" s="1">
        <f>+G251</f>
        <v>-8.3387500490061939E-4</v>
      </c>
      <c r="O251" s="1">
        <f t="shared" ca="1" si="34"/>
        <v>-1.9003313788960637E-3</v>
      </c>
      <c r="Q251" s="122">
        <f t="shared" si="35"/>
        <v>38474.053099999997</v>
      </c>
    </row>
    <row r="252" spans="1:21" x14ac:dyDescent="0.2">
      <c r="A252" s="42" t="s">
        <v>101</v>
      </c>
      <c r="B252" s="43" t="s">
        <v>47</v>
      </c>
      <c r="C252" s="44">
        <v>53507.665000000001</v>
      </c>
      <c r="D252" s="41"/>
      <c r="E252" s="30">
        <f t="shared" si="32"/>
        <v>12580.998710075937</v>
      </c>
      <c r="F252" s="1">
        <f t="shared" si="33"/>
        <v>12581</v>
      </c>
      <c r="G252" s="1">
        <f t="shared" si="37"/>
        <v>-1.0537019988987595E-3</v>
      </c>
      <c r="L252" s="1">
        <f>G252</f>
        <v>-1.0537019988987595E-3</v>
      </c>
      <c r="O252" s="1">
        <f t="shared" ca="1" si="34"/>
        <v>-1.9151214666742952E-3</v>
      </c>
      <c r="Q252" s="122">
        <f t="shared" si="35"/>
        <v>38489.165000000001</v>
      </c>
    </row>
    <row r="253" spans="1:21" x14ac:dyDescent="0.2">
      <c r="A253" s="42" t="s">
        <v>101</v>
      </c>
      <c r="B253" s="43" t="s">
        <v>47</v>
      </c>
      <c r="C253" s="44">
        <v>53511.748299999999</v>
      </c>
      <c r="D253" s="41"/>
      <c r="E253" s="30">
        <f t="shared" si="32"/>
        <v>12585.99741646953</v>
      </c>
      <c r="F253" s="1">
        <f t="shared" si="33"/>
        <v>12586</v>
      </c>
      <c r="G253" s="1">
        <f t="shared" si="37"/>
        <v>-2.1104120023665018E-3</v>
      </c>
      <c r="L253" s="1">
        <f>G253</f>
        <v>-2.1104120023665018E-3</v>
      </c>
      <c r="O253" s="1">
        <f t="shared" ca="1" si="34"/>
        <v>-1.9191187876954393E-3</v>
      </c>
      <c r="Q253" s="122">
        <f t="shared" si="35"/>
        <v>38493.248299999999</v>
      </c>
    </row>
    <row r="254" spans="1:21" x14ac:dyDescent="0.2">
      <c r="A254" s="42" t="s">
        <v>116</v>
      </c>
      <c r="B254" s="43" t="s">
        <v>47</v>
      </c>
      <c r="C254" s="44">
        <v>53876.076000000001</v>
      </c>
      <c r="D254" s="41"/>
      <c r="E254" s="30">
        <f t="shared" si="32"/>
        <v>13032.001188750235</v>
      </c>
      <c r="F254" s="1">
        <f t="shared" si="33"/>
        <v>13032</v>
      </c>
      <c r="G254" s="1">
        <f t="shared" si="37"/>
        <v>9.7105599706992507E-4</v>
      </c>
      <c r="K254" s="1">
        <f>+G254</f>
        <v>9.7105599706992507E-4</v>
      </c>
      <c r="O254" s="1">
        <f t="shared" ca="1" si="34"/>
        <v>-2.2756798227814463E-3</v>
      </c>
      <c r="Q254" s="122">
        <f t="shared" si="35"/>
        <v>38857.576000000001</v>
      </c>
    </row>
    <row r="255" spans="1:21" x14ac:dyDescent="0.2">
      <c r="A255" s="42" t="s">
        <v>117</v>
      </c>
      <c r="B255" s="43" t="s">
        <v>47</v>
      </c>
      <c r="C255" s="44">
        <v>54171.7817</v>
      </c>
      <c r="D255" s="41"/>
      <c r="E255" s="30">
        <f t="shared" si="32"/>
        <v>13393.999076050337</v>
      </c>
      <c r="F255" s="1">
        <f t="shared" si="33"/>
        <v>13394</v>
      </c>
      <c r="G255" s="1">
        <f t="shared" si="37"/>
        <v>-7.5474799814401194E-4</v>
      </c>
      <c r="K255" s="1">
        <f>+G255</f>
        <v>-7.5474799814401194E-4</v>
      </c>
      <c r="O255" s="1">
        <f t="shared" ca="1" si="34"/>
        <v>-2.5650858647122427E-3</v>
      </c>
      <c r="Q255" s="122">
        <f t="shared" si="35"/>
        <v>39153.2817</v>
      </c>
    </row>
    <row r="256" spans="1:21" x14ac:dyDescent="0.2">
      <c r="A256" s="50" t="s">
        <v>118</v>
      </c>
      <c r="B256" s="51" t="s">
        <v>46</v>
      </c>
      <c r="C256" s="50">
        <v>54206.4974</v>
      </c>
      <c r="D256" s="50">
        <v>8.0000000000000004E-4</v>
      </c>
      <c r="E256" s="30">
        <f t="shared" si="32"/>
        <v>13436.497445395753</v>
      </c>
      <c r="F256" s="1">
        <f t="shared" si="33"/>
        <v>13436.5</v>
      </c>
      <c r="G256" s="1">
        <f t="shared" si="37"/>
        <v>-2.0867830025963485E-3</v>
      </c>
      <c r="L256" s="1">
        <f>G256</f>
        <v>-2.0867830025963485E-3</v>
      </c>
      <c r="O256" s="1">
        <f t="shared" ca="1" si="34"/>
        <v>-2.599063093391963E-3</v>
      </c>
      <c r="Q256" s="122">
        <f t="shared" si="35"/>
        <v>39187.9974</v>
      </c>
    </row>
    <row r="257" spans="1:21" x14ac:dyDescent="0.2">
      <c r="A257" s="42" t="s">
        <v>117</v>
      </c>
      <c r="B257" s="43" t="s">
        <v>47</v>
      </c>
      <c r="C257" s="44">
        <v>54211.807500000003</v>
      </c>
      <c r="D257" s="41"/>
      <c r="E257" s="30">
        <f t="shared" si="32"/>
        <v>13442.997979478636</v>
      </c>
      <c r="F257" s="1">
        <f t="shared" si="33"/>
        <v>13443</v>
      </c>
      <c r="G257" s="1">
        <f t="shared" si="37"/>
        <v>-1.6505059975315817E-3</v>
      </c>
      <c r="K257" s="1">
        <f t="shared" ref="K257:K269" si="38">+G257</f>
        <v>-1.6505059975315817E-3</v>
      </c>
      <c r="O257" s="1">
        <f t="shared" ca="1" si="34"/>
        <v>-2.6042596107194484E-3</v>
      </c>
      <c r="Q257" s="122">
        <f t="shared" si="35"/>
        <v>39193.307500000003</v>
      </c>
    </row>
    <row r="258" spans="1:21" x14ac:dyDescent="0.2">
      <c r="A258" s="50" t="s">
        <v>111</v>
      </c>
      <c r="B258" s="51" t="s">
        <v>47</v>
      </c>
      <c r="C258" s="50">
        <v>54240.39673</v>
      </c>
      <c r="D258" s="50">
        <v>2.0000000000000001E-4</v>
      </c>
      <c r="E258" s="30">
        <f t="shared" si="32"/>
        <v>13477.996428475513</v>
      </c>
      <c r="F258" s="1">
        <f t="shared" si="33"/>
        <v>13478</v>
      </c>
      <c r="G258" s="1">
        <f t="shared" si="37"/>
        <v>-2.9174759984016418E-3</v>
      </c>
      <c r="K258" s="1">
        <f t="shared" si="38"/>
        <v>-2.9174759984016418E-3</v>
      </c>
      <c r="O258" s="1">
        <f t="shared" ca="1" si="34"/>
        <v>-2.6322408578674534E-3</v>
      </c>
      <c r="Q258" s="122">
        <f t="shared" si="35"/>
        <v>39221.89673</v>
      </c>
    </row>
    <row r="259" spans="1:21" x14ac:dyDescent="0.2">
      <c r="A259" s="42" t="s">
        <v>119</v>
      </c>
      <c r="B259" s="43" t="s">
        <v>47</v>
      </c>
      <c r="C259" s="44">
        <v>54572.046399999999</v>
      </c>
      <c r="D259" s="41"/>
      <c r="E259" s="30">
        <f t="shared" si="32"/>
        <v>13883.996312359308</v>
      </c>
      <c r="F259" s="1">
        <f t="shared" si="33"/>
        <v>13884</v>
      </c>
      <c r="G259" s="1">
        <f t="shared" si="37"/>
        <v>-3.0123280012048781E-3</v>
      </c>
      <c r="K259" s="1">
        <f t="shared" si="38"/>
        <v>-3.0123280012048781E-3</v>
      </c>
      <c r="O259" s="1">
        <f t="shared" ca="1" si="34"/>
        <v>-2.9568233247843131E-3</v>
      </c>
      <c r="Q259" s="122">
        <f t="shared" si="35"/>
        <v>39553.546399999999</v>
      </c>
    </row>
    <row r="260" spans="1:21" x14ac:dyDescent="0.2">
      <c r="A260" s="52" t="s">
        <v>120</v>
      </c>
      <c r="B260" s="51" t="s">
        <v>47</v>
      </c>
      <c r="C260" s="50">
        <v>54577.765299999999</v>
      </c>
      <c r="D260" s="50">
        <v>2.0000000000000001E-4</v>
      </c>
      <c r="E260" s="30">
        <f t="shared" si="32"/>
        <v>13890.997292447553</v>
      </c>
      <c r="F260" s="1">
        <f t="shared" si="33"/>
        <v>13891</v>
      </c>
      <c r="G260" s="1">
        <f t="shared" si="37"/>
        <v>-2.211721999628935E-3</v>
      </c>
      <c r="K260" s="1">
        <f t="shared" si="38"/>
        <v>-2.211721999628935E-3</v>
      </c>
      <c r="O260" s="1">
        <f t="shared" ca="1" si="34"/>
        <v>-2.9624195742139134E-3</v>
      </c>
      <c r="Q260" s="122">
        <f t="shared" si="35"/>
        <v>39559.265299999999</v>
      </c>
    </row>
    <row r="261" spans="1:21" x14ac:dyDescent="0.2">
      <c r="A261" s="42" t="s">
        <v>119</v>
      </c>
      <c r="B261" s="43" t="s">
        <v>47</v>
      </c>
      <c r="C261" s="44">
        <v>54585.120000000003</v>
      </c>
      <c r="D261" s="41"/>
      <c r="E261" s="30">
        <f t="shared" si="32"/>
        <v>13900.00079106705</v>
      </c>
      <c r="F261" s="1">
        <f t="shared" si="33"/>
        <v>13900</v>
      </c>
      <c r="G261" s="1">
        <f t="shared" si="37"/>
        <v>6.4620000193826854E-4</v>
      </c>
      <c r="K261" s="1">
        <f t="shared" si="38"/>
        <v>6.4620000193826854E-4</v>
      </c>
      <c r="O261" s="1">
        <f t="shared" ca="1" si="34"/>
        <v>-2.9696147520519717E-3</v>
      </c>
      <c r="Q261" s="122">
        <f t="shared" si="35"/>
        <v>39566.620000000003</v>
      </c>
    </row>
    <row r="262" spans="1:21" x14ac:dyDescent="0.2">
      <c r="A262" s="52" t="s">
        <v>120</v>
      </c>
      <c r="B262" s="51" t="s">
        <v>47</v>
      </c>
      <c r="C262" s="50">
        <v>54590.834999999999</v>
      </c>
      <c r="D262" s="50">
        <v>1E-4</v>
      </c>
      <c r="E262" s="30">
        <f t="shared" si="32"/>
        <v>13906.996996841637</v>
      </c>
      <c r="F262" s="1">
        <f t="shared" si="33"/>
        <v>13907</v>
      </c>
      <c r="G262" s="1">
        <f t="shared" si="37"/>
        <v>-2.4531939998269081E-3</v>
      </c>
      <c r="K262" s="1">
        <f t="shared" si="38"/>
        <v>-2.4531939998269081E-3</v>
      </c>
      <c r="O262" s="1">
        <f t="shared" ca="1" si="34"/>
        <v>-2.9752110014815737E-3</v>
      </c>
      <c r="Q262" s="122">
        <f t="shared" si="35"/>
        <v>39572.334999999999</v>
      </c>
    </row>
    <row r="263" spans="1:21" x14ac:dyDescent="0.2">
      <c r="A263" s="42" t="s">
        <v>119</v>
      </c>
      <c r="B263" s="43" t="s">
        <v>47</v>
      </c>
      <c r="C263" s="44">
        <v>54594.102500000001</v>
      </c>
      <c r="D263" s="41"/>
      <c r="E263" s="30">
        <f t="shared" si="32"/>
        <v>13910.997014753886</v>
      </c>
      <c r="F263" s="1">
        <f t="shared" si="33"/>
        <v>13911</v>
      </c>
      <c r="G263" s="1">
        <f t="shared" si="37"/>
        <v>-2.4385619981330819E-3</v>
      </c>
      <c r="K263" s="1">
        <f t="shared" si="38"/>
        <v>-2.4385619981330819E-3</v>
      </c>
      <c r="O263" s="1">
        <f t="shared" ca="1" si="34"/>
        <v>-2.9784088582984879E-3</v>
      </c>
      <c r="Q263" s="122">
        <f t="shared" si="35"/>
        <v>39575.602500000001</v>
      </c>
    </row>
    <row r="264" spans="1:21" x14ac:dyDescent="0.2">
      <c r="A264" s="52" t="s">
        <v>121</v>
      </c>
      <c r="B264" s="51" t="s">
        <v>47</v>
      </c>
      <c r="C264" s="50">
        <v>54934.7379</v>
      </c>
      <c r="D264" s="50">
        <v>1E-4</v>
      </c>
      <c r="E264" s="30">
        <f t="shared" si="32"/>
        <v>14327.997076435569</v>
      </c>
      <c r="F264" s="1">
        <f t="shared" si="33"/>
        <v>14328</v>
      </c>
      <c r="G264" s="1">
        <f t="shared" si="37"/>
        <v>-2.3881759989308193E-3</v>
      </c>
      <c r="K264" s="1">
        <f t="shared" si="38"/>
        <v>-2.3881759989308193E-3</v>
      </c>
      <c r="O264" s="1">
        <f t="shared" ca="1" si="34"/>
        <v>-3.3117854314618639E-3</v>
      </c>
      <c r="Q264" s="122">
        <f t="shared" si="35"/>
        <v>39916.2379</v>
      </c>
    </row>
    <row r="265" spans="1:21" x14ac:dyDescent="0.2">
      <c r="A265" s="52" t="s">
        <v>121</v>
      </c>
      <c r="B265" s="51" t="s">
        <v>47</v>
      </c>
      <c r="C265" s="50">
        <v>54943.722500000003</v>
      </c>
      <c r="D265" s="50">
        <v>2.0000000000000001E-4</v>
      </c>
      <c r="E265" s="30">
        <f t="shared" si="32"/>
        <v>14338.995870906685</v>
      </c>
      <c r="F265" s="1">
        <f t="shared" si="33"/>
        <v>14339</v>
      </c>
      <c r="G265" s="1">
        <f t="shared" si="37"/>
        <v>-3.3729379938449711E-3</v>
      </c>
      <c r="K265" s="1">
        <f t="shared" si="38"/>
        <v>-3.3729379938449711E-3</v>
      </c>
      <c r="O265" s="1">
        <f t="shared" ca="1" si="34"/>
        <v>-3.3205795377083784E-3</v>
      </c>
      <c r="Q265" s="122">
        <f t="shared" si="35"/>
        <v>39925.222500000003</v>
      </c>
    </row>
    <row r="266" spans="1:21" x14ac:dyDescent="0.2">
      <c r="A266" s="52" t="s">
        <v>122</v>
      </c>
      <c r="B266" s="51" t="s">
        <v>47</v>
      </c>
      <c r="C266" s="50">
        <v>55309.680500000002</v>
      </c>
      <c r="D266" s="50">
        <v>2.9999999999999997E-4</v>
      </c>
      <c r="E266" s="30">
        <f t="shared" si="32"/>
        <v>14786.995428712202</v>
      </c>
      <c r="F266" s="1">
        <f t="shared" si="33"/>
        <v>14787</v>
      </c>
      <c r="G266" s="1">
        <f t="shared" si="37"/>
        <v>-3.7341540009947494E-3</v>
      </c>
      <c r="K266" s="1">
        <f t="shared" si="38"/>
        <v>-3.7341540009947494E-3</v>
      </c>
      <c r="O266" s="1">
        <f t="shared" ca="1" si="34"/>
        <v>-3.6787395012028434E-3</v>
      </c>
      <c r="Q266" s="122">
        <f t="shared" si="35"/>
        <v>40291.180500000002</v>
      </c>
    </row>
    <row r="267" spans="1:21" x14ac:dyDescent="0.2">
      <c r="A267" s="52" t="s">
        <v>122</v>
      </c>
      <c r="B267" s="51" t="s">
        <v>47</v>
      </c>
      <c r="C267" s="50">
        <v>55336.637999999999</v>
      </c>
      <c r="D267" s="50">
        <v>2.9999999999999997E-4</v>
      </c>
      <c r="E267" s="30">
        <f t="shared" si="32"/>
        <v>14819.996341602591</v>
      </c>
      <c r="F267" s="1">
        <f t="shared" si="33"/>
        <v>14820</v>
      </c>
      <c r="G267" s="1">
        <f t="shared" si="37"/>
        <v>-2.9884399991715327E-3</v>
      </c>
      <c r="K267" s="1">
        <f t="shared" si="38"/>
        <v>-2.9884399991715327E-3</v>
      </c>
      <c r="O267" s="1">
        <f t="shared" ca="1" si="34"/>
        <v>-3.7051218199423922E-3</v>
      </c>
      <c r="Q267" s="122">
        <f t="shared" si="35"/>
        <v>40318.137999999999</v>
      </c>
    </row>
    <row r="268" spans="1:21" x14ac:dyDescent="0.2">
      <c r="A268" s="48" t="s">
        <v>123</v>
      </c>
      <c r="B268" s="53" t="s">
        <v>47</v>
      </c>
      <c r="C268" s="48">
        <v>55629.895100000002</v>
      </c>
      <c r="D268" s="48">
        <v>5.0000000000000001E-4</v>
      </c>
      <c r="E268" s="30">
        <f t="shared" si="32"/>
        <v>15178.996694439064</v>
      </c>
      <c r="F268" s="1">
        <f t="shared" si="33"/>
        <v>15179</v>
      </c>
      <c r="G268" s="1">
        <f t="shared" si="37"/>
        <v>-2.7002179995179176E-3</v>
      </c>
      <c r="K268" s="1">
        <f t="shared" si="38"/>
        <v>-2.7002179995179176E-3</v>
      </c>
      <c r="O268" s="1">
        <f t="shared" ca="1" si="34"/>
        <v>-3.9921294692605008E-3</v>
      </c>
      <c r="Q268" s="122">
        <f t="shared" si="35"/>
        <v>40611.395100000002</v>
      </c>
    </row>
    <row r="269" spans="1:21" x14ac:dyDescent="0.2">
      <c r="A269" s="42" t="s">
        <v>124</v>
      </c>
      <c r="B269" s="43" t="s">
        <v>46</v>
      </c>
      <c r="C269" s="44">
        <v>55658.076399999998</v>
      </c>
      <c r="D269" s="41"/>
      <c r="E269" s="30">
        <f t="shared" si="32"/>
        <v>15213.495762469774</v>
      </c>
      <c r="F269" s="1">
        <f t="shared" si="33"/>
        <v>15213.5</v>
      </c>
      <c r="G269" s="1">
        <f t="shared" si="37"/>
        <v>-3.4615170006873086E-3</v>
      </c>
      <c r="K269" s="1">
        <f t="shared" si="38"/>
        <v>-3.4615170006873086E-3</v>
      </c>
      <c r="O269" s="1">
        <f t="shared" ca="1" si="34"/>
        <v>-4.0197109843063909E-3</v>
      </c>
      <c r="Q269" s="122">
        <f t="shared" si="35"/>
        <v>40639.576399999998</v>
      </c>
    </row>
    <row r="270" spans="1:21" x14ac:dyDescent="0.2">
      <c r="A270" s="42" t="s">
        <v>124</v>
      </c>
      <c r="B270" s="43" t="s">
        <v>46</v>
      </c>
      <c r="C270" s="44">
        <v>55676.057999999997</v>
      </c>
      <c r="D270" s="41"/>
      <c r="E270" s="30">
        <f t="shared" si="32"/>
        <v>15235.508531281046</v>
      </c>
      <c r="F270" s="1">
        <f t="shared" si="33"/>
        <v>15235.5</v>
      </c>
      <c r="O270" s="1">
        <f t="shared" ca="1" si="34"/>
        <v>-4.0372991967994234E-3</v>
      </c>
      <c r="Q270" s="122">
        <f t="shared" si="35"/>
        <v>40657.557999999997</v>
      </c>
      <c r="U270" s="1">
        <f>+C270-(C$7+F270*C$8)</f>
        <v>6.9689589945483021E-3</v>
      </c>
    </row>
    <row r="271" spans="1:21" x14ac:dyDescent="0.2">
      <c r="A271" s="48" t="s">
        <v>123</v>
      </c>
      <c r="B271" s="53" t="s">
        <v>46</v>
      </c>
      <c r="C271" s="48">
        <v>55694.835099999997</v>
      </c>
      <c r="D271" s="48">
        <v>2.9999999999999997E-4</v>
      </c>
      <c r="E271" s="30">
        <f t="shared" si="32"/>
        <v>15258.495137659018</v>
      </c>
      <c r="F271" s="1">
        <f t="shared" si="33"/>
        <v>15258.5</v>
      </c>
      <c r="G271" s="1">
        <f t="shared" ref="G271:G313" si="39">+C271-(C$7+F271*C$8)</f>
        <v>-3.9719070045975968E-3</v>
      </c>
      <c r="K271" s="1">
        <f t="shared" ref="K271:K277" si="40">+G271</f>
        <v>-3.9719070045975968E-3</v>
      </c>
      <c r="O271" s="1">
        <f t="shared" ca="1" si="34"/>
        <v>-4.055686873496684E-3</v>
      </c>
      <c r="Q271" s="122">
        <f t="shared" si="35"/>
        <v>40676.335099999997</v>
      </c>
    </row>
    <row r="272" spans="1:21" x14ac:dyDescent="0.2">
      <c r="A272" s="50" t="s">
        <v>125</v>
      </c>
      <c r="B272" s="51" t="s">
        <v>47</v>
      </c>
      <c r="C272" s="50">
        <v>56008.922100000003</v>
      </c>
      <c r="D272" s="50">
        <v>1E-4</v>
      </c>
      <c r="E272" s="30">
        <f t="shared" si="32"/>
        <v>15642.995099710577</v>
      </c>
      <c r="F272" s="1">
        <f t="shared" si="33"/>
        <v>15643</v>
      </c>
      <c r="G272" s="1">
        <f t="shared" si="39"/>
        <v>-4.0029059964581393E-3</v>
      </c>
      <c r="K272" s="1">
        <f t="shared" si="40"/>
        <v>-4.0029059964581393E-3</v>
      </c>
      <c r="O272" s="1">
        <f t="shared" ca="1" si="34"/>
        <v>-4.3630808600226244E-3</v>
      </c>
      <c r="Q272" s="122">
        <f t="shared" si="35"/>
        <v>40990.422100000003</v>
      </c>
    </row>
    <row r="273" spans="1:17" x14ac:dyDescent="0.2">
      <c r="A273" s="42" t="s">
        <v>126</v>
      </c>
      <c r="B273" s="43" t="s">
        <v>47</v>
      </c>
      <c r="C273" s="44">
        <v>56045.682800000002</v>
      </c>
      <c r="D273" s="41"/>
      <c r="E273" s="30">
        <f t="shared" si="32"/>
        <v>15687.996923265797</v>
      </c>
      <c r="F273" s="1">
        <f t="shared" si="33"/>
        <v>15688</v>
      </c>
      <c r="G273" s="1">
        <f t="shared" si="39"/>
        <v>-2.5132959999609739E-3</v>
      </c>
      <c r="K273" s="1">
        <f t="shared" si="40"/>
        <v>-2.5132959999609739E-3</v>
      </c>
      <c r="O273" s="1">
        <f t="shared" ca="1" si="34"/>
        <v>-4.3990567492129175E-3</v>
      </c>
      <c r="Q273" s="122">
        <f t="shared" si="35"/>
        <v>41027.182800000002</v>
      </c>
    </row>
    <row r="274" spans="1:17" x14ac:dyDescent="0.2">
      <c r="A274" s="52" t="s">
        <v>127</v>
      </c>
      <c r="B274" s="51" t="s">
        <v>47</v>
      </c>
      <c r="C274" s="50">
        <v>56045.6829</v>
      </c>
      <c r="D274" s="50">
        <v>2.9999999999999997E-4</v>
      </c>
      <c r="E274" s="30">
        <f t="shared" si="32"/>
        <v>15687.997045684091</v>
      </c>
      <c r="F274" s="1">
        <f t="shared" si="33"/>
        <v>15688</v>
      </c>
      <c r="G274" s="1">
        <f t="shared" si="39"/>
        <v>-2.4132960024871863E-3</v>
      </c>
      <c r="K274" s="1">
        <f t="shared" si="40"/>
        <v>-2.4132960024871863E-3</v>
      </c>
      <c r="O274" s="1">
        <f t="shared" ca="1" si="34"/>
        <v>-4.3990567492129175E-3</v>
      </c>
      <c r="Q274" s="122">
        <f t="shared" si="35"/>
        <v>41027.1829</v>
      </c>
    </row>
    <row r="275" spans="1:17" x14ac:dyDescent="0.2">
      <c r="A275" s="50" t="s">
        <v>125</v>
      </c>
      <c r="B275" s="51" t="s">
        <v>47</v>
      </c>
      <c r="C275" s="50">
        <v>56085.708500000001</v>
      </c>
      <c r="D275" s="50">
        <v>2.9999999999999997E-4</v>
      </c>
      <c r="E275" s="30">
        <f t="shared" si="32"/>
        <v>15736.995704275791</v>
      </c>
      <c r="F275" s="1">
        <f t="shared" si="33"/>
        <v>15737</v>
      </c>
      <c r="G275" s="1">
        <f t="shared" si="39"/>
        <v>-3.5090539968223311E-3</v>
      </c>
      <c r="K275" s="1">
        <f t="shared" si="40"/>
        <v>-3.5090539968223311E-3</v>
      </c>
      <c r="O275" s="1">
        <f t="shared" ca="1" si="34"/>
        <v>-4.4382304952201249E-3</v>
      </c>
      <c r="Q275" s="122">
        <f t="shared" si="35"/>
        <v>41067.208500000001</v>
      </c>
    </row>
    <row r="276" spans="1:17" x14ac:dyDescent="0.2">
      <c r="A276" s="52" t="s">
        <v>128</v>
      </c>
      <c r="B276" s="51" t="s">
        <v>47</v>
      </c>
      <c r="C276" s="50">
        <v>56406.738400000002</v>
      </c>
      <c r="D276" s="50">
        <v>1E-4</v>
      </c>
      <c r="E276" s="30">
        <f t="shared" si="32"/>
        <v>16129.995046392509</v>
      </c>
      <c r="F276" s="1">
        <f t="shared" si="33"/>
        <v>16130</v>
      </c>
      <c r="G276" s="1">
        <f t="shared" si="39"/>
        <v>-4.0464600024279207E-3</v>
      </c>
      <c r="K276" s="1">
        <f t="shared" si="40"/>
        <v>-4.0464600024279207E-3</v>
      </c>
      <c r="O276" s="1">
        <f t="shared" ca="1" si="34"/>
        <v>-4.7524199274820104E-3</v>
      </c>
      <c r="Q276" s="122">
        <f t="shared" si="35"/>
        <v>41388.238400000002</v>
      </c>
    </row>
    <row r="277" spans="1:17" x14ac:dyDescent="0.2">
      <c r="A277" s="42" t="s">
        <v>129</v>
      </c>
      <c r="B277" s="43" t="s">
        <v>46</v>
      </c>
      <c r="C277" s="44">
        <v>56421.0334</v>
      </c>
      <c r="D277" s="41"/>
      <c r="E277" s="30">
        <f t="shared" ref="E277:E313" si="41">+(C277-C$7)/C$8</f>
        <v>16147.494742201397</v>
      </c>
      <c r="F277" s="1">
        <f t="shared" ref="F277:F315" si="42">ROUND(2*E277,0)/2</f>
        <v>16147.5</v>
      </c>
      <c r="G277" s="1">
        <f t="shared" si="39"/>
        <v>-4.294944999855943E-3</v>
      </c>
      <c r="K277" s="1">
        <f t="shared" si="40"/>
        <v>-4.294944999855943E-3</v>
      </c>
      <c r="O277" s="1">
        <f t="shared" ref="O277:O313" ca="1" si="43">+C$11+C$12*$F277</f>
        <v>-4.766410551056012E-3</v>
      </c>
      <c r="Q277" s="122">
        <f t="shared" ref="Q277:Q313" si="44">+C277-15018.5</f>
        <v>41402.5334</v>
      </c>
    </row>
    <row r="278" spans="1:17" x14ac:dyDescent="0.2">
      <c r="A278" s="94" t="s">
        <v>130</v>
      </c>
      <c r="B278" s="95" t="s">
        <v>47</v>
      </c>
      <c r="C278" s="94">
        <v>56782.499199999998</v>
      </c>
      <c r="D278" s="94">
        <v>2E-3</v>
      </c>
      <c r="E278" s="30">
        <f t="shared" si="41"/>
        <v>16589.995025189655</v>
      </c>
      <c r="F278" s="1">
        <f t="shared" si="42"/>
        <v>16590</v>
      </c>
      <c r="G278" s="1">
        <f t="shared" si="39"/>
        <v>-4.0637800047989003E-3</v>
      </c>
      <c r="J278" s="1">
        <f>+G278</f>
        <v>-4.0637800047989003E-3</v>
      </c>
      <c r="O278" s="1">
        <f t="shared" ca="1" si="43"/>
        <v>-5.1201734614272198E-3</v>
      </c>
      <c r="Q278" s="122">
        <f t="shared" si="44"/>
        <v>41763.999199999998</v>
      </c>
    </row>
    <row r="279" spans="1:17" x14ac:dyDescent="0.2">
      <c r="A279" s="96" t="s">
        <v>131</v>
      </c>
      <c r="B279" s="97" t="s">
        <v>47</v>
      </c>
      <c r="C279" s="96">
        <v>56786.991299999878</v>
      </c>
      <c r="D279" s="96" t="s">
        <v>132</v>
      </c>
      <c r="E279" s="30">
        <f t="shared" si="41"/>
        <v>16595.494177588465</v>
      </c>
      <c r="F279" s="1">
        <f t="shared" si="42"/>
        <v>16595.5</v>
      </c>
      <c r="G279" s="1">
        <f t="shared" si="39"/>
        <v>-4.7561611208948307E-3</v>
      </c>
      <c r="K279" s="1">
        <f t="shared" ref="K279:K313" si="45">+G279</f>
        <v>-4.7561611208948307E-3</v>
      </c>
      <c r="O279" s="1">
        <f t="shared" ca="1" si="43"/>
        <v>-5.124570514550477E-3</v>
      </c>
      <c r="Q279" s="122">
        <f t="shared" si="44"/>
        <v>41768.491299999878</v>
      </c>
    </row>
    <row r="280" spans="1:17" x14ac:dyDescent="0.2">
      <c r="A280" s="30" t="s">
        <v>133</v>
      </c>
      <c r="B280" s="51" t="s">
        <v>46</v>
      </c>
      <c r="C280" s="50">
        <v>56786.991300000002</v>
      </c>
      <c r="D280" s="50"/>
      <c r="E280" s="30">
        <f t="shared" si="41"/>
        <v>16595.494177588618</v>
      </c>
      <c r="F280" s="1">
        <f t="shared" si="42"/>
        <v>16595.5</v>
      </c>
      <c r="G280" s="1">
        <f t="shared" si="39"/>
        <v>-4.7561609972035512E-3</v>
      </c>
      <c r="K280" s="1">
        <f t="shared" si="45"/>
        <v>-4.7561609972035512E-3</v>
      </c>
      <c r="O280" s="1">
        <f t="shared" ca="1" si="43"/>
        <v>-5.124570514550477E-3</v>
      </c>
      <c r="Q280" s="122">
        <f t="shared" si="44"/>
        <v>41768.491300000002</v>
      </c>
    </row>
    <row r="281" spans="1:17" x14ac:dyDescent="0.2">
      <c r="A281" s="98" t="s">
        <v>134</v>
      </c>
      <c r="B281" s="99" t="s">
        <v>47</v>
      </c>
      <c r="C281" s="100">
        <v>57132.5288</v>
      </c>
      <c r="D281" s="100">
        <v>2.3999999999999998E-3</v>
      </c>
      <c r="E281" s="30">
        <f t="shared" si="41"/>
        <v>17018.495306694207</v>
      </c>
      <c r="F281" s="1">
        <f t="shared" si="42"/>
        <v>17018.5</v>
      </c>
      <c r="G281" s="1">
        <f t="shared" si="39"/>
        <v>-3.8338270023814403E-3</v>
      </c>
      <c r="K281" s="1">
        <f t="shared" si="45"/>
        <v>-3.8338270023814403E-3</v>
      </c>
      <c r="O281" s="1">
        <f t="shared" ca="1" si="43"/>
        <v>-5.4627438729392252E-3</v>
      </c>
      <c r="Q281" s="122">
        <f t="shared" si="44"/>
        <v>42114.0288</v>
      </c>
    </row>
    <row r="282" spans="1:17" x14ac:dyDescent="0.2">
      <c r="A282" s="101" t="s">
        <v>135</v>
      </c>
      <c r="B282" s="102" t="s">
        <v>46</v>
      </c>
      <c r="C282" s="101">
        <v>57148.049899999998</v>
      </c>
      <c r="D282" s="101" t="s">
        <v>132</v>
      </c>
      <c r="E282" s="30">
        <f t="shared" si="41"/>
        <v>17037.495973264293</v>
      </c>
      <c r="F282" s="1">
        <f t="shared" si="42"/>
        <v>17037.5</v>
      </c>
      <c r="G282" s="1">
        <f t="shared" si="39"/>
        <v>-3.2893250026972964E-3</v>
      </c>
      <c r="K282" s="1">
        <f t="shared" si="45"/>
        <v>-3.2893250026972964E-3</v>
      </c>
      <c r="O282" s="1">
        <f t="shared" ca="1" si="43"/>
        <v>-5.4779336928195699E-3</v>
      </c>
      <c r="Q282" s="122">
        <f t="shared" si="44"/>
        <v>42129.549899999998</v>
      </c>
    </row>
    <row r="283" spans="1:17" x14ac:dyDescent="0.2">
      <c r="A283" s="103" t="s">
        <v>136</v>
      </c>
      <c r="B283" s="104" t="s">
        <v>47</v>
      </c>
      <c r="C283" s="103">
        <v>57160.708400000003</v>
      </c>
      <c r="D283" s="103">
        <v>1E-4</v>
      </c>
      <c r="E283" s="30">
        <f t="shared" si="41"/>
        <v>17052.99229361385</v>
      </c>
      <c r="F283" s="1">
        <f t="shared" si="42"/>
        <v>17053</v>
      </c>
      <c r="G283" s="1">
        <f t="shared" si="39"/>
        <v>-6.2951259969850071E-3</v>
      </c>
      <c r="K283" s="1">
        <f t="shared" si="45"/>
        <v>-6.2951259969850071E-3</v>
      </c>
      <c r="O283" s="1">
        <f t="shared" ca="1" si="43"/>
        <v>-5.4903253879851153E-3</v>
      </c>
      <c r="Q283" s="122">
        <f t="shared" si="44"/>
        <v>42142.208400000003</v>
      </c>
    </row>
    <row r="284" spans="1:17" x14ac:dyDescent="0.2">
      <c r="A284" s="103" t="s">
        <v>137</v>
      </c>
      <c r="B284" s="104" t="s">
        <v>47</v>
      </c>
      <c r="C284" s="103">
        <v>57431.910900000003</v>
      </c>
      <c r="D284" s="103">
        <v>1E-4</v>
      </c>
      <c r="E284" s="30">
        <f t="shared" si="41"/>
        <v>17384.993780330224</v>
      </c>
      <c r="F284" s="1">
        <f t="shared" si="42"/>
        <v>17385</v>
      </c>
      <c r="G284" s="1">
        <f t="shared" si="39"/>
        <v>-5.0806700019165874E-3</v>
      </c>
      <c r="K284" s="1">
        <f t="shared" si="45"/>
        <v>-5.0806700019165874E-3</v>
      </c>
      <c r="O284" s="1">
        <f t="shared" ca="1" si="43"/>
        <v>-5.755747503789049E-3</v>
      </c>
      <c r="Q284" s="122">
        <f t="shared" si="44"/>
        <v>42413.410900000003</v>
      </c>
    </row>
    <row r="285" spans="1:17" x14ac:dyDescent="0.2">
      <c r="A285" s="103" t="s">
        <v>137</v>
      </c>
      <c r="B285" s="104" t="s">
        <v>47</v>
      </c>
      <c r="C285" s="103">
        <v>57476.838199999998</v>
      </c>
      <c r="D285" s="103">
        <v>1E-4</v>
      </c>
      <c r="E285" s="30">
        <f t="shared" si="41"/>
        <v>17439.993016672626</v>
      </c>
      <c r="F285" s="1">
        <f t="shared" si="42"/>
        <v>17440</v>
      </c>
      <c r="G285" s="1">
        <f t="shared" si="39"/>
        <v>-5.704480005078949E-3</v>
      </c>
      <c r="K285" s="1">
        <f t="shared" si="45"/>
        <v>-5.704480005078949E-3</v>
      </c>
      <c r="O285" s="1">
        <f t="shared" ca="1" si="43"/>
        <v>-5.7997180350216285E-3</v>
      </c>
      <c r="Q285" s="122">
        <f t="shared" si="44"/>
        <v>42458.338199999998</v>
      </c>
    </row>
    <row r="286" spans="1:17" x14ac:dyDescent="0.2">
      <c r="A286" s="96" t="s">
        <v>138</v>
      </c>
      <c r="B286" s="97" t="s">
        <v>47</v>
      </c>
      <c r="C286" s="96">
        <v>57498.075299999997</v>
      </c>
      <c r="D286" s="96" t="s">
        <v>139</v>
      </c>
      <c r="E286" s="30">
        <f t="shared" si="41"/>
        <v>17465.991113200293</v>
      </c>
      <c r="F286" s="1">
        <f t="shared" si="42"/>
        <v>17466</v>
      </c>
      <c r="G286" s="1">
        <f t="shared" si="39"/>
        <v>-7.2593720033182763E-3</v>
      </c>
      <c r="K286" s="1">
        <f t="shared" si="45"/>
        <v>-7.2593720033182763E-3</v>
      </c>
      <c r="O286" s="1">
        <f t="shared" ca="1" si="43"/>
        <v>-5.8205041043315753E-3</v>
      </c>
      <c r="Q286" s="122">
        <f t="shared" si="44"/>
        <v>42479.575299999997</v>
      </c>
    </row>
    <row r="287" spans="1:17" x14ac:dyDescent="0.2">
      <c r="A287" s="96" t="s">
        <v>138</v>
      </c>
      <c r="B287" s="97" t="s">
        <v>47</v>
      </c>
      <c r="C287" s="96">
        <v>57498.075299999997</v>
      </c>
      <c r="D287" s="96" t="s">
        <v>140</v>
      </c>
      <c r="E287" s="30">
        <f t="shared" si="41"/>
        <v>17465.991113200293</v>
      </c>
      <c r="F287" s="1">
        <f t="shared" si="42"/>
        <v>17466</v>
      </c>
      <c r="G287" s="1">
        <f t="shared" si="39"/>
        <v>-7.2593720033182763E-3</v>
      </c>
      <c r="K287" s="1">
        <f t="shared" si="45"/>
        <v>-7.2593720033182763E-3</v>
      </c>
      <c r="O287" s="1">
        <f t="shared" ca="1" si="43"/>
        <v>-5.8205041043315753E-3</v>
      </c>
      <c r="Q287" s="122">
        <f t="shared" si="44"/>
        <v>42479.575299999997</v>
      </c>
    </row>
    <row r="288" spans="1:17" x14ac:dyDescent="0.2">
      <c r="A288" s="96" t="s">
        <v>138</v>
      </c>
      <c r="B288" s="97" t="s">
        <v>47</v>
      </c>
      <c r="C288" s="96">
        <v>57498.075400000002</v>
      </c>
      <c r="D288" s="96" t="s">
        <v>132</v>
      </c>
      <c r="E288" s="30">
        <f t="shared" si="41"/>
        <v>17465.991235618596</v>
      </c>
      <c r="F288" s="1">
        <f t="shared" si="42"/>
        <v>17466</v>
      </c>
      <c r="G288" s="1">
        <f t="shared" si="39"/>
        <v>-7.1593719985685311E-3</v>
      </c>
      <c r="K288" s="1">
        <f t="shared" si="45"/>
        <v>-7.1593719985685311E-3</v>
      </c>
      <c r="O288" s="1">
        <f t="shared" ca="1" si="43"/>
        <v>-5.8205041043315753E-3</v>
      </c>
      <c r="Q288" s="122">
        <f t="shared" si="44"/>
        <v>42479.575400000002</v>
      </c>
    </row>
    <row r="289" spans="1:17" x14ac:dyDescent="0.2">
      <c r="A289" s="96" t="s">
        <v>138</v>
      </c>
      <c r="B289" s="97" t="s">
        <v>46</v>
      </c>
      <c r="C289" s="96">
        <v>57514.005499999999</v>
      </c>
      <c r="D289" s="96" t="s">
        <v>132</v>
      </c>
      <c r="E289" s="30">
        <f t="shared" si="41"/>
        <v>17485.492593030642</v>
      </c>
      <c r="F289" s="1">
        <f t="shared" si="42"/>
        <v>17485.5</v>
      </c>
      <c r="G289" s="1">
        <f t="shared" si="39"/>
        <v>-6.0505410001496784E-3</v>
      </c>
      <c r="K289" s="1">
        <f t="shared" si="45"/>
        <v>-6.0505410001496784E-3</v>
      </c>
      <c r="O289" s="1">
        <f t="shared" ca="1" si="43"/>
        <v>-5.8360936563140349E-3</v>
      </c>
      <c r="Q289" s="122">
        <f t="shared" si="44"/>
        <v>42495.505499999999</v>
      </c>
    </row>
    <row r="290" spans="1:17" x14ac:dyDescent="0.2">
      <c r="A290" s="98" t="s">
        <v>134</v>
      </c>
      <c r="B290" s="99" t="s">
        <v>47</v>
      </c>
      <c r="C290" s="100">
        <v>57514.415500000003</v>
      </c>
      <c r="D290" s="100">
        <v>2.2000000000000001E-3</v>
      </c>
      <c r="E290" s="30">
        <f t="shared" si="41"/>
        <v>17485.994508055592</v>
      </c>
      <c r="F290" s="1">
        <f t="shared" si="42"/>
        <v>17486</v>
      </c>
      <c r="G290" s="1">
        <f t="shared" si="39"/>
        <v>-4.4862119975732639E-3</v>
      </c>
      <c r="K290" s="1">
        <f t="shared" si="45"/>
        <v>-4.4862119975732639E-3</v>
      </c>
      <c r="O290" s="1">
        <f t="shared" ca="1" si="43"/>
        <v>-5.8364933884161498E-3</v>
      </c>
      <c r="Q290" s="122">
        <f t="shared" si="44"/>
        <v>42495.915500000003</v>
      </c>
    </row>
    <row r="291" spans="1:17" x14ac:dyDescent="0.2">
      <c r="A291" s="103" t="s">
        <v>137</v>
      </c>
      <c r="B291" s="104" t="s">
        <v>47</v>
      </c>
      <c r="C291" s="103">
        <v>57521.767</v>
      </c>
      <c r="D291" s="103">
        <v>2.9999999999999997E-4</v>
      </c>
      <c r="E291" s="30">
        <f t="shared" si="41"/>
        <v>17494.994089289521</v>
      </c>
      <c r="F291" s="1">
        <f t="shared" si="42"/>
        <v>17495</v>
      </c>
      <c r="G291" s="1">
        <f t="shared" si="39"/>
        <v>-4.8282900024787523E-3</v>
      </c>
      <c r="K291" s="1">
        <f t="shared" si="45"/>
        <v>-4.8282900024787523E-3</v>
      </c>
      <c r="O291" s="1">
        <f t="shared" ca="1" si="43"/>
        <v>-5.8436885662542081E-3</v>
      </c>
      <c r="Q291" s="122">
        <f t="shared" si="44"/>
        <v>42503.267</v>
      </c>
    </row>
    <row r="292" spans="1:17" x14ac:dyDescent="0.2">
      <c r="A292" s="103" t="s">
        <v>141</v>
      </c>
      <c r="B292" s="104" t="s">
        <v>47</v>
      </c>
      <c r="C292" s="103">
        <v>57783.981800000001</v>
      </c>
      <c r="D292" s="103">
        <v>1E-4</v>
      </c>
      <c r="E292" s="30">
        <f t="shared" si="41"/>
        <v>17815.992986567522</v>
      </c>
      <c r="F292" s="1">
        <f t="shared" si="42"/>
        <v>17816</v>
      </c>
      <c r="G292" s="1">
        <f t="shared" si="39"/>
        <v>-5.7290719996672124E-3</v>
      </c>
      <c r="K292" s="1">
        <f t="shared" si="45"/>
        <v>-5.7290719996672124E-3</v>
      </c>
      <c r="O292" s="1">
        <f t="shared" ca="1" si="43"/>
        <v>-6.1003165758116255E-3</v>
      </c>
      <c r="Q292" s="122">
        <f t="shared" si="44"/>
        <v>42765.481800000001</v>
      </c>
    </row>
    <row r="293" spans="1:17" x14ac:dyDescent="0.2">
      <c r="A293" s="69" t="s">
        <v>144</v>
      </c>
      <c r="B293" s="70" t="s">
        <v>47</v>
      </c>
      <c r="C293" s="71">
        <v>57896.709300000002</v>
      </c>
      <c r="D293" s="71">
        <v>1E-4</v>
      </c>
      <c r="E293" s="30">
        <f t="shared" si="41"/>
        <v>17953.99207431126</v>
      </c>
      <c r="F293" s="1">
        <f t="shared" si="42"/>
        <v>17954</v>
      </c>
      <c r="G293" s="1">
        <f t="shared" si="39"/>
        <v>-6.4742679969640449E-3</v>
      </c>
      <c r="K293" s="1">
        <f t="shared" si="45"/>
        <v>-6.4742679969640449E-3</v>
      </c>
      <c r="O293" s="1">
        <f t="shared" ca="1" si="43"/>
        <v>-6.2106426359951877E-3</v>
      </c>
      <c r="Q293" s="122">
        <f t="shared" si="44"/>
        <v>42878.209300000002</v>
      </c>
    </row>
    <row r="294" spans="1:17" x14ac:dyDescent="0.2">
      <c r="A294" s="96" t="s">
        <v>142</v>
      </c>
      <c r="B294" s="105" t="s">
        <v>47</v>
      </c>
      <c r="C294" s="106">
        <v>57902.426399999997</v>
      </c>
      <c r="D294" s="106">
        <v>8.9999999999999998E-4</v>
      </c>
      <c r="E294" s="30">
        <f t="shared" si="41"/>
        <v>17960.990850870119</v>
      </c>
      <c r="F294" s="1">
        <f t="shared" si="42"/>
        <v>17961</v>
      </c>
      <c r="G294" s="1">
        <f t="shared" si="39"/>
        <v>-7.4736620008479804E-3</v>
      </c>
      <c r="K294" s="1">
        <f t="shared" si="45"/>
        <v>-7.4736620008479804E-3</v>
      </c>
      <c r="O294" s="1">
        <f t="shared" ca="1" si="43"/>
        <v>-6.2162388854247897E-3</v>
      </c>
      <c r="Q294" s="122">
        <f t="shared" si="44"/>
        <v>42883.926399999997</v>
      </c>
    </row>
    <row r="295" spans="1:17" x14ac:dyDescent="0.2">
      <c r="A295" s="107" t="s">
        <v>143</v>
      </c>
      <c r="B295" s="108" t="s">
        <v>46</v>
      </c>
      <c r="C295" s="96">
        <v>57913.455999999998</v>
      </c>
      <c r="D295" s="96">
        <v>7.0000000000000001E-3</v>
      </c>
      <c r="E295" s="30">
        <f t="shared" si="41"/>
        <v>17974.49309955104</v>
      </c>
      <c r="F295" s="1">
        <f t="shared" si="42"/>
        <v>17974.5</v>
      </c>
      <c r="G295" s="1">
        <f t="shared" si="39"/>
        <v>-5.6367790020885877E-3</v>
      </c>
      <c r="K295" s="1">
        <f t="shared" si="45"/>
        <v>-5.6367790020885877E-3</v>
      </c>
      <c r="O295" s="1">
        <f t="shared" ca="1" si="43"/>
        <v>-6.2270316521818771E-3</v>
      </c>
      <c r="Q295" s="122">
        <f t="shared" si="44"/>
        <v>42894.955999999998</v>
      </c>
    </row>
    <row r="296" spans="1:17" x14ac:dyDescent="0.2">
      <c r="A296" s="69" t="s">
        <v>144</v>
      </c>
      <c r="B296" s="70" t="s">
        <v>47</v>
      </c>
      <c r="C296" s="71">
        <v>58158.924599999998</v>
      </c>
      <c r="D296" s="71">
        <v>1E-4</v>
      </c>
      <c r="E296" s="30">
        <f t="shared" si="41"/>
        <v>18274.991583680749</v>
      </c>
      <c r="F296" s="1">
        <f t="shared" si="42"/>
        <v>18275</v>
      </c>
      <c r="G296" s="1">
        <f t="shared" si="39"/>
        <v>-6.8750499995076098E-3</v>
      </c>
      <c r="K296" s="1">
        <f t="shared" si="45"/>
        <v>-6.8750499995076098E-3</v>
      </c>
      <c r="O296" s="1">
        <f t="shared" ca="1" si="43"/>
        <v>-6.4672706455526068E-3</v>
      </c>
      <c r="Q296" s="122">
        <f t="shared" si="44"/>
        <v>43140.424599999998</v>
      </c>
    </row>
    <row r="297" spans="1:17" x14ac:dyDescent="0.2">
      <c r="A297" s="69" t="s">
        <v>144</v>
      </c>
      <c r="B297" s="70" t="s">
        <v>47</v>
      </c>
      <c r="C297" s="71">
        <v>58214.472000000002</v>
      </c>
      <c r="D297" s="71">
        <v>1E-4</v>
      </c>
      <c r="E297" s="30">
        <f t="shared" si="41"/>
        <v>18342.991765770625</v>
      </c>
      <c r="F297" s="1">
        <f t="shared" si="42"/>
        <v>18343</v>
      </c>
      <c r="G297" s="1">
        <f t="shared" si="39"/>
        <v>-6.7263059972901829E-3</v>
      </c>
      <c r="K297" s="1">
        <f t="shared" si="45"/>
        <v>-6.7263059972901829E-3</v>
      </c>
      <c r="O297" s="1">
        <f t="shared" ca="1" si="43"/>
        <v>-6.5216342114401589E-3</v>
      </c>
      <c r="Q297" s="122">
        <f t="shared" si="44"/>
        <v>43195.972000000002</v>
      </c>
    </row>
    <row r="298" spans="1:17" x14ac:dyDescent="0.2">
      <c r="A298" s="69" t="s">
        <v>144</v>
      </c>
      <c r="B298" s="70" t="s">
        <v>47</v>
      </c>
      <c r="C298" s="71">
        <v>58271.653599999998</v>
      </c>
      <c r="D298" s="71">
        <v>1E-4</v>
      </c>
      <c r="E298" s="30">
        <f t="shared" si="41"/>
        <v>18412.992507698964</v>
      </c>
      <c r="F298" s="1">
        <f t="shared" si="42"/>
        <v>18413</v>
      </c>
      <c r="G298" s="1">
        <f t="shared" si="39"/>
        <v>-6.1202459983178414E-3</v>
      </c>
      <c r="K298" s="1">
        <f t="shared" si="45"/>
        <v>-6.1202459983178414E-3</v>
      </c>
      <c r="O298" s="1">
        <f t="shared" ca="1" si="43"/>
        <v>-6.5775967057361689E-3</v>
      </c>
      <c r="Q298" s="122">
        <f t="shared" si="44"/>
        <v>43253.153599999998</v>
      </c>
    </row>
    <row r="299" spans="1:17" x14ac:dyDescent="0.2">
      <c r="A299" s="69" t="s">
        <v>145</v>
      </c>
      <c r="B299" s="70" t="s">
        <v>47</v>
      </c>
      <c r="C299" s="71">
        <v>58533.868300000002</v>
      </c>
      <c r="D299" s="71">
        <v>2.0000000000000001E-4</v>
      </c>
      <c r="E299" s="30">
        <f t="shared" si="41"/>
        <v>18733.991282558669</v>
      </c>
      <c r="F299" s="1">
        <f t="shared" si="42"/>
        <v>18734</v>
      </c>
      <c r="G299" s="1">
        <f t="shared" si="39"/>
        <v>-7.1210280002560467E-3</v>
      </c>
      <c r="K299" s="1">
        <f t="shared" si="45"/>
        <v>-7.1210280002560467E-3</v>
      </c>
      <c r="O299" s="1">
        <f t="shared" ca="1" si="43"/>
        <v>-6.8342247152935881E-3</v>
      </c>
      <c r="Q299" s="122">
        <f t="shared" si="44"/>
        <v>43515.368300000002</v>
      </c>
    </row>
    <row r="300" spans="1:17" x14ac:dyDescent="0.2">
      <c r="A300" s="69" t="s">
        <v>145</v>
      </c>
      <c r="B300" s="70" t="s">
        <v>47</v>
      </c>
      <c r="C300" s="71">
        <v>58629.442199999998</v>
      </c>
      <c r="D300" s="71">
        <v>1E-4</v>
      </c>
      <c r="E300" s="30">
        <f t="shared" si="41"/>
        <v>18850.991225004924</v>
      </c>
      <c r="F300" s="1">
        <f t="shared" si="42"/>
        <v>18851</v>
      </c>
      <c r="G300" s="1">
        <f t="shared" si="39"/>
        <v>-7.1680420005577616E-3</v>
      </c>
      <c r="K300" s="1">
        <f t="shared" si="45"/>
        <v>-7.1680420005577616E-3</v>
      </c>
      <c r="O300" s="1">
        <f t="shared" ca="1" si="43"/>
        <v>-6.9277620271883476E-3</v>
      </c>
      <c r="Q300" s="122">
        <f t="shared" si="44"/>
        <v>43610.942199999998</v>
      </c>
    </row>
    <row r="301" spans="1:17" ht="12" customHeight="1" x14ac:dyDescent="0.2">
      <c r="A301" s="72" t="s">
        <v>146</v>
      </c>
      <c r="B301" s="62" t="s">
        <v>47</v>
      </c>
      <c r="C301" s="61">
        <v>58641.694600000003</v>
      </c>
      <c r="D301" s="61">
        <v>2.0000000000000001E-4</v>
      </c>
      <c r="E301" s="30">
        <f t="shared" si="41"/>
        <v>18865.990404643184</v>
      </c>
      <c r="F301" s="1">
        <f t="shared" si="42"/>
        <v>18866</v>
      </c>
      <c r="G301" s="1">
        <f t="shared" si="39"/>
        <v>-7.838171994080767E-3</v>
      </c>
      <c r="K301" s="1">
        <f t="shared" si="45"/>
        <v>-7.838171994080767E-3</v>
      </c>
      <c r="O301" s="1">
        <f t="shared" ca="1" si="43"/>
        <v>-6.939753990251778E-3</v>
      </c>
      <c r="Q301" s="122">
        <f t="shared" si="44"/>
        <v>43623.194600000003</v>
      </c>
    </row>
    <row r="302" spans="1:17" ht="12" customHeight="1" x14ac:dyDescent="0.2">
      <c r="A302" s="72" t="s">
        <v>146</v>
      </c>
      <c r="B302" s="62" t="s">
        <v>47</v>
      </c>
      <c r="C302" s="61">
        <v>58957.8249</v>
      </c>
      <c r="D302" s="61">
        <v>2.0000000000000001E-4</v>
      </c>
      <c r="E302" s="30">
        <f t="shared" si="41"/>
        <v>19252.991739793462</v>
      </c>
      <c r="F302" s="1">
        <f t="shared" si="42"/>
        <v>19253</v>
      </c>
      <c r="G302" s="1">
        <f t="shared" si="39"/>
        <v>-6.7475260002538562E-3</v>
      </c>
      <c r="K302" s="1">
        <f t="shared" si="45"/>
        <v>-6.7475260002538562E-3</v>
      </c>
      <c r="O302" s="1">
        <f t="shared" ca="1" si="43"/>
        <v>-7.2491466372882913E-3</v>
      </c>
      <c r="Q302" s="122">
        <f t="shared" si="44"/>
        <v>43939.3249</v>
      </c>
    </row>
    <row r="303" spans="1:17" ht="12" customHeight="1" x14ac:dyDescent="0.2">
      <c r="A303" s="72" t="s">
        <v>146</v>
      </c>
      <c r="B303" s="62" t="s">
        <v>47</v>
      </c>
      <c r="C303" s="61">
        <v>58999.483200000002</v>
      </c>
      <c r="D303" s="61">
        <v>2.9999999999999997E-4</v>
      </c>
      <c r="E303" s="30">
        <f t="shared" si="41"/>
        <v>19303.989121949147</v>
      </c>
      <c r="F303" s="1">
        <f t="shared" si="42"/>
        <v>19304</v>
      </c>
      <c r="G303" s="1">
        <f t="shared" si="39"/>
        <v>-8.8859679963206872E-3</v>
      </c>
      <c r="K303" s="1">
        <f t="shared" si="45"/>
        <v>-8.8859679963206872E-3</v>
      </c>
      <c r="O303" s="1">
        <f t="shared" ca="1" si="43"/>
        <v>-7.2899193117039549E-3</v>
      </c>
      <c r="Q303" s="122">
        <f t="shared" si="44"/>
        <v>43980.983200000002</v>
      </c>
    </row>
    <row r="304" spans="1:17" ht="12" customHeight="1" x14ac:dyDescent="0.2">
      <c r="A304" s="69" t="s">
        <v>873</v>
      </c>
      <c r="B304" s="70" t="s">
        <v>47</v>
      </c>
      <c r="C304" s="71">
        <v>59368.710800000001</v>
      </c>
      <c r="D304" s="71">
        <v>2.9999999999999997E-4</v>
      </c>
      <c r="E304" s="30">
        <f t="shared" si="41"/>
        <v>19755.991268451184</v>
      </c>
      <c r="F304" s="1">
        <f t="shared" si="42"/>
        <v>19756</v>
      </c>
      <c r="G304" s="1">
        <f t="shared" si="39"/>
        <v>-7.1325519966194406E-3</v>
      </c>
      <c r="K304" s="1">
        <f t="shared" si="45"/>
        <v>-7.1325519966194406E-3</v>
      </c>
      <c r="O304" s="1">
        <f t="shared" ca="1" si="43"/>
        <v>-7.6512771320153342E-3</v>
      </c>
      <c r="Q304" s="122">
        <f t="shared" si="44"/>
        <v>44350.210800000001</v>
      </c>
    </row>
    <row r="305" spans="1:17" ht="12" customHeight="1" x14ac:dyDescent="0.2">
      <c r="A305" s="127" t="s">
        <v>875</v>
      </c>
      <c r="B305" s="128" t="s">
        <v>47</v>
      </c>
      <c r="C305" s="131">
        <v>59611.319999999832</v>
      </c>
      <c r="D305" s="41"/>
      <c r="E305" s="30">
        <f t="shared" si="41"/>
        <v>20052.989323745711</v>
      </c>
      <c r="F305" s="1">
        <f t="shared" si="42"/>
        <v>20053</v>
      </c>
      <c r="G305" s="1">
        <f t="shared" si="39"/>
        <v>-8.7211261707125232E-3</v>
      </c>
      <c r="K305" s="1">
        <f t="shared" si="45"/>
        <v>-8.7211261707125232E-3</v>
      </c>
      <c r="O305" s="1">
        <f t="shared" ca="1" si="43"/>
        <v>-7.8887180006712646E-3</v>
      </c>
      <c r="Q305" s="122">
        <f t="shared" si="44"/>
        <v>44592.819999999832</v>
      </c>
    </row>
    <row r="306" spans="1:17" ht="12" customHeight="1" x14ac:dyDescent="0.2">
      <c r="A306" s="127" t="s">
        <v>875</v>
      </c>
      <c r="B306" s="128" t="s">
        <v>46</v>
      </c>
      <c r="C306" s="131">
        <v>59627.249499999918</v>
      </c>
      <c r="D306" s="41"/>
      <c r="E306" s="30">
        <f t="shared" si="41"/>
        <v>20072.489946648071</v>
      </c>
      <c r="F306" s="1">
        <f t="shared" si="42"/>
        <v>20072.5</v>
      </c>
      <c r="G306" s="1">
        <f t="shared" si="39"/>
        <v>-8.2122950843768194E-3</v>
      </c>
      <c r="K306" s="1">
        <f t="shared" si="45"/>
        <v>-8.2122950843768194E-3</v>
      </c>
      <c r="O306" s="1">
        <f t="shared" ca="1" si="43"/>
        <v>-7.9043075526537242E-3</v>
      </c>
      <c r="Q306" s="122">
        <f t="shared" si="44"/>
        <v>44608.749499999918</v>
      </c>
    </row>
    <row r="307" spans="1:17" ht="12" customHeight="1" x14ac:dyDescent="0.2">
      <c r="A307" s="127" t="s">
        <v>875</v>
      </c>
      <c r="B307" s="128" t="s">
        <v>46</v>
      </c>
      <c r="C307" s="131">
        <v>59636.234600000083</v>
      </c>
      <c r="D307" s="41"/>
      <c r="E307" s="30">
        <f t="shared" si="41"/>
        <v>20083.48935321088</v>
      </c>
      <c r="F307" s="1">
        <f t="shared" si="42"/>
        <v>20083.5</v>
      </c>
      <c r="G307" s="1">
        <f t="shared" si="39"/>
        <v>-8.6970569172990508E-3</v>
      </c>
      <c r="K307" s="1">
        <f t="shared" si="45"/>
        <v>-8.6970569172990508E-3</v>
      </c>
      <c r="O307" s="1">
        <f t="shared" ca="1" si="43"/>
        <v>-7.9131016589002387E-3</v>
      </c>
      <c r="Q307" s="122">
        <f t="shared" si="44"/>
        <v>44617.734600000083</v>
      </c>
    </row>
    <row r="308" spans="1:17" ht="12" customHeight="1" x14ac:dyDescent="0.2">
      <c r="A308" s="127" t="s">
        <v>875</v>
      </c>
      <c r="B308" s="128" t="s">
        <v>46</v>
      </c>
      <c r="C308" s="131">
        <v>59645.220300000161</v>
      </c>
      <c r="D308" s="41"/>
      <c r="E308" s="30">
        <f t="shared" si="41"/>
        <v>20094.489494283374</v>
      </c>
      <c r="F308" s="1">
        <f t="shared" si="42"/>
        <v>20094.5</v>
      </c>
      <c r="G308" s="1">
        <f t="shared" si="39"/>
        <v>-8.5818188381381333E-3</v>
      </c>
      <c r="K308" s="1">
        <f t="shared" si="45"/>
        <v>-8.5818188381381333E-3</v>
      </c>
      <c r="O308" s="1">
        <f t="shared" ca="1" si="43"/>
        <v>-7.9218957651467567E-3</v>
      </c>
      <c r="Q308" s="122">
        <f t="shared" si="44"/>
        <v>44626.720300000161</v>
      </c>
    </row>
    <row r="309" spans="1:17" x14ac:dyDescent="0.2">
      <c r="A309" s="127" t="s">
        <v>875</v>
      </c>
      <c r="B309" s="128" t="s">
        <v>46</v>
      </c>
      <c r="C309" s="131">
        <v>59654.206999999937</v>
      </c>
      <c r="D309" s="41"/>
      <c r="E309" s="30">
        <f t="shared" si="41"/>
        <v>20105.490859538484</v>
      </c>
      <c r="F309" s="1">
        <f t="shared" si="42"/>
        <v>20105.5</v>
      </c>
      <c r="G309" s="1">
        <f t="shared" si="39"/>
        <v>-7.4665810680016875E-3</v>
      </c>
      <c r="K309" s="1">
        <f t="shared" si="45"/>
        <v>-7.4665810680016875E-3</v>
      </c>
      <c r="O309" s="1">
        <f t="shared" ca="1" si="43"/>
        <v>-7.9306898713932712E-3</v>
      </c>
      <c r="Q309" s="122">
        <f t="shared" si="44"/>
        <v>44635.706999999937</v>
      </c>
    </row>
    <row r="310" spans="1:17" x14ac:dyDescent="0.2">
      <c r="A310" s="127" t="s">
        <v>875</v>
      </c>
      <c r="B310" s="128" t="s">
        <v>46</v>
      </c>
      <c r="C310" s="131">
        <v>59677.078600000124</v>
      </c>
      <c r="D310" s="41"/>
      <c r="E310" s="30">
        <f t="shared" si="41"/>
        <v>20133.489883159746</v>
      </c>
      <c r="F310" s="1">
        <f t="shared" si="42"/>
        <v>20133.5</v>
      </c>
      <c r="G310" s="1">
        <f t="shared" si="39"/>
        <v>-8.2641568733379245E-3</v>
      </c>
      <c r="K310" s="1">
        <f t="shared" si="45"/>
        <v>-8.2641568733379245E-3</v>
      </c>
      <c r="O310" s="1">
        <f t="shared" ca="1" si="43"/>
        <v>-7.9530748691116759E-3</v>
      </c>
      <c r="Q310" s="122">
        <f t="shared" si="44"/>
        <v>44658.578600000124</v>
      </c>
    </row>
    <row r="311" spans="1:17" x14ac:dyDescent="0.2">
      <c r="A311" s="125" t="s">
        <v>874</v>
      </c>
      <c r="B311" s="126" t="s">
        <v>47</v>
      </c>
      <c r="C311" s="132">
        <v>59707.710899999998</v>
      </c>
      <c r="D311" s="130">
        <v>1E-4</v>
      </c>
      <c r="E311" s="30">
        <f t="shared" si="41"/>
        <v>20170.98942369311</v>
      </c>
      <c r="F311" s="1">
        <f t="shared" si="42"/>
        <v>20171</v>
      </c>
      <c r="G311" s="1">
        <f t="shared" si="39"/>
        <v>-8.6394820027635433E-3</v>
      </c>
      <c r="K311" s="1">
        <f t="shared" si="45"/>
        <v>-8.6394820027635433E-3</v>
      </c>
      <c r="O311" s="1">
        <f t="shared" ca="1" si="43"/>
        <v>-7.9830547767702521E-3</v>
      </c>
      <c r="Q311" s="122">
        <f t="shared" si="44"/>
        <v>44689.210899999998</v>
      </c>
    </row>
    <row r="312" spans="1:17" x14ac:dyDescent="0.2">
      <c r="A312" s="125" t="s">
        <v>874</v>
      </c>
      <c r="B312" s="126" t="s">
        <v>47</v>
      </c>
      <c r="C312" s="132">
        <v>59722.4139</v>
      </c>
      <c r="D312" s="130">
        <v>1E-4</v>
      </c>
      <c r="E312" s="30">
        <f t="shared" si="41"/>
        <v>20188.988586160976</v>
      </c>
      <c r="F312" s="1">
        <f t="shared" si="42"/>
        <v>20189</v>
      </c>
      <c r="G312" s="1">
        <f t="shared" si="39"/>
        <v>-9.3236380052985623E-3</v>
      </c>
      <c r="K312" s="1">
        <f t="shared" si="45"/>
        <v>-9.3236380052985623E-3</v>
      </c>
      <c r="O312" s="1">
        <f t="shared" ca="1" si="43"/>
        <v>-7.9974451324463687E-3</v>
      </c>
      <c r="Q312" s="122">
        <f t="shared" si="44"/>
        <v>44703.9139</v>
      </c>
    </row>
    <row r="313" spans="1:17" x14ac:dyDescent="0.2">
      <c r="A313" s="125" t="s">
        <v>874</v>
      </c>
      <c r="B313" s="126" t="s">
        <v>47</v>
      </c>
      <c r="C313" s="132">
        <v>59734.667300000001</v>
      </c>
      <c r="D313" s="130">
        <v>1E-4</v>
      </c>
      <c r="E313" s="30">
        <f t="shared" si="41"/>
        <v>20203.988989982219</v>
      </c>
      <c r="F313" s="1">
        <f t="shared" si="42"/>
        <v>20204</v>
      </c>
      <c r="G313" s="1">
        <f t="shared" si="39"/>
        <v>-8.9937680022558197E-3</v>
      </c>
      <c r="K313" s="1">
        <f t="shared" si="45"/>
        <v>-8.9937680022558197E-3</v>
      </c>
      <c r="O313" s="1">
        <f t="shared" ca="1" si="43"/>
        <v>-8.0094370955097992E-3</v>
      </c>
      <c r="Q313" s="122">
        <f t="shared" si="44"/>
        <v>44716.167300000001</v>
      </c>
    </row>
    <row r="314" spans="1:17" x14ac:dyDescent="0.2">
      <c r="A314" s="129" t="s">
        <v>876</v>
      </c>
      <c r="B314" s="128" t="s">
        <v>47</v>
      </c>
      <c r="C314" s="130">
        <v>60091.639600000002</v>
      </c>
      <c r="D314" s="130">
        <v>1E-4</v>
      </c>
      <c r="E314" s="30">
        <f t="shared" ref="E314:E315" si="46">+(C314-C$7)/C$8</f>
        <v>20640.98840671534</v>
      </c>
      <c r="F314" s="1">
        <f t="shared" si="42"/>
        <v>20641</v>
      </c>
      <c r="G314" s="1">
        <f t="shared" ref="G314:G315" si="47">+C314-(C$7+F314*C$8)</f>
        <v>-9.4702220012550242E-3</v>
      </c>
      <c r="K314" s="1">
        <f t="shared" ref="K314:K315" si="48">+G314</f>
        <v>-9.4702220012550242E-3</v>
      </c>
      <c r="O314" s="1">
        <f t="shared" ref="O314:O315" ca="1" si="49">+C$11+C$12*$F314</f>
        <v>-8.3588029527577497E-3</v>
      </c>
      <c r="Q314" s="122">
        <f t="shared" ref="Q314:Q315" si="50">+C314-15018.5</f>
        <v>45073.139600000002</v>
      </c>
    </row>
    <row r="315" spans="1:17" x14ac:dyDescent="0.2">
      <c r="A315" s="129" t="s">
        <v>876</v>
      </c>
      <c r="B315" s="128" t="s">
        <v>47</v>
      </c>
      <c r="C315" s="130">
        <v>60110.427300000003</v>
      </c>
      <c r="D315" s="130">
        <v>1E-4</v>
      </c>
      <c r="E315" s="30">
        <f t="shared" si="46"/>
        <v>20663.987989432982</v>
      </c>
      <c r="F315" s="1">
        <f t="shared" si="42"/>
        <v>20664</v>
      </c>
      <c r="G315" s="1">
        <f t="shared" si="47"/>
        <v>-9.8110879989690147E-3</v>
      </c>
      <c r="K315" s="1">
        <f t="shared" si="48"/>
        <v>-9.8110879989690147E-3</v>
      </c>
      <c r="O315" s="1">
        <f t="shared" ca="1" si="49"/>
        <v>-8.3771906294550086E-3</v>
      </c>
      <c r="Q315" s="122">
        <f t="shared" si="50"/>
        <v>45091.927300000003</v>
      </c>
    </row>
    <row r="316" spans="1:17" x14ac:dyDescent="0.2">
      <c r="D316" s="41"/>
    </row>
    <row r="317" spans="1:17" x14ac:dyDescent="0.2">
      <c r="D317" s="41"/>
    </row>
    <row r="318" spans="1:17" x14ac:dyDescent="0.2">
      <c r="D318" s="41"/>
    </row>
    <row r="319" spans="1:17" x14ac:dyDescent="0.2">
      <c r="D319" s="41"/>
    </row>
    <row r="320" spans="1:17" x14ac:dyDescent="0.2">
      <c r="D320" s="41"/>
    </row>
    <row r="321" spans="4:4" x14ac:dyDescent="0.2">
      <c r="D321" s="41"/>
    </row>
    <row r="322" spans="4:4" x14ac:dyDescent="0.2">
      <c r="D322" s="41"/>
    </row>
    <row r="323" spans="4:4" x14ac:dyDescent="0.2">
      <c r="D323" s="41"/>
    </row>
    <row r="324" spans="4:4" x14ac:dyDescent="0.2">
      <c r="D324" s="41"/>
    </row>
    <row r="325" spans="4:4" x14ac:dyDescent="0.2">
      <c r="D325" s="41"/>
    </row>
    <row r="326" spans="4:4" x14ac:dyDescent="0.2">
      <c r="D326" s="41"/>
    </row>
    <row r="327" spans="4:4" x14ac:dyDescent="0.2">
      <c r="D327" s="41"/>
    </row>
    <row r="328" spans="4:4" x14ac:dyDescent="0.2">
      <c r="D328" s="41"/>
    </row>
    <row r="329" spans="4:4" x14ac:dyDescent="0.2">
      <c r="D329" s="41"/>
    </row>
    <row r="330" spans="4:4" x14ac:dyDescent="0.2">
      <c r="D330" s="41"/>
    </row>
    <row r="331" spans="4:4" x14ac:dyDescent="0.2">
      <c r="D331" s="41"/>
    </row>
    <row r="332" spans="4:4" x14ac:dyDescent="0.2">
      <c r="D332" s="41"/>
    </row>
    <row r="333" spans="4:4" x14ac:dyDescent="0.2">
      <c r="D333" s="41"/>
    </row>
    <row r="334" spans="4:4" x14ac:dyDescent="0.2">
      <c r="D334" s="41"/>
    </row>
    <row r="335" spans="4:4" x14ac:dyDescent="0.2">
      <c r="D335" s="41"/>
    </row>
    <row r="336" spans="4:4" x14ac:dyDescent="0.2">
      <c r="D336" s="41"/>
    </row>
    <row r="337" spans="4:4" x14ac:dyDescent="0.2">
      <c r="D337" s="41"/>
    </row>
    <row r="338" spans="4:4" x14ac:dyDescent="0.2">
      <c r="D338" s="41"/>
    </row>
    <row r="339" spans="4:4" x14ac:dyDescent="0.2">
      <c r="D339" s="41"/>
    </row>
    <row r="340" spans="4:4" x14ac:dyDescent="0.2">
      <c r="D340" s="41"/>
    </row>
    <row r="341" spans="4:4" x14ac:dyDescent="0.2">
      <c r="D341" s="41"/>
    </row>
    <row r="342" spans="4:4" x14ac:dyDescent="0.2">
      <c r="D342" s="41"/>
    </row>
    <row r="343" spans="4:4" x14ac:dyDescent="0.2">
      <c r="D343" s="41"/>
    </row>
    <row r="344" spans="4:4" x14ac:dyDescent="0.2">
      <c r="D344" s="41"/>
    </row>
    <row r="345" spans="4:4" x14ac:dyDescent="0.2">
      <c r="D345" s="41"/>
    </row>
    <row r="346" spans="4:4" x14ac:dyDescent="0.2">
      <c r="D346" s="41"/>
    </row>
    <row r="347" spans="4:4" x14ac:dyDescent="0.2">
      <c r="D347" s="41"/>
    </row>
    <row r="348" spans="4:4" x14ac:dyDescent="0.2">
      <c r="D348" s="41"/>
    </row>
    <row r="349" spans="4:4" x14ac:dyDescent="0.2">
      <c r="D349" s="41"/>
    </row>
    <row r="350" spans="4:4" x14ac:dyDescent="0.2">
      <c r="D350" s="41"/>
    </row>
    <row r="351" spans="4:4" x14ac:dyDescent="0.2">
      <c r="D351" s="41"/>
    </row>
    <row r="352" spans="4:4" x14ac:dyDescent="0.2">
      <c r="D352" s="41"/>
    </row>
    <row r="353" spans="4:4" x14ac:dyDescent="0.2">
      <c r="D353" s="41"/>
    </row>
    <row r="354" spans="4:4" x14ac:dyDescent="0.2">
      <c r="D354" s="41"/>
    </row>
    <row r="355" spans="4:4" x14ac:dyDescent="0.2">
      <c r="D355" s="41"/>
    </row>
    <row r="356" spans="4:4" x14ac:dyDescent="0.2">
      <c r="D356" s="41"/>
    </row>
    <row r="357" spans="4:4" x14ac:dyDescent="0.2">
      <c r="D357" s="41"/>
    </row>
    <row r="358" spans="4:4" x14ac:dyDescent="0.2">
      <c r="D358" s="41"/>
    </row>
    <row r="359" spans="4:4" x14ac:dyDescent="0.2">
      <c r="D359" s="41"/>
    </row>
    <row r="360" spans="4:4" x14ac:dyDescent="0.2">
      <c r="D360" s="41"/>
    </row>
    <row r="361" spans="4:4" x14ac:dyDescent="0.2">
      <c r="D361" s="41"/>
    </row>
    <row r="362" spans="4:4" x14ac:dyDescent="0.2">
      <c r="D362" s="41"/>
    </row>
    <row r="363" spans="4:4" x14ac:dyDescent="0.2">
      <c r="D363" s="41"/>
    </row>
    <row r="364" spans="4:4" x14ac:dyDescent="0.2">
      <c r="D364" s="41"/>
    </row>
    <row r="365" spans="4:4" x14ac:dyDescent="0.2">
      <c r="D365" s="41"/>
    </row>
    <row r="366" spans="4:4" x14ac:dyDescent="0.2">
      <c r="D366" s="41"/>
    </row>
    <row r="367" spans="4:4" x14ac:dyDescent="0.2">
      <c r="D367" s="41"/>
    </row>
    <row r="368" spans="4:4" x14ac:dyDescent="0.2">
      <c r="D368" s="41"/>
    </row>
    <row r="369" spans="4:4" x14ac:dyDescent="0.2">
      <c r="D369" s="41"/>
    </row>
    <row r="370" spans="4:4" x14ac:dyDescent="0.2">
      <c r="D370" s="41"/>
    </row>
    <row r="371" spans="4:4" x14ac:dyDescent="0.2">
      <c r="D371" s="41"/>
    </row>
    <row r="372" spans="4:4" x14ac:dyDescent="0.2">
      <c r="D372" s="41"/>
    </row>
    <row r="373" spans="4:4" x14ac:dyDescent="0.2">
      <c r="D373" s="41"/>
    </row>
    <row r="374" spans="4:4" x14ac:dyDescent="0.2">
      <c r="D374" s="41"/>
    </row>
    <row r="375" spans="4:4" x14ac:dyDescent="0.2">
      <c r="D375" s="41"/>
    </row>
    <row r="376" spans="4:4" x14ac:dyDescent="0.2">
      <c r="D376" s="41"/>
    </row>
    <row r="377" spans="4:4" x14ac:dyDescent="0.2">
      <c r="D377" s="41"/>
    </row>
    <row r="378" spans="4:4" x14ac:dyDescent="0.2">
      <c r="D378" s="41"/>
    </row>
    <row r="379" spans="4:4" x14ac:dyDescent="0.2">
      <c r="D379" s="41"/>
    </row>
    <row r="380" spans="4:4" x14ac:dyDescent="0.2">
      <c r="D380" s="41"/>
    </row>
    <row r="381" spans="4:4" x14ac:dyDescent="0.2">
      <c r="D381" s="41"/>
    </row>
    <row r="382" spans="4:4" x14ac:dyDescent="0.2">
      <c r="D382" s="41"/>
    </row>
    <row r="383" spans="4:4" x14ac:dyDescent="0.2">
      <c r="D383" s="41"/>
    </row>
    <row r="384" spans="4:4" x14ac:dyDescent="0.2">
      <c r="D384" s="41"/>
    </row>
    <row r="385" spans="4:4" x14ac:dyDescent="0.2">
      <c r="D385" s="41"/>
    </row>
    <row r="386" spans="4:4" x14ac:dyDescent="0.2">
      <c r="D386" s="41"/>
    </row>
    <row r="387" spans="4:4" x14ac:dyDescent="0.2">
      <c r="D387" s="41"/>
    </row>
    <row r="388" spans="4:4" x14ac:dyDescent="0.2">
      <c r="D388" s="41"/>
    </row>
    <row r="389" spans="4:4" x14ac:dyDescent="0.2">
      <c r="D389" s="41"/>
    </row>
    <row r="390" spans="4:4" x14ac:dyDescent="0.2">
      <c r="D390" s="41"/>
    </row>
    <row r="391" spans="4:4" x14ac:dyDescent="0.2">
      <c r="D391" s="41"/>
    </row>
    <row r="392" spans="4:4" x14ac:dyDescent="0.2">
      <c r="D392" s="41"/>
    </row>
    <row r="393" spans="4:4" x14ac:dyDescent="0.2">
      <c r="D393" s="41"/>
    </row>
    <row r="394" spans="4:4" x14ac:dyDescent="0.2">
      <c r="D394" s="41"/>
    </row>
    <row r="395" spans="4:4" x14ac:dyDescent="0.2">
      <c r="D395" s="41"/>
    </row>
    <row r="396" spans="4:4" x14ac:dyDescent="0.2">
      <c r="D396" s="41"/>
    </row>
    <row r="397" spans="4:4" x14ac:dyDescent="0.2">
      <c r="D397" s="41"/>
    </row>
    <row r="398" spans="4:4" x14ac:dyDescent="0.2">
      <c r="D398" s="41"/>
    </row>
    <row r="399" spans="4:4" x14ac:dyDescent="0.2">
      <c r="D399" s="41"/>
    </row>
    <row r="400" spans="4:4" x14ac:dyDescent="0.2">
      <c r="D400" s="41"/>
    </row>
    <row r="401" spans="4:4" x14ac:dyDescent="0.2">
      <c r="D401" s="41"/>
    </row>
    <row r="402" spans="4:4" x14ac:dyDescent="0.2">
      <c r="D402" s="41"/>
    </row>
    <row r="403" spans="4:4" x14ac:dyDescent="0.2">
      <c r="D403" s="41"/>
    </row>
    <row r="404" spans="4:4" x14ac:dyDescent="0.2">
      <c r="D404" s="41"/>
    </row>
    <row r="405" spans="4:4" x14ac:dyDescent="0.2">
      <c r="D405" s="41"/>
    </row>
    <row r="406" spans="4:4" x14ac:dyDescent="0.2">
      <c r="D406" s="41"/>
    </row>
    <row r="407" spans="4:4" x14ac:dyDescent="0.2">
      <c r="D407" s="41"/>
    </row>
    <row r="408" spans="4:4" x14ac:dyDescent="0.2">
      <c r="D408" s="41"/>
    </row>
    <row r="409" spans="4:4" x14ac:dyDescent="0.2">
      <c r="D409" s="41"/>
    </row>
    <row r="410" spans="4:4" x14ac:dyDescent="0.2">
      <c r="D410" s="41"/>
    </row>
    <row r="411" spans="4:4" x14ac:dyDescent="0.2">
      <c r="D411" s="41"/>
    </row>
    <row r="412" spans="4:4" x14ac:dyDescent="0.2">
      <c r="D412" s="41"/>
    </row>
    <row r="413" spans="4:4" x14ac:dyDescent="0.2">
      <c r="D413" s="41"/>
    </row>
    <row r="414" spans="4:4" x14ac:dyDescent="0.2">
      <c r="D414" s="41"/>
    </row>
    <row r="415" spans="4:4" x14ac:dyDescent="0.2">
      <c r="D415" s="41"/>
    </row>
    <row r="416" spans="4:4" x14ac:dyDescent="0.2">
      <c r="D416" s="41"/>
    </row>
    <row r="417" spans="4:4" x14ac:dyDescent="0.2">
      <c r="D417" s="41"/>
    </row>
    <row r="418" spans="4:4" x14ac:dyDescent="0.2">
      <c r="D418" s="41"/>
    </row>
    <row r="419" spans="4:4" x14ac:dyDescent="0.2">
      <c r="D419" s="41"/>
    </row>
    <row r="420" spans="4:4" x14ac:dyDescent="0.2">
      <c r="D420" s="41"/>
    </row>
    <row r="421" spans="4:4" x14ac:dyDescent="0.2">
      <c r="D421" s="41"/>
    </row>
    <row r="422" spans="4:4" x14ac:dyDescent="0.2">
      <c r="D422" s="41"/>
    </row>
    <row r="423" spans="4:4" x14ac:dyDescent="0.2">
      <c r="D423" s="41"/>
    </row>
    <row r="424" spans="4:4" x14ac:dyDescent="0.2">
      <c r="D424" s="41"/>
    </row>
    <row r="425" spans="4:4" x14ac:dyDescent="0.2">
      <c r="D425" s="41"/>
    </row>
    <row r="426" spans="4:4" x14ac:dyDescent="0.2">
      <c r="D426" s="41"/>
    </row>
    <row r="427" spans="4:4" x14ac:dyDescent="0.2">
      <c r="D427" s="41"/>
    </row>
    <row r="428" spans="4:4" x14ac:dyDescent="0.2">
      <c r="D428" s="41"/>
    </row>
    <row r="429" spans="4:4" x14ac:dyDescent="0.2">
      <c r="D429" s="41"/>
    </row>
    <row r="430" spans="4:4" x14ac:dyDescent="0.2">
      <c r="D430" s="41"/>
    </row>
    <row r="431" spans="4:4" x14ac:dyDescent="0.2">
      <c r="D431" s="41"/>
    </row>
    <row r="432" spans="4:4" x14ac:dyDescent="0.2">
      <c r="D432" s="41"/>
    </row>
    <row r="433" spans="4:4" x14ac:dyDescent="0.2">
      <c r="D433" s="41"/>
    </row>
    <row r="434" spans="4:4" x14ac:dyDescent="0.2">
      <c r="D434" s="41"/>
    </row>
    <row r="435" spans="4:4" x14ac:dyDescent="0.2">
      <c r="D435" s="41"/>
    </row>
    <row r="436" spans="4:4" x14ac:dyDescent="0.2">
      <c r="D436" s="41"/>
    </row>
    <row r="437" spans="4:4" x14ac:dyDescent="0.2">
      <c r="D437" s="41"/>
    </row>
    <row r="438" spans="4:4" x14ac:dyDescent="0.2">
      <c r="D438" s="41"/>
    </row>
    <row r="439" spans="4:4" x14ac:dyDescent="0.2">
      <c r="D439" s="41"/>
    </row>
    <row r="440" spans="4:4" x14ac:dyDescent="0.2">
      <c r="D440" s="41"/>
    </row>
    <row r="441" spans="4:4" x14ac:dyDescent="0.2">
      <c r="D441" s="41"/>
    </row>
    <row r="442" spans="4:4" x14ac:dyDescent="0.2">
      <c r="D442" s="41"/>
    </row>
    <row r="443" spans="4:4" x14ac:dyDescent="0.2">
      <c r="D443" s="41"/>
    </row>
    <row r="444" spans="4:4" x14ac:dyDescent="0.2">
      <c r="D444" s="41"/>
    </row>
    <row r="445" spans="4:4" x14ac:dyDescent="0.2">
      <c r="D445" s="41"/>
    </row>
    <row r="446" spans="4:4" x14ac:dyDescent="0.2">
      <c r="D446" s="41"/>
    </row>
    <row r="447" spans="4:4" x14ac:dyDescent="0.2">
      <c r="D447" s="41"/>
    </row>
    <row r="448" spans="4:4" x14ac:dyDescent="0.2">
      <c r="D448" s="41"/>
    </row>
    <row r="449" spans="4:4" x14ac:dyDescent="0.2">
      <c r="D449" s="41"/>
    </row>
    <row r="450" spans="4:4" x14ac:dyDescent="0.2">
      <c r="D450" s="41"/>
    </row>
    <row r="451" spans="4:4" x14ac:dyDescent="0.2">
      <c r="D451" s="41"/>
    </row>
    <row r="452" spans="4:4" x14ac:dyDescent="0.2">
      <c r="D452" s="41"/>
    </row>
    <row r="453" spans="4:4" x14ac:dyDescent="0.2">
      <c r="D453" s="41"/>
    </row>
    <row r="454" spans="4:4" x14ac:dyDescent="0.2">
      <c r="D454" s="41"/>
    </row>
    <row r="455" spans="4:4" x14ac:dyDescent="0.2">
      <c r="D455" s="41"/>
    </row>
    <row r="456" spans="4:4" x14ac:dyDescent="0.2">
      <c r="D456" s="41"/>
    </row>
    <row r="457" spans="4:4" x14ac:dyDescent="0.2">
      <c r="D457" s="41"/>
    </row>
    <row r="458" spans="4:4" x14ac:dyDescent="0.2">
      <c r="D458" s="41"/>
    </row>
    <row r="459" spans="4:4" x14ac:dyDescent="0.2">
      <c r="D459" s="41"/>
    </row>
    <row r="460" spans="4:4" x14ac:dyDescent="0.2">
      <c r="D460" s="41"/>
    </row>
    <row r="461" spans="4:4" x14ac:dyDescent="0.2">
      <c r="D461" s="41"/>
    </row>
    <row r="462" spans="4:4" x14ac:dyDescent="0.2">
      <c r="D462" s="41"/>
    </row>
    <row r="463" spans="4:4" x14ac:dyDescent="0.2">
      <c r="D463" s="41"/>
    </row>
    <row r="464" spans="4:4" x14ac:dyDescent="0.2">
      <c r="D464" s="41"/>
    </row>
    <row r="465" spans="4:4" x14ac:dyDescent="0.2">
      <c r="D465" s="41"/>
    </row>
    <row r="466" spans="4:4" x14ac:dyDescent="0.2">
      <c r="D466" s="41"/>
    </row>
    <row r="467" spans="4:4" x14ac:dyDescent="0.2">
      <c r="D467" s="41"/>
    </row>
    <row r="468" spans="4:4" x14ac:dyDescent="0.2">
      <c r="D468" s="41"/>
    </row>
    <row r="469" spans="4:4" x14ac:dyDescent="0.2">
      <c r="D469" s="41"/>
    </row>
    <row r="470" spans="4:4" x14ac:dyDescent="0.2">
      <c r="D470" s="41"/>
    </row>
    <row r="471" spans="4:4" x14ac:dyDescent="0.2">
      <c r="D471" s="41"/>
    </row>
    <row r="472" spans="4:4" x14ac:dyDescent="0.2">
      <c r="D472" s="41"/>
    </row>
    <row r="473" spans="4:4" x14ac:dyDescent="0.2">
      <c r="D473" s="41"/>
    </row>
    <row r="474" spans="4:4" x14ac:dyDescent="0.2">
      <c r="D474" s="41"/>
    </row>
    <row r="475" spans="4:4" x14ac:dyDescent="0.2">
      <c r="D475" s="41"/>
    </row>
    <row r="476" spans="4:4" x14ac:dyDescent="0.2">
      <c r="D476" s="41"/>
    </row>
    <row r="477" spans="4:4" x14ac:dyDescent="0.2">
      <c r="D477" s="41"/>
    </row>
    <row r="478" spans="4:4" x14ac:dyDescent="0.2">
      <c r="D478" s="41"/>
    </row>
    <row r="479" spans="4:4" x14ac:dyDescent="0.2">
      <c r="D479" s="41"/>
    </row>
    <row r="480" spans="4:4" x14ac:dyDescent="0.2">
      <c r="D480" s="41"/>
    </row>
    <row r="481" spans="4:4" x14ac:dyDescent="0.2">
      <c r="D481" s="41"/>
    </row>
    <row r="482" spans="4:4" x14ac:dyDescent="0.2">
      <c r="D482" s="41"/>
    </row>
    <row r="483" spans="4:4" x14ac:dyDescent="0.2">
      <c r="D483" s="41"/>
    </row>
    <row r="484" spans="4:4" x14ac:dyDescent="0.2">
      <c r="D484" s="41"/>
    </row>
    <row r="485" spans="4:4" x14ac:dyDescent="0.2">
      <c r="D485" s="41"/>
    </row>
    <row r="486" spans="4:4" x14ac:dyDescent="0.2">
      <c r="D486" s="41"/>
    </row>
    <row r="487" spans="4:4" x14ac:dyDescent="0.2">
      <c r="D487" s="41"/>
    </row>
    <row r="488" spans="4:4" x14ac:dyDescent="0.2">
      <c r="D488" s="41"/>
    </row>
    <row r="489" spans="4:4" x14ac:dyDescent="0.2">
      <c r="D489" s="41"/>
    </row>
    <row r="490" spans="4:4" x14ac:dyDescent="0.2">
      <c r="D490" s="41"/>
    </row>
    <row r="491" spans="4:4" x14ac:dyDescent="0.2">
      <c r="D491" s="41"/>
    </row>
    <row r="492" spans="4:4" x14ac:dyDescent="0.2">
      <c r="D492" s="41"/>
    </row>
    <row r="493" spans="4:4" x14ac:dyDescent="0.2">
      <c r="D493" s="41"/>
    </row>
    <row r="494" spans="4:4" x14ac:dyDescent="0.2">
      <c r="D494" s="41"/>
    </row>
    <row r="495" spans="4:4" x14ac:dyDescent="0.2">
      <c r="D495" s="41"/>
    </row>
    <row r="496" spans="4:4" x14ac:dyDescent="0.2">
      <c r="D496" s="41"/>
    </row>
    <row r="497" spans="4:4" x14ac:dyDescent="0.2">
      <c r="D497" s="41"/>
    </row>
    <row r="498" spans="4:4" x14ac:dyDescent="0.2">
      <c r="D498" s="41"/>
    </row>
    <row r="499" spans="4:4" x14ac:dyDescent="0.2">
      <c r="D499" s="41"/>
    </row>
    <row r="500" spans="4:4" x14ac:dyDescent="0.2">
      <c r="D500" s="41"/>
    </row>
    <row r="501" spans="4:4" x14ac:dyDescent="0.2">
      <c r="D501" s="41"/>
    </row>
    <row r="502" spans="4:4" x14ac:dyDescent="0.2">
      <c r="D502" s="41"/>
    </row>
    <row r="503" spans="4:4" x14ac:dyDescent="0.2">
      <c r="D503" s="41"/>
    </row>
    <row r="504" spans="4:4" x14ac:dyDescent="0.2">
      <c r="D504" s="41"/>
    </row>
    <row r="505" spans="4:4" x14ac:dyDescent="0.2">
      <c r="D505" s="41"/>
    </row>
    <row r="506" spans="4:4" x14ac:dyDescent="0.2">
      <c r="D506" s="41"/>
    </row>
    <row r="507" spans="4:4" x14ac:dyDescent="0.2">
      <c r="D507" s="41"/>
    </row>
    <row r="508" spans="4:4" x14ac:dyDescent="0.2">
      <c r="D508" s="41"/>
    </row>
    <row r="509" spans="4:4" x14ac:dyDescent="0.2">
      <c r="D509" s="41"/>
    </row>
    <row r="510" spans="4:4" x14ac:dyDescent="0.2">
      <c r="D510" s="41"/>
    </row>
    <row r="511" spans="4:4" x14ac:dyDescent="0.2">
      <c r="D511" s="41"/>
    </row>
    <row r="512" spans="4:4" x14ac:dyDescent="0.2">
      <c r="D512" s="41"/>
    </row>
    <row r="513" spans="4:4" x14ac:dyDescent="0.2">
      <c r="D513" s="41"/>
    </row>
    <row r="514" spans="4:4" x14ac:dyDescent="0.2">
      <c r="D514" s="41"/>
    </row>
    <row r="515" spans="4:4" x14ac:dyDescent="0.2">
      <c r="D515" s="41"/>
    </row>
    <row r="516" spans="4:4" x14ac:dyDescent="0.2">
      <c r="D516" s="41"/>
    </row>
    <row r="517" spans="4:4" x14ac:dyDescent="0.2">
      <c r="D517" s="41"/>
    </row>
    <row r="518" spans="4:4" x14ac:dyDescent="0.2">
      <c r="D518" s="41"/>
    </row>
    <row r="519" spans="4:4" x14ac:dyDescent="0.2">
      <c r="D519" s="41"/>
    </row>
    <row r="520" spans="4:4" x14ac:dyDescent="0.2">
      <c r="D520" s="41"/>
    </row>
    <row r="521" spans="4:4" x14ac:dyDescent="0.2">
      <c r="D521" s="41"/>
    </row>
    <row r="522" spans="4:4" x14ac:dyDescent="0.2">
      <c r="D522" s="41"/>
    </row>
    <row r="523" spans="4:4" x14ac:dyDescent="0.2">
      <c r="D523" s="41"/>
    </row>
    <row r="524" spans="4:4" x14ac:dyDescent="0.2">
      <c r="D524" s="41"/>
    </row>
    <row r="525" spans="4:4" x14ac:dyDescent="0.2">
      <c r="D525" s="41"/>
    </row>
    <row r="526" spans="4:4" x14ac:dyDescent="0.2">
      <c r="D526" s="41"/>
    </row>
    <row r="527" spans="4:4" x14ac:dyDescent="0.2">
      <c r="D527" s="41"/>
    </row>
    <row r="528" spans="4:4" x14ac:dyDescent="0.2">
      <c r="D528" s="41"/>
    </row>
    <row r="529" spans="4:4" x14ac:dyDescent="0.2">
      <c r="D529" s="41"/>
    </row>
    <row r="530" spans="4:4" x14ac:dyDescent="0.2">
      <c r="D530" s="41"/>
    </row>
    <row r="531" spans="4:4" x14ac:dyDescent="0.2">
      <c r="D531" s="41"/>
    </row>
    <row r="532" spans="4:4" x14ac:dyDescent="0.2">
      <c r="D532" s="41"/>
    </row>
    <row r="533" spans="4:4" x14ac:dyDescent="0.2">
      <c r="D533" s="41"/>
    </row>
    <row r="534" spans="4:4" x14ac:dyDescent="0.2">
      <c r="D534" s="41"/>
    </row>
    <row r="535" spans="4:4" x14ac:dyDescent="0.2">
      <c r="D535" s="41"/>
    </row>
    <row r="536" spans="4:4" x14ac:dyDescent="0.2">
      <c r="D536" s="41"/>
    </row>
    <row r="537" spans="4:4" x14ac:dyDescent="0.2">
      <c r="D537" s="41"/>
    </row>
    <row r="538" spans="4:4" x14ac:dyDescent="0.2">
      <c r="D538" s="41"/>
    </row>
    <row r="539" spans="4:4" x14ac:dyDescent="0.2">
      <c r="D539" s="41"/>
    </row>
    <row r="540" spans="4:4" x14ac:dyDescent="0.2">
      <c r="D540" s="41"/>
    </row>
    <row r="541" spans="4:4" x14ac:dyDescent="0.2">
      <c r="D541" s="41"/>
    </row>
    <row r="542" spans="4:4" x14ac:dyDescent="0.2">
      <c r="D542" s="41"/>
    </row>
    <row r="543" spans="4:4" x14ac:dyDescent="0.2">
      <c r="D543" s="41"/>
    </row>
    <row r="544" spans="4:4" x14ac:dyDescent="0.2">
      <c r="D544" s="41"/>
    </row>
    <row r="545" spans="4:4" x14ac:dyDescent="0.2">
      <c r="D545" s="41"/>
    </row>
    <row r="546" spans="4:4" x14ac:dyDescent="0.2">
      <c r="D546" s="41"/>
    </row>
    <row r="547" spans="4:4" x14ac:dyDescent="0.2">
      <c r="D547" s="41"/>
    </row>
    <row r="548" spans="4:4" x14ac:dyDescent="0.2">
      <c r="D548" s="41"/>
    </row>
    <row r="549" spans="4:4" x14ac:dyDescent="0.2">
      <c r="D549" s="41"/>
    </row>
    <row r="550" spans="4:4" x14ac:dyDescent="0.2">
      <c r="D550" s="41"/>
    </row>
    <row r="551" spans="4:4" x14ac:dyDescent="0.2">
      <c r="D551" s="41"/>
    </row>
    <row r="552" spans="4:4" x14ac:dyDescent="0.2">
      <c r="D552" s="41"/>
    </row>
    <row r="553" spans="4:4" x14ac:dyDescent="0.2">
      <c r="D553" s="41"/>
    </row>
    <row r="554" spans="4:4" x14ac:dyDescent="0.2">
      <c r="D554" s="41"/>
    </row>
    <row r="555" spans="4:4" x14ac:dyDescent="0.2">
      <c r="D555" s="41"/>
    </row>
    <row r="556" spans="4:4" x14ac:dyDescent="0.2">
      <c r="D556" s="41"/>
    </row>
    <row r="557" spans="4:4" x14ac:dyDescent="0.2">
      <c r="D557" s="41"/>
    </row>
    <row r="558" spans="4:4" x14ac:dyDescent="0.2">
      <c r="D558" s="41"/>
    </row>
    <row r="559" spans="4:4" x14ac:dyDescent="0.2">
      <c r="D559" s="41"/>
    </row>
    <row r="560" spans="4:4" x14ac:dyDescent="0.2">
      <c r="D560" s="41"/>
    </row>
    <row r="561" spans="4:4" x14ac:dyDescent="0.2">
      <c r="D561" s="41"/>
    </row>
    <row r="562" spans="4:4" x14ac:dyDescent="0.2">
      <c r="D562" s="41"/>
    </row>
    <row r="563" spans="4:4" x14ac:dyDescent="0.2">
      <c r="D563" s="41"/>
    </row>
    <row r="564" spans="4:4" x14ac:dyDescent="0.2">
      <c r="D564" s="41"/>
    </row>
    <row r="565" spans="4:4" x14ac:dyDescent="0.2">
      <c r="D565" s="41"/>
    </row>
    <row r="566" spans="4:4" x14ac:dyDescent="0.2">
      <c r="D566" s="41"/>
    </row>
    <row r="567" spans="4:4" x14ac:dyDescent="0.2">
      <c r="D567" s="41"/>
    </row>
    <row r="568" spans="4:4" x14ac:dyDescent="0.2">
      <c r="D568" s="41"/>
    </row>
    <row r="569" spans="4:4" x14ac:dyDescent="0.2">
      <c r="D569" s="41"/>
    </row>
    <row r="570" spans="4:4" x14ac:dyDescent="0.2">
      <c r="D570" s="41"/>
    </row>
    <row r="571" spans="4:4" x14ac:dyDescent="0.2">
      <c r="D571" s="41"/>
    </row>
    <row r="572" spans="4:4" x14ac:dyDescent="0.2">
      <c r="D572" s="41"/>
    </row>
    <row r="573" spans="4:4" x14ac:dyDescent="0.2">
      <c r="D573" s="41"/>
    </row>
    <row r="574" spans="4:4" x14ac:dyDescent="0.2">
      <c r="D574" s="41"/>
    </row>
    <row r="575" spans="4:4" x14ac:dyDescent="0.2">
      <c r="D575" s="41"/>
    </row>
    <row r="576" spans="4:4" x14ac:dyDescent="0.2">
      <c r="D576" s="41"/>
    </row>
    <row r="577" spans="4:4" x14ac:dyDescent="0.2">
      <c r="D577" s="41"/>
    </row>
    <row r="578" spans="4:4" x14ac:dyDescent="0.2">
      <c r="D578" s="41"/>
    </row>
    <row r="579" spans="4:4" x14ac:dyDescent="0.2">
      <c r="D579" s="41"/>
    </row>
    <row r="580" spans="4:4" x14ac:dyDescent="0.2">
      <c r="D580" s="41"/>
    </row>
    <row r="581" spans="4:4" x14ac:dyDescent="0.2">
      <c r="D581" s="41"/>
    </row>
    <row r="582" spans="4:4" x14ac:dyDescent="0.2">
      <c r="D582" s="41"/>
    </row>
    <row r="583" spans="4:4" x14ac:dyDescent="0.2">
      <c r="D583" s="41"/>
    </row>
    <row r="584" spans="4:4" x14ac:dyDescent="0.2">
      <c r="D584" s="41"/>
    </row>
    <row r="585" spans="4:4" x14ac:dyDescent="0.2">
      <c r="D585" s="41"/>
    </row>
    <row r="586" spans="4:4" x14ac:dyDescent="0.2">
      <c r="D586" s="41"/>
    </row>
    <row r="587" spans="4:4" x14ac:dyDescent="0.2">
      <c r="D587" s="41"/>
    </row>
    <row r="588" spans="4:4" x14ac:dyDescent="0.2">
      <c r="D588" s="41"/>
    </row>
    <row r="589" spans="4:4" x14ac:dyDescent="0.2">
      <c r="D589" s="41"/>
    </row>
    <row r="590" spans="4:4" x14ac:dyDescent="0.2">
      <c r="D590" s="41"/>
    </row>
    <row r="591" spans="4:4" x14ac:dyDescent="0.2">
      <c r="D591" s="41"/>
    </row>
    <row r="592" spans="4:4" x14ac:dyDescent="0.2">
      <c r="D592" s="41"/>
    </row>
    <row r="593" spans="4:4" x14ac:dyDescent="0.2">
      <c r="D593" s="41"/>
    </row>
    <row r="594" spans="4:4" x14ac:dyDescent="0.2">
      <c r="D594" s="41"/>
    </row>
    <row r="595" spans="4:4" x14ac:dyDescent="0.2">
      <c r="D595" s="41"/>
    </row>
    <row r="596" spans="4:4" x14ac:dyDescent="0.2">
      <c r="D596" s="41"/>
    </row>
    <row r="597" spans="4:4" x14ac:dyDescent="0.2">
      <c r="D597" s="41"/>
    </row>
    <row r="598" spans="4:4" x14ac:dyDescent="0.2">
      <c r="D598" s="41"/>
    </row>
    <row r="599" spans="4:4" x14ac:dyDescent="0.2">
      <c r="D599" s="41"/>
    </row>
    <row r="600" spans="4:4" x14ac:dyDescent="0.2">
      <c r="D600" s="41"/>
    </row>
    <row r="601" spans="4:4" x14ac:dyDescent="0.2">
      <c r="D601" s="41"/>
    </row>
    <row r="602" spans="4:4" x14ac:dyDescent="0.2">
      <c r="D602" s="41"/>
    </row>
    <row r="603" spans="4:4" x14ac:dyDescent="0.2">
      <c r="D603" s="41"/>
    </row>
    <row r="604" spans="4:4" x14ac:dyDescent="0.2">
      <c r="D604" s="41"/>
    </row>
    <row r="605" spans="4:4" x14ac:dyDescent="0.2">
      <c r="D605" s="41"/>
    </row>
    <row r="606" spans="4:4" x14ac:dyDescent="0.2">
      <c r="D606" s="41"/>
    </row>
    <row r="607" spans="4:4" x14ac:dyDescent="0.2">
      <c r="D607" s="41"/>
    </row>
    <row r="608" spans="4:4" x14ac:dyDescent="0.2">
      <c r="D608" s="41"/>
    </row>
    <row r="609" spans="4:4" x14ac:dyDescent="0.2">
      <c r="D609" s="41"/>
    </row>
    <row r="610" spans="4:4" x14ac:dyDescent="0.2">
      <c r="D610" s="41"/>
    </row>
    <row r="611" spans="4:4" x14ac:dyDescent="0.2">
      <c r="D611" s="41"/>
    </row>
    <row r="612" spans="4:4" x14ac:dyDescent="0.2">
      <c r="D612" s="41"/>
    </row>
    <row r="613" spans="4:4" x14ac:dyDescent="0.2">
      <c r="D613" s="41"/>
    </row>
    <row r="614" spans="4:4" x14ac:dyDescent="0.2">
      <c r="D614" s="41"/>
    </row>
    <row r="615" spans="4:4" x14ac:dyDescent="0.2">
      <c r="D615" s="41"/>
    </row>
    <row r="616" spans="4:4" x14ac:dyDescent="0.2">
      <c r="D616" s="41"/>
    </row>
    <row r="617" spans="4:4" x14ac:dyDescent="0.2">
      <c r="D617" s="41"/>
    </row>
    <row r="618" spans="4:4" x14ac:dyDescent="0.2">
      <c r="D618" s="41"/>
    </row>
    <row r="619" spans="4:4" x14ac:dyDescent="0.2">
      <c r="D619" s="41"/>
    </row>
    <row r="620" spans="4:4" x14ac:dyDescent="0.2">
      <c r="D620" s="41"/>
    </row>
    <row r="621" spans="4:4" x14ac:dyDescent="0.2">
      <c r="D621" s="41"/>
    </row>
    <row r="622" spans="4:4" x14ac:dyDescent="0.2">
      <c r="D622" s="41"/>
    </row>
    <row r="623" spans="4:4" x14ac:dyDescent="0.2">
      <c r="D623" s="41"/>
    </row>
    <row r="624" spans="4:4" x14ac:dyDescent="0.2">
      <c r="D624" s="41"/>
    </row>
    <row r="625" spans="4:4" x14ac:dyDescent="0.2">
      <c r="D625" s="41"/>
    </row>
    <row r="626" spans="4:4" x14ac:dyDescent="0.2">
      <c r="D626" s="41"/>
    </row>
    <row r="627" spans="4:4" x14ac:dyDescent="0.2">
      <c r="D627" s="41"/>
    </row>
    <row r="628" spans="4:4" x14ac:dyDescent="0.2">
      <c r="D628" s="41"/>
    </row>
    <row r="629" spans="4:4" x14ac:dyDescent="0.2">
      <c r="D629" s="41"/>
    </row>
    <row r="630" spans="4:4" x14ac:dyDescent="0.2">
      <c r="D630" s="41"/>
    </row>
    <row r="631" spans="4:4" x14ac:dyDescent="0.2">
      <c r="D631" s="41"/>
    </row>
    <row r="632" spans="4:4" x14ac:dyDescent="0.2">
      <c r="D632" s="41"/>
    </row>
    <row r="633" spans="4:4" x14ac:dyDescent="0.2">
      <c r="D633" s="41"/>
    </row>
    <row r="634" spans="4:4" x14ac:dyDescent="0.2">
      <c r="D634" s="41"/>
    </row>
    <row r="635" spans="4:4" x14ac:dyDescent="0.2">
      <c r="D635" s="41"/>
    </row>
    <row r="636" spans="4:4" x14ac:dyDescent="0.2">
      <c r="D636" s="41"/>
    </row>
    <row r="637" spans="4:4" x14ac:dyDescent="0.2">
      <c r="D637" s="41"/>
    </row>
    <row r="638" spans="4:4" x14ac:dyDescent="0.2">
      <c r="D638" s="41"/>
    </row>
    <row r="639" spans="4:4" x14ac:dyDescent="0.2">
      <c r="D639" s="41"/>
    </row>
    <row r="640" spans="4:4" x14ac:dyDescent="0.2">
      <c r="D640" s="41"/>
    </row>
    <row r="641" spans="4:4" x14ac:dyDescent="0.2">
      <c r="D641" s="41"/>
    </row>
    <row r="642" spans="4:4" x14ac:dyDescent="0.2">
      <c r="D642" s="41"/>
    </row>
    <row r="643" spans="4:4" x14ac:dyDescent="0.2">
      <c r="D643" s="41"/>
    </row>
    <row r="644" spans="4:4" x14ac:dyDescent="0.2">
      <c r="D644" s="41"/>
    </row>
    <row r="645" spans="4:4" x14ac:dyDescent="0.2">
      <c r="D645" s="41"/>
    </row>
    <row r="646" spans="4:4" x14ac:dyDescent="0.2">
      <c r="D646" s="41"/>
    </row>
    <row r="647" spans="4:4" x14ac:dyDescent="0.2">
      <c r="D647" s="41"/>
    </row>
    <row r="648" spans="4:4" x14ac:dyDescent="0.2">
      <c r="D648" s="41"/>
    </row>
    <row r="649" spans="4:4" x14ac:dyDescent="0.2">
      <c r="D649" s="41"/>
    </row>
    <row r="650" spans="4:4" x14ac:dyDescent="0.2">
      <c r="D650" s="41"/>
    </row>
    <row r="651" spans="4:4" x14ac:dyDescent="0.2">
      <c r="D651" s="41"/>
    </row>
    <row r="652" spans="4:4" x14ac:dyDescent="0.2">
      <c r="D652" s="41"/>
    </row>
    <row r="653" spans="4:4" x14ac:dyDescent="0.2">
      <c r="D653" s="41"/>
    </row>
    <row r="654" spans="4:4" x14ac:dyDescent="0.2">
      <c r="D654" s="41"/>
    </row>
    <row r="655" spans="4:4" x14ac:dyDescent="0.2">
      <c r="D655" s="41"/>
    </row>
    <row r="656" spans="4:4" x14ac:dyDescent="0.2">
      <c r="D656" s="41"/>
    </row>
    <row r="657" spans="4:4" x14ac:dyDescent="0.2">
      <c r="D657" s="41"/>
    </row>
    <row r="658" spans="4:4" x14ac:dyDescent="0.2">
      <c r="D658" s="41"/>
    </row>
    <row r="659" spans="4:4" x14ac:dyDescent="0.2">
      <c r="D659" s="41"/>
    </row>
    <row r="660" spans="4:4" x14ac:dyDescent="0.2">
      <c r="D660" s="41"/>
    </row>
    <row r="661" spans="4:4" x14ac:dyDescent="0.2">
      <c r="D661" s="41"/>
    </row>
    <row r="662" spans="4:4" x14ac:dyDescent="0.2">
      <c r="D662" s="41"/>
    </row>
    <row r="663" spans="4:4" x14ac:dyDescent="0.2">
      <c r="D663" s="41"/>
    </row>
    <row r="664" spans="4:4" x14ac:dyDescent="0.2">
      <c r="D664" s="41"/>
    </row>
    <row r="665" spans="4:4" x14ac:dyDescent="0.2">
      <c r="D665" s="41"/>
    </row>
    <row r="666" spans="4:4" x14ac:dyDescent="0.2">
      <c r="D666" s="41"/>
    </row>
    <row r="667" spans="4:4" x14ac:dyDescent="0.2">
      <c r="D667" s="41"/>
    </row>
    <row r="668" spans="4:4" x14ac:dyDescent="0.2">
      <c r="D668" s="41"/>
    </row>
    <row r="669" spans="4:4" x14ac:dyDescent="0.2">
      <c r="D669" s="41"/>
    </row>
    <row r="670" spans="4:4" x14ac:dyDescent="0.2">
      <c r="D670" s="41"/>
    </row>
    <row r="671" spans="4:4" x14ac:dyDescent="0.2">
      <c r="D671" s="41"/>
    </row>
    <row r="672" spans="4:4" x14ac:dyDescent="0.2">
      <c r="D672" s="41"/>
    </row>
    <row r="673" spans="4:4" x14ac:dyDescent="0.2">
      <c r="D673" s="41"/>
    </row>
    <row r="674" spans="4:4" x14ac:dyDescent="0.2">
      <c r="D674" s="41"/>
    </row>
    <row r="675" spans="4:4" x14ac:dyDescent="0.2">
      <c r="D675" s="41"/>
    </row>
    <row r="676" spans="4:4" x14ac:dyDescent="0.2">
      <c r="D676" s="41"/>
    </row>
    <row r="677" spans="4:4" x14ac:dyDescent="0.2">
      <c r="D677" s="41"/>
    </row>
    <row r="678" spans="4:4" x14ac:dyDescent="0.2">
      <c r="D678" s="41"/>
    </row>
    <row r="679" spans="4:4" x14ac:dyDescent="0.2">
      <c r="D679" s="41"/>
    </row>
    <row r="680" spans="4:4" x14ac:dyDescent="0.2">
      <c r="D680" s="41"/>
    </row>
    <row r="681" spans="4:4" x14ac:dyDescent="0.2">
      <c r="D681" s="41"/>
    </row>
    <row r="682" spans="4:4" x14ac:dyDescent="0.2">
      <c r="D682" s="41"/>
    </row>
    <row r="683" spans="4:4" x14ac:dyDescent="0.2">
      <c r="D683" s="41"/>
    </row>
    <row r="684" spans="4:4" x14ac:dyDescent="0.2">
      <c r="D684" s="41"/>
    </row>
    <row r="685" spans="4:4" x14ac:dyDescent="0.2">
      <c r="D685" s="41"/>
    </row>
    <row r="686" spans="4:4" x14ac:dyDescent="0.2">
      <c r="D686" s="41"/>
    </row>
    <row r="687" spans="4:4" x14ac:dyDescent="0.2">
      <c r="D687" s="41"/>
    </row>
    <row r="688" spans="4:4" x14ac:dyDescent="0.2">
      <c r="D688" s="41"/>
    </row>
    <row r="689" spans="4:4" x14ac:dyDescent="0.2">
      <c r="D689" s="41"/>
    </row>
    <row r="690" spans="4:4" x14ac:dyDescent="0.2">
      <c r="D690" s="41"/>
    </row>
    <row r="691" spans="4:4" x14ac:dyDescent="0.2">
      <c r="D691" s="41"/>
    </row>
    <row r="692" spans="4:4" x14ac:dyDescent="0.2">
      <c r="D692" s="41"/>
    </row>
    <row r="693" spans="4:4" x14ac:dyDescent="0.2">
      <c r="D693" s="41"/>
    </row>
    <row r="694" spans="4:4" x14ac:dyDescent="0.2">
      <c r="D694" s="41"/>
    </row>
    <row r="695" spans="4:4" x14ac:dyDescent="0.2">
      <c r="D695" s="41"/>
    </row>
    <row r="696" spans="4:4" x14ac:dyDescent="0.2">
      <c r="D696" s="41"/>
    </row>
    <row r="697" spans="4:4" x14ac:dyDescent="0.2">
      <c r="D697" s="41"/>
    </row>
    <row r="698" spans="4:4" x14ac:dyDescent="0.2">
      <c r="D698" s="41"/>
    </row>
    <row r="699" spans="4:4" x14ac:dyDescent="0.2">
      <c r="D699" s="41"/>
    </row>
    <row r="700" spans="4:4" x14ac:dyDescent="0.2">
      <c r="D700" s="41"/>
    </row>
    <row r="701" spans="4:4" x14ac:dyDescent="0.2">
      <c r="D701" s="41"/>
    </row>
    <row r="702" spans="4:4" x14ac:dyDescent="0.2">
      <c r="D702" s="41"/>
    </row>
    <row r="703" spans="4:4" x14ac:dyDescent="0.2">
      <c r="D703" s="41"/>
    </row>
    <row r="704" spans="4:4" x14ac:dyDescent="0.2">
      <c r="D704" s="41"/>
    </row>
    <row r="705" spans="4:4" x14ac:dyDescent="0.2">
      <c r="D705" s="41"/>
    </row>
    <row r="706" spans="4:4" x14ac:dyDescent="0.2">
      <c r="D706" s="41"/>
    </row>
    <row r="707" spans="4:4" x14ac:dyDescent="0.2">
      <c r="D707" s="41"/>
    </row>
    <row r="708" spans="4:4" x14ac:dyDescent="0.2">
      <c r="D708" s="41"/>
    </row>
    <row r="709" spans="4:4" x14ac:dyDescent="0.2">
      <c r="D709" s="41"/>
    </row>
    <row r="710" spans="4:4" x14ac:dyDescent="0.2">
      <c r="D710" s="41"/>
    </row>
    <row r="711" spans="4:4" x14ac:dyDescent="0.2">
      <c r="D711" s="41"/>
    </row>
    <row r="712" spans="4:4" x14ac:dyDescent="0.2">
      <c r="D712" s="41"/>
    </row>
    <row r="713" spans="4:4" x14ac:dyDescent="0.2">
      <c r="D713" s="41"/>
    </row>
    <row r="714" spans="4:4" x14ac:dyDescent="0.2">
      <c r="D714" s="41"/>
    </row>
    <row r="715" spans="4:4" x14ac:dyDescent="0.2">
      <c r="D715" s="41"/>
    </row>
    <row r="716" spans="4:4" x14ac:dyDescent="0.2">
      <c r="D716" s="41"/>
    </row>
    <row r="717" spans="4:4" x14ac:dyDescent="0.2">
      <c r="D717" s="41"/>
    </row>
    <row r="718" spans="4:4" x14ac:dyDescent="0.2">
      <c r="D718" s="41"/>
    </row>
    <row r="719" spans="4:4" x14ac:dyDescent="0.2">
      <c r="D719" s="41"/>
    </row>
    <row r="720" spans="4:4" x14ac:dyDescent="0.2">
      <c r="D720" s="41"/>
    </row>
    <row r="721" spans="4:4" x14ac:dyDescent="0.2">
      <c r="D721" s="41"/>
    </row>
    <row r="722" spans="4:4" x14ac:dyDescent="0.2">
      <c r="D722" s="41"/>
    </row>
    <row r="723" spans="4:4" x14ac:dyDescent="0.2">
      <c r="D723" s="41"/>
    </row>
    <row r="724" spans="4:4" x14ac:dyDescent="0.2">
      <c r="D724" s="41"/>
    </row>
    <row r="725" spans="4:4" x14ac:dyDescent="0.2">
      <c r="D725" s="41"/>
    </row>
    <row r="726" spans="4:4" x14ac:dyDescent="0.2">
      <c r="D726" s="41"/>
    </row>
    <row r="727" spans="4:4" x14ac:dyDescent="0.2">
      <c r="D727" s="41"/>
    </row>
    <row r="728" spans="4:4" x14ac:dyDescent="0.2">
      <c r="D728" s="41"/>
    </row>
    <row r="729" spans="4:4" x14ac:dyDescent="0.2">
      <c r="D729" s="41"/>
    </row>
    <row r="730" spans="4:4" x14ac:dyDescent="0.2">
      <c r="D730" s="41"/>
    </row>
    <row r="731" spans="4:4" x14ac:dyDescent="0.2">
      <c r="D731" s="41"/>
    </row>
    <row r="732" spans="4:4" x14ac:dyDescent="0.2">
      <c r="D732" s="41"/>
    </row>
    <row r="733" spans="4:4" x14ac:dyDescent="0.2">
      <c r="D733" s="41"/>
    </row>
    <row r="734" spans="4:4" x14ac:dyDescent="0.2">
      <c r="D734" s="41"/>
    </row>
    <row r="735" spans="4:4" x14ac:dyDescent="0.2">
      <c r="D735" s="41"/>
    </row>
    <row r="736" spans="4:4" x14ac:dyDescent="0.2">
      <c r="D736" s="41"/>
    </row>
    <row r="737" spans="4:4" x14ac:dyDescent="0.2">
      <c r="D737" s="41"/>
    </row>
    <row r="738" spans="4:4" x14ac:dyDescent="0.2">
      <c r="D738" s="41"/>
    </row>
    <row r="739" spans="4:4" x14ac:dyDescent="0.2">
      <c r="D739" s="41"/>
    </row>
    <row r="740" spans="4:4" x14ac:dyDescent="0.2">
      <c r="D740" s="41"/>
    </row>
    <row r="741" spans="4:4" x14ac:dyDescent="0.2">
      <c r="D741" s="41"/>
    </row>
    <row r="742" spans="4:4" x14ac:dyDescent="0.2">
      <c r="D742" s="41"/>
    </row>
    <row r="743" spans="4:4" x14ac:dyDescent="0.2">
      <c r="D743" s="41"/>
    </row>
    <row r="744" spans="4:4" x14ac:dyDescent="0.2">
      <c r="D744" s="41"/>
    </row>
    <row r="745" spans="4:4" x14ac:dyDescent="0.2">
      <c r="D745" s="41"/>
    </row>
    <row r="746" spans="4:4" x14ac:dyDescent="0.2">
      <c r="D746" s="41"/>
    </row>
    <row r="747" spans="4:4" x14ac:dyDescent="0.2">
      <c r="D747" s="41"/>
    </row>
    <row r="748" spans="4:4" x14ac:dyDescent="0.2">
      <c r="D748" s="41"/>
    </row>
    <row r="749" spans="4:4" x14ac:dyDescent="0.2">
      <c r="D749" s="41"/>
    </row>
    <row r="750" spans="4:4" x14ac:dyDescent="0.2">
      <c r="D750" s="41"/>
    </row>
    <row r="751" spans="4:4" x14ac:dyDescent="0.2">
      <c r="D751" s="41"/>
    </row>
    <row r="752" spans="4:4" x14ac:dyDescent="0.2">
      <c r="D752" s="41"/>
    </row>
    <row r="753" spans="4:4" x14ac:dyDescent="0.2">
      <c r="D753" s="41"/>
    </row>
    <row r="754" spans="4:4" x14ac:dyDescent="0.2">
      <c r="D754" s="41"/>
    </row>
    <row r="755" spans="4:4" x14ac:dyDescent="0.2">
      <c r="D755" s="41"/>
    </row>
    <row r="756" spans="4:4" x14ac:dyDescent="0.2">
      <c r="D756" s="41"/>
    </row>
    <row r="757" spans="4:4" x14ac:dyDescent="0.2">
      <c r="D757" s="41"/>
    </row>
    <row r="758" spans="4:4" x14ac:dyDescent="0.2">
      <c r="D758" s="41"/>
    </row>
    <row r="759" spans="4:4" x14ac:dyDescent="0.2">
      <c r="D759" s="41"/>
    </row>
    <row r="760" spans="4:4" x14ac:dyDescent="0.2">
      <c r="D760" s="41"/>
    </row>
    <row r="761" spans="4:4" x14ac:dyDescent="0.2">
      <c r="D761" s="41"/>
    </row>
    <row r="762" spans="4:4" x14ac:dyDescent="0.2">
      <c r="D762" s="41"/>
    </row>
    <row r="763" spans="4:4" x14ac:dyDescent="0.2">
      <c r="D763" s="41"/>
    </row>
    <row r="764" spans="4:4" x14ac:dyDescent="0.2">
      <c r="D764" s="41"/>
    </row>
  </sheetData>
  <sheetProtection selectLockedCells="1" selectUnlockedCells="1"/>
  <sortState xmlns:xlrd2="http://schemas.microsoft.com/office/spreadsheetml/2017/richdata2" ref="A21:U313">
    <sortCondition ref="C21:C313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74"/>
  <sheetViews>
    <sheetView workbookViewId="0">
      <selection activeCell="F12" sqref="F12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4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26" ht="20.25" x14ac:dyDescent="0.2">
      <c r="A1" s="2" t="s">
        <v>0</v>
      </c>
      <c r="B1" s="3"/>
      <c r="C1" s="73"/>
      <c r="D1" s="3"/>
      <c r="E1" s="74" t="s">
        <v>147</v>
      </c>
      <c r="F1" s="75"/>
      <c r="V1" s="76" t="s">
        <v>148</v>
      </c>
      <c r="W1" s="76" t="s">
        <v>149</v>
      </c>
      <c r="X1" s="76" t="s">
        <v>150</v>
      </c>
      <c r="Y1" s="76" t="s">
        <v>151</v>
      </c>
      <c r="Z1" s="76" t="s">
        <v>152</v>
      </c>
    </row>
    <row r="2" spans="1:26" x14ac:dyDescent="0.2">
      <c r="A2" t="s">
        <v>1</v>
      </c>
      <c r="B2" s="3" t="s">
        <v>2</v>
      </c>
      <c r="C2" s="73"/>
      <c r="D2" s="3"/>
      <c r="E2" s="3" t="s">
        <v>3</v>
      </c>
      <c r="T2" s="1" t="s">
        <v>153</v>
      </c>
      <c r="U2" s="1">
        <v>-3.5999999999999999E-3</v>
      </c>
      <c r="V2" s="1">
        <v>-15000</v>
      </c>
      <c r="W2" s="1">
        <f>U$2+U$3*SIN(RADIANS(U$4*V2+U$5))</f>
        <v>-3.4924984161283207E-3</v>
      </c>
      <c r="X2" s="1">
        <f>+U$6*SIN(RADIANS(U$7*V2+U$8))</f>
        <v>8.0431168458384864E-4</v>
      </c>
      <c r="Y2" s="1">
        <f>U$9*SIN(RADIANS(U$10*V2+U$11))</f>
        <v>-1.697445992826905E-3</v>
      </c>
      <c r="Z2" s="1">
        <f>SUM(W2:Y2)</f>
        <v>-4.3856327243713775E-3</v>
      </c>
    </row>
    <row r="3" spans="1:26" x14ac:dyDescent="0.2">
      <c r="A3" s="3" t="s">
        <v>4</v>
      </c>
      <c r="B3" s="3"/>
      <c r="C3" s="77"/>
      <c r="D3" s="4"/>
      <c r="E3" s="3"/>
      <c r="T3" s="1" t="s">
        <v>154</v>
      </c>
      <c r="U3" s="1">
        <v>4.4000000000000003E-3</v>
      </c>
      <c r="V3" s="1">
        <v>-14500</v>
      </c>
      <c r="W3" s="1">
        <f t="shared" ref="W3:W66" si="0">U$2+U$3*SIN(RADIANS(U$4*V3+U$5))</f>
        <v>-6.5725969135088901E-3</v>
      </c>
      <c r="X3" s="1">
        <f t="shared" ref="X3:X66" si="1">+U$6*SIN(RADIANS(U$7*V3+U$8))</f>
        <v>-1.5275081990626996E-3</v>
      </c>
      <c r="Y3" s="1">
        <f t="shared" ref="Y3:Y66" si="2">U$9*SIN(RADIANS(U$10*V3+U$11))</f>
        <v>-1.3223630936945207E-3</v>
      </c>
      <c r="Z3" s="1">
        <f t="shared" ref="Z3:Z66" si="3">SUM(W3:Y3)</f>
        <v>-9.4224682062661099E-3</v>
      </c>
    </row>
    <row r="4" spans="1:26" x14ac:dyDescent="0.2">
      <c r="A4" s="5" t="s">
        <v>5</v>
      </c>
      <c r="B4" s="6"/>
      <c r="C4" s="78">
        <v>43230.608999999997</v>
      </c>
      <c r="D4" s="8">
        <v>0.81687160999999997</v>
      </c>
      <c r="E4" s="9"/>
      <c r="T4" s="1" t="s">
        <v>155</v>
      </c>
      <c r="U4" s="1">
        <v>8.7800000000000003E-2</v>
      </c>
      <c r="V4" s="1">
        <v>-14000</v>
      </c>
      <c r="W4" s="1">
        <f t="shared" si="0"/>
        <v>-7.9913176050843953E-3</v>
      </c>
      <c r="X4" s="1">
        <f t="shared" si="1"/>
        <v>-3.3355432882686761E-3</v>
      </c>
      <c r="Y4" s="1">
        <f t="shared" si="2"/>
        <v>-9.2186210964113695E-4</v>
      </c>
      <c r="Z4" s="1">
        <f t="shared" si="3"/>
        <v>-1.2248723002994209E-2</v>
      </c>
    </row>
    <row r="5" spans="1:26" x14ac:dyDescent="0.2">
      <c r="A5" s="10" t="s">
        <v>6</v>
      </c>
      <c r="B5"/>
      <c r="C5" s="79">
        <v>8</v>
      </c>
      <c r="D5" t="s">
        <v>7</v>
      </c>
      <c r="T5" s="1" t="s">
        <v>156</v>
      </c>
      <c r="U5" s="1">
        <v>55.6</v>
      </c>
      <c r="V5" s="1">
        <v>-13500</v>
      </c>
      <c r="W5" s="1">
        <f t="shared" si="0"/>
        <v>-6.9557406506610296E-3</v>
      </c>
      <c r="X5" s="1">
        <f t="shared" si="1"/>
        <v>-3.9998157078761955E-3</v>
      </c>
      <c r="Y5" s="1">
        <f t="shared" si="2"/>
        <v>-5.0364135595712476E-4</v>
      </c>
      <c r="Z5" s="1">
        <f t="shared" si="3"/>
        <v>-1.145919771449435E-2</v>
      </c>
    </row>
    <row r="6" spans="1:26" x14ac:dyDescent="0.2">
      <c r="A6" s="12" t="s">
        <v>8</v>
      </c>
      <c r="T6" s="1" t="s">
        <v>157</v>
      </c>
      <c r="U6" s="1">
        <v>4.0000000000000001E-3</v>
      </c>
      <c r="V6" s="1">
        <v>-13000</v>
      </c>
      <c r="W6" s="1">
        <f t="shared" si="0"/>
        <v>-4.04464770760498E-3</v>
      </c>
      <c r="X6" s="1">
        <f t="shared" si="1"/>
        <v>-3.2925454741377668E-3</v>
      </c>
      <c r="Y6" s="1">
        <f t="shared" si="2"/>
        <v>-7.5739752273225187E-5</v>
      </c>
      <c r="Z6" s="1">
        <f t="shared" si="3"/>
        <v>-7.4129329340159719E-3</v>
      </c>
    </row>
    <row r="7" spans="1:26" x14ac:dyDescent="0.2">
      <c r="A7" s="1" t="s">
        <v>9</v>
      </c>
      <c r="C7" s="41">
        <v>43230.6077</v>
      </c>
      <c r="D7" s="80" t="s">
        <v>158</v>
      </c>
      <c r="T7" s="1" t="s">
        <v>159</v>
      </c>
      <c r="U7" s="1">
        <v>6.8099999999999994E-2</v>
      </c>
      <c r="V7" s="1">
        <v>-12500</v>
      </c>
      <c r="W7" s="1">
        <f t="shared" si="0"/>
        <v>-8.8504214938070523E-4</v>
      </c>
      <c r="X7" s="1">
        <f t="shared" si="1"/>
        <v>-1.4562565841225595E-3</v>
      </c>
      <c r="Y7" s="1">
        <f t="shared" si="2"/>
        <v>3.5361769925182937E-4</v>
      </c>
      <c r="Z7" s="1">
        <f t="shared" si="3"/>
        <v>-1.9876810342514353E-3</v>
      </c>
    </row>
    <row r="8" spans="1:26" x14ac:dyDescent="0.2">
      <c r="A8" s="1" t="s">
        <v>10</v>
      </c>
      <c r="C8" s="41">
        <v>0.816871342</v>
      </c>
      <c r="D8" s="80" t="s">
        <v>158</v>
      </c>
      <c r="T8" s="1" t="s">
        <v>160</v>
      </c>
      <c r="U8" s="1">
        <v>109.9</v>
      </c>
      <c r="V8" s="1">
        <v>-12000</v>
      </c>
      <c r="W8" s="1">
        <f t="shared" si="0"/>
        <v>7.5717950246290827E-4</v>
      </c>
      <c r="X8" s="1">
        <f t="shared" si="1"/>
        <v>8.7938481741135365E-4</v>
      </c>
      <c r="Y8" s="1">
        <f t="shared" si="2"/>
        <v>7.7617801256876806E-4</v>
      </c>
      <c r="Z8" s="1">
        <f t="shared" si="3"/>
        <v>2.41274233244303E-3</v>
      </c>
    </row>
    <row r="9" spans="1:26" x14ac:dyDescent="0.2">
      <c r="A9" s="13" t="s">
        <v>11</v>
      </c>
      <c r="B9" s="14">
        <v>21</v>
      </c>
      <c r="C9" s="15" t="str">
        <f>"F"&amp;B9</f>
        <v>F21</v>
      </c>
      <c r="D9" s="16" t="str">
        <f>"G"&amp;B9</f>
        <v>G21</v>
      </c>
      <c r="T9" s="1" t="s">
        <v>161</v>
      </c>
      <c r="U9" s="1">
        <v>-3.0999999999999999E-3</v>
      </c>
      <c r="V9" s="1">
        <v>-11500</v>
      </c>
      <c r="W9" s="1">
        <f t="shared" si="0"/>
        <v>-3.5816782038499209E-5</v>
      </c>
      <c r="X9" s="1">
        <f t="shared" si="1"/>
        <v>2.9134838795296021E-3</v>
      </c>
      <c r="Y9" s="1">
        <f t="shared" si="2"/>
        <v>1.1838188542735908E-3</v>
      </c>
      <c r="Z9" s="1">
        <f t="shared" si="3"/>
        <v>4.0614859517646932E-3</v>
      </c>
    </row>
    <row r="10" spans="1:26" x14ac:dyDescent="0.2">
      <c r="A10"/>
      <c r="B10"/>
      <c r="C10" s="81" t="s">
        <v>12</v>
      </c>
      <c r="D10" s="17" t="s">
        <v>13</v>
      </c>
      <c r="E10"/>
      <c r="T10" s="1" t="s">
        <v>162</v>
      </c>
      <c r="U10" s="1">
        <v>1.5900000000000001E-2</v>
      </c>
      <c r="V10" s="1">
        <v>-11000</v>
      </c>
      <c r="W10" s="1">
        <f t="shared" si="0"/>
        <v>-2.8208271425938301E-3</v>
      </c>
      <c r="X10" s="1">
        <f t="shared" si="1"/>
        <v>3.9485450602919523E-3</v>
      </c>
      <c r="Y10" s="1">
        <f t="shared" si="2"/>
        <v>1.5687046687756076E-3</v>
      </c>
      <c r="Z10" s="1">
        <f t="shared" si="3"/>
        <v>2.6964225864737298E-3</v>
      </c>
    </row>
    <row r="11" spans="1:26" x14ac:dyDescent="0.2">
      <c r="A11" t="s">
        <v>14</v>
      </c>
      <c r="B11"/>
      <c r="C11" s="15">
        <f ca="1">INTERCEPT(INDIRECT($D$9):G506,INDIRECT($C$9):F506)</f>
        <v>-2.9382903676903279E-3</v>
      </c>
      <c r="D11" s="19"/>
      <c r="E11"/>
      <c r="T11" s="1" t="s">
        <v>163</v>
      </c>
      <c r="U11" s="1">
        <v>25.3</v>
      </c>
      <c r="V11" s="1">
        <v>-10500</v>
      </c>
      <c r="W11" s="1">
        <f t="shared" si="0"/>
        <v>-6.0413154807712017E-3</v>
      </c>
      <c r="X11" s="1">
        <f t="shared" si="1"/>
        <v>3.6296443677147857E-3</v>
      </c>
      <c r="Y11" s="1">
        <f t="shared" si="2"/>
        <v>1.9234372911044321E-3</v>
      </c>
      <c r="Z11" s="1">
        <f t="shared" si="3"/>
        <v>-4.8823382195198393E-4</v>
      </c>
    </row>
    <row r="12" spans="1:26" x14ac:dyDescent="0.2">
      <c r="A12" t="s">
        <v>15</v>
      </c>
      <c r="B12"/>
      <c r="C12" s="15">
        <f ca="1">SLOPE(INDIRECT($D$9):G506,INDIRECT($C$9):F506)</f>
        <v>-9.7564302777369976E-8</v>
      </c>
      <c r="D12" s="19"/>
      <c r="E12"/>
      <c r="V12" s="1">
        <v>-10000</v>
      </c>
      <c r="W12" s="1">
        <f t="shared" si="0"/>
        <v>-7.8973580246703388E-3</v>
      </c>
      <c r="X12" s="1">
        <f t="shared" si="1"/>
        <v>2.0661333154665604E-3</v>
      </c>
      <c r="Y12" s="1">
        <f t="shared" si="2"/>
        <v>2.2411981523196623E-3</v>
      </c>
      <c r="Z12" s="1">
        <f t="shared" si="3"/>
        <v>-3.5900265568841161E-3</v>
      </c>
    </row>
    <row r="13" spans="1:26" x14ac:dyDescent="0.2">
      <c r="A13" t="s">
        <v>16</v>
      </c>
      <c r="B13"/>
      <c r="C13" s="41" t="s">
        <v>17</v>
      </c>
      <c r="V13" s="1">
        <v>-9500</v>
      </c>
      <c r="W13" s="1">
        <f t="shared" si="0"/>
        <v>-7.3516167231580058E-3</v>
      </c>
      <c r="X13" s="1">
        <f t="shared" si="1"/>
        <v>-2.0585787102418262E-4</v>
      </c>
      <c r="Y13" s="1">
        <f t="shared" si="2"/>
        <v>2.5158793440915378E-3</v>
      </c>
      <c r="Z13" s="1">
        <f t="shared" si="3"/>
        <v>-5.0415952500906507E-3</v>
      </c>
    </row>
    <row r="14" spans="1:26" x14ac:dyDescent="0.2">
      <c r="A14"/>
      <c r="B14"/>
      <c r="C14" s="82"/>
      <c r="V14" s="1">
        <v>-9000</v>
      </c>
      <c r="W14" s="1">
        <f t="shared" si="0"/>
        <v>-4.7091051762696984E-3</v>
      </c>
      <c r="X14" s="1">
        <f t="shared" si="1"/>
        <v>-2.4072600926081968E-3</v>
      </c>
      <c r="Y14" s="1">
        <f t="shared" si="2"/>
        <v>2.7422010231667603E-3</v>
      </c>
      <c r="Z14" s="1">
        <f t="shared" si="3"/>
        <v>-4.3741642457111353E-3</v>
      </c>
    </row>
    <row r="15" spans="1:26" x14ac:dyDescent="0.2">
      <c r="A15" s="5" t="s">
        <v>18</v>
      </c>
      <c r="B15"/>
      <c r="C15" s="83">
        <f ca="1">(C7+C11)+(C8+C12)*INT(MAX(F21:F3047))</f>
        <v>54206.086801947662</v>
      </c>
      <c r="E15" s="13" t="s">
        <v>19</v>
      </c>
      <c r="F15" s="11">
        <v>1</v>
      </c>
      <c r="V15" s="1">
        <v>-8500</v>
      </c>
      <c r="W15" s="1">
        <f t="shared" si="0"/>
        <v>-1.4467172123050808E-3</v>
      </c>
      <c r="X15" s="1">
        <f t="shared" si="1"/>
        <v>-3.7832093093929566E-3</v>
      </c>
      <c r="Y15" s="1">
        <f t="shared" si="2"/>
        <v>2.9158128990043808E-3</v>
      </c>
      <c r="Z15" s="1">
        <f t="shared" si="3"/>
        <v>-2.3141136226936566E-3</v>
      </c>
    </row>
    <row r="16" spans="1:26" x14ac:dyDescent="0.2">
      <c r="A16" s="5" t="s">
        <v>20</v>
      </c>
      <c r="B16"/>
      <c r="C16" s="83">
        <f ca="1">+C8+C12</f>
        <v>0.81687124443569725</v>
      </c>
      <c r="E16" s="13" t="s">
        <v>21</v>
      </c>
      <c r="F16" s="84">
        <f ca="1">NOW()+15018.5+$C$5/24</f>
        <v>60379.506475462964</v>
      </c>
      <c r="V16" s="1">
        <v>-8000</v>
      </c>
      <c r="W16" s="1">
        <f t="shared" si="0"/>
        <v>6.122057891410973E-4</v>
      </c>
      <c r="X16" s="1">
        <f t="shared" si="1"/>
        <v>-3.8618905235168993E-3</v>
      </c>
      <c r="Y16" s="1">
        <f t="shared" si="2"/>
        <v>3.0333778538155129E-3</v>
      </c>
      <c r="Z16" s="1">
        <f t="shared" si="3"/>
        <v>-2.1630688056028906E-4</v>
      </c>
    </row>
    <row r="17" spans="1:26" x14ac:dyDescent="0.2">
      <c r="A17" s="13" t="s">
        <v>22</v>
      </c>
      <c r="B17"/>
      <c r="C17" s="82">
        <f>COUNT(C21:C1705)</f>
        <v>54</v>
      </c>
      <c r="E17" s="13" t="s">
        <v>23</v>
      </c>
      <c r="F17" s="18">
        <f ca="1">ROUND(2*(F16-$C$7)/$C$8,0)/2+F15</f>
        <v>20994.5</v>
      </c>
      <c r="V17" s="1">
        <v>-7500</v>
      </c>
      <c r="W17" s="1">
        <f t="shared" si="0"/>
        <v>3.1693634028895443E-4</v>
      </c>
      <c r="X17" s="1">
        <f t="shared" si="1"/>
        <v>-2.6163238316370897E-3</v>
      </c>
      <c r="Y17" s="1">
        <f t="shared" si="2"/>
        <v>3.0926360876863727E-3</v>
      </c>
      <c r="Z17" s="1">
        <f t="shared" si="3"/>
        <v>7.9324859633823734E-4</v>
      </c>
    </row>
    <row r="18" spans="1:26" x14ac:dyDescent="0.2">
      <c r="A18" s="5" t="s">
        <v>24</v>
      </c>
      <c r="B18"/>
      <c r="C18" s="85">
        <f ca="1">+C15</f>
        <v>54206.086801947662</v>
      </c>
      <c r="D18" s="22">
        <f ca="1">+C16</f>
        <v>0.81687124443569725</v>
      </c>
      <c r="E18" s="13" t="s">
        <v>25</v>
      </c>
      <c r="F18" s="16">
        <f ca="1">ROUND(2*(F16-$C$15)/$C$16,0)/2+F15</f>
        <v>7558.5</v>
      </c>
      <c r="V18" s="1">
        <v>-7000</v>
      </c>
      <c r="W18" s="1">
        <f t="shared" si="0"/>
        <v>-2.1675001203885092E-3</v>
      </c>
      <c r="X18" s="1">
        <f t="shared" si="1"/>
        <v>-4.7361587322600169E-4</v>
      </c>
      <c r="Y18" s="1">
        <f t="shared" si="2"/>
        <v>3.0924485558054553E-3</v>
      </c>
      <c r="Z18" s="1">
        <f t="shared" si="3"/>
        <v>4.5133256219094444E-4</v>
      </c>
    </row>
    <row r="19" spans="1:26" x14ac:dyDescent="0.2">
      <c r="E19" s="13" t="s">
        <v>26</v>
      </c>
      <c r="F19" s="23">
        <f ca="1">+$C$15+$C$16*F18-15018.5-$C$5/24</f>
        <v>45361.574769681545</v>
      </c>
      <c r="V19" s="1">
        <v>-6500</v>
      </c>
      <c r="W19" s="1">
        <f t="shared" si="0"/>
        <v>-5.4525575788169599E-3</v>
      </c>
      <c r="X19" s="1">
        <f t="shared" si="1"/>
        <v>1.831495660467827E-3</v>
      </c>
      <c r="Y19" s="1">
        <f t="shared" si="2"/>
        <v>3.0328188628569032E-3</v>
      </c>
      <c r="Z19" s="1">
        <f t="shared" si="3"/>
        <v>-5.8824305549222975E-4</v>
      </c>
    </row>
    <row r="20" spans="1:26" x14ac:dyDescent="0.2">
      <c r="A20" s="17" t="s">
        <v>27</v>
      </c>
      <c r="B20" s="17" t="s">
        <v>28</v>
      </c>
      <c r="C20" s="81" t="s">
        <v>29</v>
      </c>
      <c r="D20" s="17" t="s">
        <v>30</v>
      </c>
      <c r="E20" s="17" t="s">
        <v>31</v>
      </c>
      <c r="F20" s="17" t="s">
        <v>32</v>
      </c>
      <c r="G20" s="17" t="s">
        <v>33</v>
      </c>
      <c r="H20" s="24" t="s">
        <v>34</v>
      </c>
      <c r="I20" s="24" t="s">
        <v>35</v>
      </c>
      <c r="J20" s="24" t="s">
        <v>36</v>
      </c>
      <c r="K20" s="24" t="s">
        <v>37</v>
      </c>
      <c r="L20" s="24" t="s">
        <v>164</v>
      </c>
      <c r="M20" s="24" t="s">
        <v>39</v>
      </c>
      <c r="N20" s="24" t="s">
        <v>40</v>
      </c>
      <c r="O20" s="24" t="s">
        <v>41</v>
      </c>
      <c r="P20" s="24" t="s">
        <v>165</v>
      </c>
      <c r="Q20" s="17" t="s">
        <v>43</v>
      </c>
      <c r="U20" s="25" t="s">
        <v>44</v>
      </c>
      <c r="V20" s="1">
        <v>-6000</v>
      </c>
      <c r="W20" s="1">
        <f t="shared" si="0"/>
        <v>-7.7022247253482517E-3</v>
      </c>
      <c r="X20" s="1">
        <f t="shared" si="1"/>
        <v>3.5085846548223573E-3</v>
      </c>
      <c r="Y20" s="1">
        <f t="shared" si="2"/>
        <v>2.9148931937322989E-3</v>
      </c>
      <c r="Z20" s="1">
        <f t="shared" si="3"/>
        <v>-1.2787468767935955E-3</v>
      </c>
    </row>
    <row r="21" spans="1:26" x14ac:dyDescent="0.2">
      <c r="A21" s="26" t="s">
        <v>49</v>
      </c>
      <c r="B21" s="27" t="s">
        <v>46</v>
      </c>
      <c r="C21" s="28">
        <v>33363.212</v>
      </c>
      <c r="D21" s="86"/>
      <c r="E21" s="30">
        <f t="shared" ref="E21:E52" si="4">+(C21-C$7)/C$8</f>
        <v>-12079.497948650034</v>
      </c>
      <c r="F21" s="1">
        <f t="shared" ref="F21:F52" si="5">ROUND(2*E21,0)/2</f>
        <v>-12079.5</v>
      </c>
      <c r="G21" s="1">
        <f t="shared" ref="G21:G52" si="6">+C21-(C$7+F21*C$8)</f>
        <v>1.6756889963289723E-3</v>
      </c>
      <c r="L21" s="1">
        <f t="shared" ref="L21:L52" si="7">G21</f>
        <v>1.6756889963289723E-3</v>
      </c>
      <c r="O21" s="1">
        <f t="shared" ref="O21:O52" ca="1" si="8">+C$11+C$12*$F21</f>
        <v>-1.7597623722910873E-3</v>
      </c>
      <c r="Q21" s="122">
        <f t="shared" ref="Q21:Q52" si="9">+C21-15018.5</f>
        <v>18344.712</v>
      </c>
      <c r="V21" s="1">
        <v>-5500</v>
      </c>
      <c r="W21" s="1">
        <f t="shared" si="0"/>
        <v>-7.6591675936074849E-3</v>
      </c>
      <c r="X21" s="1">
        <f t="shared" si="1"/>
        <v>3.9825748420273185E-3</v>
      </c>
      <c r="Y21" s="1">
        <f t="shared" si="2"/>
        <v>2.7409382818927228E-3</v>
      </c>
      <c r="Z21" s="1">
        <f t="shared" si="3"/>
        <v>-9.3565446968744363E-4</v>
      </c>
    </row>
    <row r="22" spans="1:26" x14ac:dyDescent="0.2">
      <c r="A22" s="31" t="s">
        <v>51</v>
      </c>
      <c r="B22" s="32" t="s">
        <v>47</v>
      </c>
      <c r="C22" s="33">
        <v>34463.125999999997</v>
      </c>
      <c r="D22" s="34"/>
      <c r="E22" s="30">
        <f t="shared" si="4"/>
        <v>-10733.001941938617</v>
      </c>
      <c r="F22" s="1">
        <f t="shared" si="5"/>
        <v>-10733</v>
      </c>
      <c r="G22" s="1">
        <f t="shared" si="6"/>
        <v>-1.5863140069996007E-3</v>
      </c>
      <c r="L22" s="1">
        <f t="shared" si="7"/>
        <v>-1.5863140069996007E-3</v>
      </c>
      <c r="O22" s="1">
        <f t="shared" ca="1" si="8"/>
        <v>-1.8911327059808159E-3</v>
      </c>
      <c r="Q22" s="122">
        <f t="shared" si="9"/>
        <v>19444.625999999997</v>
      </c>
      <c r="V22" s="1">
        <v>-5000</v>
      </c>
      <c r="W22" s="1">
        <f t="shared" si="0"/>
        <v>-5.3474507187930313E-3</v>
      </c>
      <c r="X22" s="1">
        <f t="shared" si="1"/>
        <v>3.0909342939894014E-3</v>
      </c>
      <c r="Y22" s="1">
        <f t="shared" si="2"/>
        <v>2.5142978388669125E-3</v>
      </c>
      <c r="Z22" s="1">
        <f t="shared" si="3"/>
        <v>2.5778141406328269E-4</v>
      </c>
    </row>
    <row r="23" spans="1:26" x14ac:dyDescent="0.2">
      <c r="A23" s="31" t="s">
        <v>51</v>
      </c>
      <c r="B23" s="32" t="s">
        <v>46</v>
      </c>
      <c r="C23" s="33">
        <v>34817.24</v>
      </c>
      <c r="D23" s="34"/>
      <c r="E23" s="30">
        <f t="shared" si="4"/>
        <v>-10299.501607439182</v>
      </c>
      <c r="F23" s="1">
        <f t="shared" si="5"/>
        <v>-10299.5</v>
      </c>
      <c r="G23" s="1">
        <f t="shared" si="6"/>
        <v>-1.3130710067343898E-3</v>
      </c>
      <c r="L23" s="1">
        <f t="shared" si="7"/>
        <v>-1.3130710067343898E-3</v>
      </c>
      <c r="O23" s="1">
        <f t="shared" ca="1" si="8"/>
        <v>-1.9334268312348058E-3</v>
      </c>
      <c r="Q23" s="122">
        <f t="shared" si="9"/>
        <v>19798.739999999998</v>
      </c>
      <c r="V23" s="1">
        <v>-4500</v>
      </c>
      <c r="W23" s="1">
        <f t="shared" si="0"/>
        <v>-2.059087522458342E-3</v>
      </c>
      <c r="X23" s="1">
        <f t="shared" si="1"/>
        <v>1.1394078580721158E-3</v>
      </c>
      <c r="Y23" s="1">
        <f t="shared" si="2"/>
        <v>2.239328282385242E-3</v>
      </c>
      <c r="Z23" s="1">
        <f t="shared" si="3"/>
        <v>1.3196486179990158E-3</v>
      </c>
    </row>
    <row r="24" spans="1:26" x14ac:dyDescent="0.2">
      <c r="A24" s="31" t="s">
        <v>51</v>
      </c>
      <c r="B24" s="32" t="s">
        <v>47</v>
      </c>
      <c r="C24" s="33">
        <v>35925.322</v>
      </c>
      <c r="D24" s="34"/>
      <c r="E24" s="30">
        <f t="shared" si="4"/>
        <v>-8943.0064740843864</v>
      </c>
      <c r="F24" s="1">
        <f t="shared" si="5"/>
        <v>-8943</v>
      </c>
      <c r="G24" s="1">
        <f t="shared" si="6"/>
        <v>-5.2884940014337189E-3</v>
      </c>
      <c r="L24" s="1">
        <f t="shared" si="7"/>
        <v>-5.2884940014337189E-3</v>
      </c>
      <c r="O24" s="1">
        <f t="shared" ca="1" si="8"/>
        <v>-2.0657728079523084E-3</v>
      </c>
      <c r="Q24" s="122">
        <f t="shared" si="9"/>
        <v>20906.822</v>
      </c>
      <c r="V24" s="1">
        <v>-4000</v>
      </c>
      <c r="W24" s="1">
        <f t="shared" si="0"/>
        <v>3.6806311618250206E-4</v>
      </c>
      <c r="X24" s="1">
        <f t="shared" si="1"/>
        <v>-1.2028231980170949E-3</v>
      </c>
      <c r="Y24" s="1">
        <f t="shared" si="2"/>
        <v>1.921314998564934E-3</v>
      </c>
      <c r="Z24" s="1">
        <f t="shared" si="3"/>
        <v>1.0865549167303412E-3</v>
      </c>
    </row>
    <row r="25" spans="1:26" x14ac:dyDescent="0.2">
      <c r="A25" s="31" t="s">
        <v>51</v>
      </c>
      <c r="B25" s="32" t="s">
        <v>46</v>
      </c>
      <c r="C25" s="33">
        <v>35932.267999999996</v>
      </c>
      <c r="D25" s="34"/>
      <c r="E25" s="30">
        <f t="shared" si="4"/>
        <v>-8934.503299051963</v>
      </c>
      <c r="F25" s="1">
        <f t="shared" si="5"/>
        <v>-8934.5</v>
      </c>
      <c r="G25" s="1">
        <f t="shared" si="6"/>
        <v>-2.6949010061798617E-3</v>
      </c>
      <c r="L25" s="1">
        <f t="shared" si="7"/>
        <v>-2.6949010061798617E-3</v>
      </c>
      <c r="O25" s="1">
        <f t="shared" ca="1" si="8"/>
        <v>-2.066602104525916E-3</v>
      </c>
      <c r="Q25" s="122">
        <f t="shared" si="9"/>
        <v>20913.767999999996</v>
      </c>
      <c r="V25" s="1">
        <v>-3500</v>
      </c>
      <c r="W25" s="1">
        <f t="shared" si="0"/>
        <v>5.774721016243772E-4</v>
      </c>
      <c r="X25" s="1">
        <f t="shared" si="1"/>
        <v>-3.1326044211637777E-3</v>
      </c>
      <c r="Y25" s="1">
        <f t="shared" si="2"/>
        <v>1.5663707477308157E-3</v>
      </c>
      <c r="Z25" s="1">
        <f t="shared" si="3"/>
        <v>-9.8876157180858475E-4</v>
      </c>
    </row>
    <row r="26" spans="1:26" x14ac:dyDescent="0.2">
      <c r="A26" s="31" t="s">
        <v>51</v>
      </c>
      <c r="B26" s="32" t="s">
        <v>46</v>
      </c>
      <c r="C26" s="33">
        <v>35982.097999999998</v>
      </c>
      <c r="D26" s="34"/>
      <c r="E26" s="30">
        <f t="shared" si="4"/>
        <v>-8873.5022607758492</v>
      </c>
      <c r="F26" s="1">
        <f t="shared" si="5"/>
        <v>-8873.5</v>
      </c>
      <c r="G26" s="1">
        <f t="shared" si="6"/>
        <v>-1.8467629997758195E-3</v>
      </c>
      <c r="L26" s="1">
        <f t="shared" si="7"/>
        <v>-1.8467629997758195E-3</v>
      </c>
      <c r="O26" s="1">
        <f t="shared" ca="1" si="8"/>
        <v>-2.0725535269953354E-3</v>
      </c>
      <c r="Q26" s="122">
        <f t="shared" si="9"/>
        <v>20963.597999999998</v>
      </c>
      <c r="V26" s="1">
        <v>-3000</v>
      </c>
      <c r="W26" s="1">
        <f t="shared" si="0"/>
        <v>-1.5478987825044755E-3</v>
      </c>
      <c r="X26" s="1">
        <f t="shared" si="1"/>
        <v>-3.9882110089076812E-3</v>
      </c>
      <c r="Y26" s="1">
        <f t="shared" si="2"/>
        <v>1.1813181666858498E-3</v>
      </c>
      <c r="Z26" s="1">
        <f t="shared" si="3"/>
        <v>-4.3547916247263074E-3</v>
      </c>
    </row>
    <row r="27" spans="1:26" x14ac:dyDescent="0.2">
      <c r="A27" s="31" t="s">
        <v>45</v>
      </c>
      <c r="B27" s="32" t="s">
        <v>47</v>
      </c>
      <c r="C27" s="33">
        <v>38108.8243</v>
      </c>
      <c r="D27" s="34"/>
      <c r="E27" s="30">
        <f t="shared" si="4"/>
        <v>-6270.0001048635149</v>
      </c>
      <c r="F27" s="1">
        <f t="shared" si="5"/>
        <v>-6270</v>
      </c>
      <c r="G27" s="1">
        <f t="shared" si="6"/>
        <v>-8.5660001786891371E-5</v>
      </c>
      <c r="L27" s="1">
        <f t="shared" si="7"/>
        <v>-8.5660001786891371E-5</v>
      </c>
      <c r="O27" s="1">
        <f t="shared" ca="1" si="8"/>
        <v>-2.3265621892762183E-3</v>
      </c>
      <c r="Q27" s="122">
        <f t="shared" si="9"/>
        <v>23090.3243</v>
      </c>
      <c r="V27" s="1">
        <v>-2500</v>
      </c>
      <c r="W27" s="1">
        <f t="shared" si="0"/>
        <v>-4.8201844745304617E-3</v>
      </c>
      <c r="X27" s="1">
        <f t="shared" si="1"/>
        <v>-3.4762542115462204E-3</v>
      </c>
      <c r="Y27" s="1">
        <f t="shared" si="2"/>
        <v>7.7355862593918106E-4</v>
      </c>
      <c r="Z27" s="1">
        <f t="shared" si="3"/>
        <v>-7.5228800601375E-3</v>
      </c>
    </row>
    <row r="28" spans="1:26" x14ac:dyDescent="0.2">
      <c r="A28" s="31" t="s">
        <v>45</v>
      </c>
      <c r="B28" s="32" t="s">
        <v>47</v>
      </c>
      <c r="C28" s="33">
        <v>38112.909</v>
      </c>
      <c r="D28" s="34"/>
      <c r="E28" s="30">
        <f t="shared" si="4"/>
        <v>-6264.9996846137383</v>
      </c>
      <c r="F28" s="1">
        <f t="shared" si="5"/>
        <v>-6265</v>
      </c>
      <c r="G28" s="1">
        <f t="shared" si="6"/>
        <v>2.5763000303413719E-4</v>
      </c>
      <c r="L28" s="1">
        <f t="shared" si="7"/>
        <v>2.5763000303413719E-4</v>
      </c>
      <c r="O28" s="1">
        <f t="shared" ca="1" si="8"/>
        <v>-2.3270500107901051E-3</v>
      </c>
      <c r="Q28" s="122">
        <f t="shared" si="9"/>
        <v>23094.409</v>
      </c>
      <c r="V28" s="1">
        <v>-2000</v>
      </c>
      <c r="W28" s="1">
        <f t="shared" si="0"/>
        <v>-7.4105117766515302E-3</v>
      </c>
      <c r="X28" s="1">
        <f t="shared" si="1"/>
        <v>-1.7722847632967176E-3</v>
      </c>
      <c r="Y28" s="1">
        <f t="shared" si="2"/>
        <v>3.5092996268051082E-4</v>
      </c>
      <c r="Z28" s="1">
        <f t="shared" si="3"/>
        <v>-8.8318665772677361E-3</v>
      </c>
    </row>
    <row r="29" spans="1:26" x14ac:dyDescent="0.2">
      <c r="A29" s="31" t="s">
        <v>45</v>
      </c>
      <c r="B29" s="32" t="s">
        <v>47</v>
      </c>
      <c r="C29" s="33">
        <v>38113.724999999999</v>
      </c>
      <c r="D29" s="34"/>
      <c r="E29" s="30">
        <f t="shared" si="4"/>
        <v>-6264.0007512957918</v>
      </c>
      <c r="F29" s="1">
        <f t="shared" si="5"/>
        <v>-6264</v>
      </c>
      <c r="G29" s="1">
        <f t="shared" si="6"/>
        <v>-6.1371199990389869E-4</v>
      </c>
      <c r="L29" s="1">
        <f t="shared" si="7"/>
        <v>-6.1371199990389869E-4</v>
      </c>
      <c r="O29" s="1">
        <f t="shared" ca="1" si="8"/>
        <v>-2.3271475750928825E-3</v>
      </c>
      <c r="Q29" s="122">
        <f t="shared" si="9"/>
        <v>23095.224999999999</v>
      </c>
      <c r="V29" s="1">
        <v>-1500</v>
      </c>
      <c r="W29" s="1">
        <f t="shared" si="0"/>
        <v>-7.8711525189440398E-3</v>
      </c>
      <c r="X29" s="1">
        <f t="shared" si="1"/>
        <v>5.3940372109489304E-4</v>
      </c>
      <c r="Y29" s="1">
        <f t="shared" si="2"/>
        <v>-7.8444175883141896E-5</v>
      </c>
      <c r="Z29" s="1">
        <f t="shared" si="3"/>
        <v>-7.4101929737322887E-3</v>
      </c>
    </row>
    <row r="30" spans="1:26" x14ac:dyDescent="0.2">
      <c r="A30" s="31" t="s">
        <v>45</v>
      </c>
      <c r="B30" s="32" t="s">
        <v>47</v>
      </c>
      <c r="C30" s="33">
        <v>38135.781000000003</v>
      </c>
      <c r="D30" s="34"/>
      <c r="E30" s="30">
        <f t="shared" si="4"/>
        <v>-6237.0001713195097</v>
      </c>
      <c r="F30" s="1">
        <f t="shared" si="5"/>
        <v>-6237</v>
      </c>
      <c r="G30" s="1">
        <f t="shared" si="6"/>
        <v>-1.3994600158184767E-4</v>
      </c>
      <c r="L30" s="1">
        <f t="shared" si="7"/>
        <v>-1.3994600158184767E-4</v>
      </c>
      <c r="O30" s="1">
        <f t="shared" ca="1" si="8"/>
        <v>-2.3297818112678714E-3</v>
      </c>
      <c r="Q30" s="122">
        <f t="shared" si="9"/>
        <v>23117.281000000003</v>
      </c>
      <c r="V30" s="1">
        <v>-1000</v>
      </c>
      <c r="W30" s="1">
        <f t="shared" si="0"/>
        <v>-5.9446556147112108E-3</v>
      </c>
      <c r="X30" s="1">
        <f t="shared" si="1"/>
        <v>2.6661298809978104E-3</v>
      </c>
      <c r="Y30" s="1">
        <f t="shared" si="2"/>
        <v>-5.0631048294902902E-4</v>
      </c>
      <c r="Z30" s="1">
        <f t="shared" si="3"/>
        <v>-3.7848362166624295E-3</v>
      </c>
    </row>
    <row r="31" spans="1:26" x14ac:dyDescent="0.2">
      <c r="A31" s="31" t="s">
        <v>45</v>
      </c>
      <c r="B31" s="32" t="s">
        <v>47</v>
      </c>
      <c r="C31" s="33">
        <v>38139.864999999998</v>
      </c>
      <c r="D31" s="34"/>
      <c r="E31" s="30">
        <f t="shared" si="4"/>
        <v>-6232.0006079978293</v>
      </c>
      <c r="F31" s="1">
        <f t="shared" si="5"/>
        <v>-6232</v>
      </c>
      <c r="G31" s="1">
        <f t="shared" si="6"/>
        <v>-4.9665600090520456E-4</v>
      </c>
      <c r="L31" s="1">
        <f t="shared" si="7"/>
        <v>-4.9665600090520456E-4</v>
      </c>
      <c r="O31" s="1">
        <f t="shared" ca="1" si="8"/>
        <v>-2.3302696327817582E-3</v>
      </c>
      <c r="Q31" s="122">
        <f t="shared" si="9"/>
        <v>23121.364999999998</v>
      </c>
      <c r="V31" s="1">
        <v>-500</v>
      </c>
      <c r="W31" s="1">
        <f t="shared" si="0"/>
        <v>-2.7077359004313447E-3</v>
      </c>
      <c r="X31" s="1">
        <f t="shared" si="1"/>
        <v>3.8786362072348699E-3</v>
      </c>
      <c r="Y31" s="1">
        <f t="shared" si="2"/>
        <v>-9.244446348199045E-4</v>
      </c>
      <c r="Z31" s="1">
        <f t="shared" si="3"/>
        <v>2.4645567198362068E-4</v>
      </c>
    </row>
    <row r="32" spans="1:26" x14ac:dyDescent="0.2">
      <c r="A32" s="31" t="s">
        <v>45</v>
      </c>
      <c r="B32" s="32" t="s">
        <v>46</v>
      </c>
      <c r="C32" s="33">
        <v>38494.794600000001</v>
      </c>
      <c r="D32" s="34"/>
      <c r="E32" s="30">
        <f t="shared" si="4"/>
        <v>-5797.5018298536406</v>
      </c>
      <c r="F32" s="1">
        <f t="shared" si="5"/>
        <v>-5797.5</v>
      </c>
      <c r="G32" s="1">
        <f t="shared" si="6"/>
        <v>-1.4947550007491373E-3</v>
      </c>
      <c r="L32" s="1">
        <f t="shared" si="7"/>
        <v>-1.4947550007491373E-3</v>
      </c>
      <c r="O32" s="1">
        <f t="shared" ca="1" si="8"/>
        <v>-2.3726613223385255E-3</v>
      </c>
      <c r="Q32" s="122">
        <f t="shared" si="9"/>
        <v>23476.294600000001</v>
      </c>
      <c r="V32" s="1">
        <v>0</v>
      </c>
      <c r="W32" s="1">
        <f t="shared" si="0"/>
        <v>3.049939242449895E-5</v>
      </c>
      <c r="X32" s="1">
        <f t="shared" si="1"/>
        <v>3.7611525080416754E-3</v>
      </c>
      <c r="Y32" s="1">
        <f t="shared" si="2"/>
        <v>-1.3248093765002964E-3</v>
      </c>
      <c r="Z32" s="1">
        <f t="shared" si="3"/>
        <v>2.466842523965878E-3</v>
      </c>
    </row>
    <row r="33" spans="1:26" x14ac:dyDescent="0.2">
      <c r="A33" s="31" t="s">
        <v>45</v>
      </c>
      <c r="B33" s="32" t="s">
        <v>46</v>
      </c>
      <c r="C33" s="35">
        <v>38498.879200000003</v>
      </c>
      <c r="D33" s="34"/>
      <c r="E33" s="30">
        <f t="shared" si="4"/>
        <v>-5792.5015320221592</v>
      </c>
      <c r="F33" s="1">
        <f t="shared" si="5"/>
        <v>-5792.5</v>
      </c>
      <c r="G33" s="1">
        <f t="shared" si="6"/>
        <v>-1.2514649934018962E-3</v>
      </c>
      <c r="L33" s="1">
        <f t="shared" si="7"/>
        <v>-1.2514649934018962E-3</v>
      </c>
      <c r="O33" s="1">
        <f t="shared" ca="1" si="8"/>
        <v>-2.3731491438524124E-3</v>
      </c>
      <c r="Q33" s="122">
        <f t="shared" si="9"/>
        <v>23480.379200000003</v>
      </c>
      <c r="V33" s="1">
        <v>500</v>
      </c>
      <c r="W33" s="1">
        <f t="shared" si="0"/>
        <v>7.3965664676381871E-4</v>
      </c>
      <c r="X33" s="1">
        <f t="shared" si="1"/>
        <v>2.3539641156146676E-3</v>
      </c>
      <c r="Y33" s="1">
        <f t="shared" si="2"/>
        <v>-1.6997090115117325E-3</v>
      </c>
      <c r="Z33" s="1">
        <f t="shared" si="3"/>
        <v>1.3939117508667538E-3</v>
      </c>
    </row>
    <row r="34" spans="1:26" x14ac:dyDescent="0.2">
      <c r="A34" s="3" t="s">
        <v>71</v>
      </c>
      <c r="B34" s="36"/>
      <c r="C34" s="87">
        <f>C$4</f>
        <v>43230.608999999997</v>
      </c>
      <c r="D34" s="34"/>
      <c r="E34" s="1">
        <f t="shared" si="4"/>
        <v>1.5914378794097397E-3</v>
      </c>
      <c r="F34" s="1">
        <f t="shared" si="5"/>
        <v>0</v>
      </c>
      <c r="G34" s="1">
        <f t="shared" si="6"/>
        <v>1.2999999962630682E-3</v>
      </c>
      <c r="L34" s="1">
        <f t="shared" si="7"/>
        <v>1.2999999962630682E-3</v>
      </c>
      <c r="O34" s="1">
        <f t="shared" ca="1" si="8"/>
        <v>-2.9382903676903279E-3</v>
      </c>
      <c r="Q34" s="122">
        <f t="shared" si="9"/>
        <v>28212.108999999997</v>
      </c>
      <c r="V34" s="1">
        <v>1000</v>
      </c>
      <c r="W34" s="1">
        <f t="shared" si="0"/>
        <v>-9.7661055015129056E-4</v>
      </c>
      <c r="X34" s="1">
        <f t="shared" si="1"/>
        <v>1.3959798681000457E-4</v>
      </c>
      <c r="Y34" s="1">
        <f t="shared" si="2"/>
        <v>-2.0419373263679094E-3</v>
      </c>
      <c r="Z34" s="1">
        <f t="shared" si="3"/>
        <v>-2.8789498897091956E-3</v>
      </c>
    </row>
    <row r="35" spans="1:26" x14ac:dyDescent="0.2">
      <c r="A35" s="31" t="s">
        <v>72</v>
      </c>
      <c r="B35" s="32" t="s">
        <v>46</v>
      </c>
      <c r="C35" s="35">
        <v>43232.652000000002</v>
      </c>
      <c r="D35" s="34"/>
      <c r="E35" s="30">
        <f t="shared" si="4"/>
        <v>2.5025972817165929</v>
      </c>
      <c r="F35" s="1">
        <f t="shared" si="5"/>
        <v>2.5</v>
      </c>
      <c r="G35" s="1">
        <f t="shared" si="6"/>
        <v>2.1216450040810741E-3</v>
      </c>
      <c r="L35" s="1">
        <f t="shared" si="7"/>
        <v>2.1216450040810741E-3</v>
      </c>
      <c r="O35" s="1">
        <f t="shared" ca="1" si="8"/>
        <v>-2.9385342784472713E-3</v>
      </c>
      <c r="Q35" s="122">
        <f t="shared" si="9"/>
        <v>28214.152000000002</v>
      </c>
      <c r="V35" s="1">
        <v>1500</v>
      </c>
      <c r="W35" s="1">
        <f t="shared" si="0"/>
        <v>-4.159084277845942E-3</v>
      </c>
      <c r="X35" s="1">
        <f t="shared" si="1"/>
        <v>-2.1226364957425904E-3</v>
      </c>
      <c r="Y35" s="1">
        <f t="shared" si="2"/>
        <v>-2.3449161063478748E-3</v>
      </c>
      <c r="Z35" s="1">
        <f t="shared" si="3"/>
        <v>-8.6266368799364085E-3</v>
      </c>
    </row>
    <row r="36" spans="1:26" x14ac:dyDescent="0.2">
      <c r="A36" s="31" t="s">
        <v>72</v>
      </c>
      <c r="B36" s="32" t="s">
        <v>47</v>
      </c>
      <c r="C36" s="35">
        <v>43234.694000000003</v>
      </c>
      <c r="D36" s="34"/>
      <c r="E36" s="30">
        <f t="shared" si="4"/>
        <v>5.0023789425613927</v>
      </c>
      <c r="F36" s="1">
        <f t="shared" si="5"/>
        <v>5</v>
      </c>
      <c r="G36" s="1">
        <f t="shared" si="6"/>
        <v>1.9432900007814169E-3</v>
      </c>
      <c r="L36" s="1">
        <f t="shared" si="7"/>
        <v>1.9432900007814169E-3</v>
      </c>
      <c r="O36" s="1">
        <f t="shared" ca="1" si="8"/>
        <v>-2.9387781892042148E-3</v>
      </c>
      <c r="Q36" s="122">
        <f t="shared" si="9"/>
        <v>28216.194000000003</v>
      </c>
      <c r="V36" s="1">
        <v>2000</v>
      </c>
      <c r="W36" s="1">
        <f t="shared" si="0"/>
        <v>-7.0290870456984848E-3</v>
      </c>
      <c r="X36" s="1">
        <f t="shared" si="1"/>
        <v>-3.6570158209370553E-3</v>
      </c>
      <c r="Y36" s="1">
        <f t="shared" si="2"/>
        <v>-2.6028215800566806E-3</v>
      </c>
      <c r="Z36" s="1">
        <f t="shared" si="3"/>
        <v>-1.3288924446692222E-2</v>
      </c>
    </row>
    <row r="37" spans="1:26" x14ac:dyDescent="0.2">
      <c r="A37" s="38" t="s">
        <v>80</v>
      </c>
      <c r="B37" s="39" t="s">
        <v>46</v>
      </c>
      <c r="C37" s="88">
        <v>45792.712699999996</v>
      </c>
      <c r="D37" s="38" t="s">
        <v>81</v>
      </c>
      <c r="E37" s="30">
        <f t="shared" si="4"/>
        <v>3136.4853536507048</v>
      </c>
      <c r="F37" s="1">
        <f t="shared" si="5"/>
        <v>3136.5</v>
      </c>
      <c r="G37" s="1">
        <f t="shared" si="6"/>
        <v>-1.1964183002419304E-2</v>
      </c>
      <c r="L37" s="1">
        <f t="shared" si="7"/>
        <v>-1.1964183002419304E-2</v>
      </c>
      <c r="O37" s="1">
        <f t="shared" ca="1" si="8"/>
        <v>-3.2443008033515488E-3</v>
      </c>
      <c r="Q37" s="122">
        <f t="shared" si="9"/>
        <v>30774.212699999996</v>
      </c>
      <c r="V37" s="1">
        <v>2500</v>
      </c>
      <c r="W37" s="1">
        <f t="shared" si="0"/>
        <v>-7.982580687807387E-3</v>
      </c>
      <c r="X37" s="1">
        <f t="shared" si="1"/>
        <v>-3.9373990751376958E-3</v>
      </c>
      <c r="Y37" s="1">
        <f t="shared" si="2"/>
        <v>-2.810696362292352E-3</v>
      </c>
      <c r="Z37" s="1">
        <f t="shared" si="3"/>
        <v>-1.4730676125237435E-2</v>
      </c>
    </row>
    <row r="38" spans="1:26" x14ac:dyDescent="0.2">
      <c r="A38" s="38" t="s">
        <v>80</v>
      </c>
      <c r="B38" s="39" t="s">
        <v>47</v>
      </c>
      <c r="C38" s="88">
        <v>45794.754999999997</v>
      </c>
      <c r="D38" s="38" t="s">
        <v>81</v>
      </c>
      <c r="E38" s="30">
        <f t="shared" si="4"/>
        <v>3138.9855025664456</v>
      </c>
      <c r="F38" s="1">
        <f t="shared" si="5"/>
        <v>3139</v>
      </c>
      <c r="G38" s="1">
        <f t="shared" si="6"/>
        <v>-1.1842538006021641E-2</v>
      </c>
      <c r="L38" s="1">
        <f t="shared" si="7"/>
        <v>-1.1842538006021641E-2</v>
      </c>
      <c r="O38" s="1">
        <f t="shared" ca="1" si="8"/>
        <v>-3.2445447141084922E-3</v>
      </c>
      <c r="Q38" s="122">
        <f t="shared" si="9"/>
        <v>30776.254999999997</v>
      </c>
      <c r="V38" s="1">
        <v>3000</v>
      </c>
      <c r="W38" s="1">
        <f t="shared" si="0"/>
        <v>-6.4866597275582295E-3</v>
      </c>
      <c r="X38" s="1">
        <f t="shared" si="1"/>
        <v>-2.8676424306019318E-3</v>
      </c>
      <c r="Y38" s="1">
        <f t="shared" si="2"/>
        <v>-2.9645447434854099E-3</v>
      </c>
      <c r="Z38" s="1">
        <f t="shared" si="3"/>
        <v>-1.231884690164557E-2</v>
      </c>
    </row>
    <row r="39" spans="1:26" x14ac:dyDescent="0.2">
      <c r="A39" s="38" t="s">
        <v>80</v>
      </c>
      <c r="B39" s="39" t="s">
        <v>46</v>
      </c>
      <c r="C39" s="88">
        <v>45796.796999999999</v>
      </c>
      <c r="D39" s="38" t="s">
        <v>81</v>
      </c>
      <c r="E39" s="30">
        <f t="shared" si="4"/>
        <v>3141.4852842272903</v>
      </c>
      <c r="F39" s="1">
        <f t="shared" si="5"/>
        <v>3141.5</v>
      </c>
      <c r="G39" s="1">
        <f t="shared" si="6"/>
        <v>-1.2020893002045341E-2</v>
      </c>
      <c r="L39" s="1">
        <f t="shared" si="7"/>
        <v>-1.2020893002045341E-2</v>
      </c>
      <c r="O39" s="1">
        <f t="shared" ca="1" si="8"/>
        <v>-3.2447886248654356E-3</v>
      </c>
      <c r="Q39" s="122">
        <f t="shared" si="9"/>
        <v>30778.296999999999</v>
      </c>
      <c r="V39" s="1">
        <v>3500</v>
      </c>
      <c r="W39" s="1">
        <f t="shared" si="0"/>
        <v>-3.3773910636624607E-3</v>
      </c>
      <c r="X39" s="1">
        <f t="shared" si="1"/>
        <v>-8.1456700456070965E-4</v>
      </c>
      <c r="Y39" s="1">
        <f t="shared" si="2"/>
        <v>-3.0614094940846284E-3</v>
      </c>
      <c r="Z39" s="1">
        <f t="shared" si="3"/>
        <v>-7.2533675623077986E-3</v>
      </c>
    </row>
    <row r="40" spans="1:26" x14ac:dyDescent="0.2">
      <c r="A40" s="38" t="s">
        <v>80</v>
      </c>
      <c r="B40" s="39" t="s">
        <v>46</v>
      </c>
      <c r="C40" s="88">
        <v>45797.614000000001</v>
      </c>
      <c r="D40" s="38" t="s">
        <v>81</v>
      </c>
      <c r="E40" s="30">
        <f t="shared" si="4"/>
        <v>3142.4854417282286</v>
      </c>
      <c r="F40" s="1">
        <f t="shared" si="5"/>
        <v>3142.5</v>
      </c>
      <c r="G40" s="1">
        <f t="shared" si="6"/>
        <v>-1.1892235001141671E-2</v>
      </c>
      <c r="L40" s="1">
        <f t="shared" si="7"/>
        <v>-1.1892235001141671E-2</v>
      </c>
      <c r="O40" s="1">
        <f t="shared" ca="1" si="8"/>
        <v>-3.244886189168213E-3</v>
      </c>
      <c r="Q40" s="122">
        <f t="shared" si="9"/>
        <v>30779.114000000001</v>
      </c>
      <c r="V40" s="1">
        <v>4000</v>
      </c>
      <c r="W40" s="1">
        <f t="shared" si="0"/>
        <v>-3.9253803934578791E-4</v>
      </c>
      <c r="X40" s="1">
        <f t="shared" si="1"/>
        <v>1.5178246381160187E-3</v>
      </c>
      <c r="Y40" s="1">
        <f t="shared" si="2"/>
        <v>-3.0994287075770972E-3</v>
      </c>
      <c r="Z40" s="1">
        <f t="shared" si="3"/>
        <v>-1.9741421088068662E-3</v>
      </c>
    </row>
    <row r="41" spans="1:26" x14ac:dyDescent="0.2">
      <c r="A41" s="38" t="s">
        <v>94</v>
      </c>
      <c r="B41" s="39" t="s">
        <v>46</v>
      </c>
      <c r="C41" s="88">
        <v>48360.138899999998</v>
      </c>
      <c r="D41" s="38" t="s">
        <v>81</v>
      </c>
      <c r="E41" s="30">
        <f t="shared" si="4"/>
        <v>6279.4848298154611</v>
      </c>
      <c r="F41" s="1">
        <f t="shared" si="5"/>
        <v>6279.5</v>
      </c>
      <c r="G41" s="1">
        <f t="shared" si="6"/>
        <v>-1.2392089003697038E-2</v>
      </c>
      <c r="L41" s="1">
        <f t="shared" si="7"/>
        <v>-1.2392089003697038E-2</v>
      </c>
      <c r="O41" s="1">
        <f t="shared" ca="1" si="8"/>
        <v>-3.5509454069808225E-3</v>
      </c>
      <c r="Q41" s="122">
        <f t="shared" si="9"/>
        <v>33341.638899999998</v>
      </c>
      <c r="V41" s="1">
        <v>4500</v>
      </c>
      <c r="W41" s="1">
        <f t="shared" si="0"/>
        <v>7.9967162650598864E-4</v>
      </c>
      <c r="X41" s="1">
        <f t="shared" si="1"/>
        <v>3.329751993556659E-3</v>
      </c>
      <c r="Y41" s="1">
        <f t="shared" si="2"/>
        <v>-3.0778715895223262E-3</v>
      </c>
      <c r="Z41" s="1">
        <f t="shared" si="3"/>
        <v>1.051552030540321E-3</v>
      </c>
    </row>
    <row r="42" spans="1:26" x14ac:dyDescent="0.2">
      <c r="A42" s="38" t="s">
        <v>94</v>
      </c>
      <c r="B42" s="39" t="s">
        <v>47</v>
      </c>
      <c r="C42" s="88">
        <v>48362.181600000004</v>
      </c>
      <c r="D42" s="38" t="s">
        <v>81</v>
      </c>
      <c r="E42" s="30">
        <f t="shared" si="4"/>
        <v>6281.985468404403</v>
      </c>
      <c r="F42" s="1">
        <f t="shared" si="5"/>
        <v>6282</v>
      </c>
      <c r="G42" s="1">
        <f t="shared" si="6"/>
        <v>-1.1870443995576352E-2</v>
      </c>
      <c r="L42" s="1">
        <f t="shared" si="7"/>
        <v>-1.1870443995576352E-2</v>
      </c>
      <c r="O42" s="1">
        <f t="shared" ca="1" si="8"/>
        <v>-3.551189317737766E-3</v>
      </c>
      <c r="Q42" s="122">
        <f t="shared" si="9"/>
        <v>33343.681600000004</v>
      </c>
      <c r="V42" s="1">
        <v>5000</v>
      </c>
      <c r="W42" s="1">
        <f t="shared" si="0"/>
        <v>-4.6708539763961818E-4</v>
      </c>
      <c r="X42" s="1">
        <f t="shared" si="1"/>
        <v>3.9999025228215791E-3</v>
      </c>
      <c r="Y42" s="1">
        <f t="shared" si="2"/>
        <v>-2.9971525046738239E-3</v>
      </c>
      <c r="Z42" s="1">
        <f t="shared" si="3"/>
        <v>5.3566462050813699E-4</v>
      </c>
    </row>
    <row r="43" spans="1:26" x14ac:dyDescent="0.2">
      <c r="A43" s="38" t="s">
        <v>94</v>
      </c>
      <c r="B43" s="39" t="s">
        <v>47</v>
      </c>
      <c r="C43" s="88">
        <v>48389.138400000003</v>
      </c>
      <c r="D43" s="38" t="s">
        <v>81</v>
      </c>
      <c r="E43" s="30">
        <f t="shared" si="4"/>
        <v>6314.9855243667034</v>
      </c>
      <c r="F43" s="1">
        <f t="shared" si="5"/>
        <v>6315</v>
      </c>
      <c r="G43" s="1">
        <f t="shared" si="6"/>
        <v>-1.1824729997897521E-2</v>
      </c>
      <c r="L43" s="1">
        <f t="shared" si="7"/>
        <v>-1.1824729997897521E-2</v>
      </c>
      <c r="O43" s="1">
        <f t="shared" ca="1" si="8"/>
        <v>-3.5544089397294195E-3</v>
      </c>
      <c r="Q43" s="122">
        <f t="shared" si="9"/>
        <v>33370.638400000003</v>
      </c>
      <c r="V43" s="1">
        <v>5500</v>
      </c>
      <c r="W43" s="1">
        <f t="shared" si="0"/>
        <v>-3.4848214274453559E-3</v>
      </c>
      <c r="X43" s="1">
        <f t="shared" si="1"/>
        <v>3.2984806297688685E-3</v>
      </c>
      <c r="Y43" s="1">
        <f t="shared" si="2"/>
        <v>-2.8588230121784006E-3</v>
      </c>
      <c r="Z43" s="1">
        <f t="shared" si="3"/>
        <v>-3.045163809854888E-3</v>
      </c>
    </row>
    <row r="44" spans="1:26" x14ac:dyDescent="0.2">
      <c r="A44" s="38" t="s">
        <v>94</v>
      </c>
      <c r="B44" s="39" t="s">
        <v>46</v>
      </c>
      <c r="C44" s="88">
        <v>48396.086600000002</v>
      </c>
      <c r="D44" s="38" t="s">
        <v>81</v>
      </c>
      <c r="E44" s="30">
        <f t="shared" si="4"/>
        <v>6323.4913926017025</v>
      </c>
      <c r="F44" s="1">
        <f t="shared" si="5"/>
        <v>6323.5</v>
      </c>
      <c r="G44" s="1">
        <f t="shared" si="6"/>
        <v>-7.0311370000126772E-3</v>
      </c>
      <c r="L44" s="1">
        <f t="shared" si="7"/>
        <v>-7.0311370000126772E-3</v>
      </c>
      <c r="O44" s="1">
        <f t="shared" ca="1" si="8"/>
        <v>-3.5552382363030271E-3</v>
      </c>
      <c r="Q44" s="122">
        <f t="shared" si="9"/>
        <v>33377.586600000002</v>
      </c>
      <c r="V44" s="1">
        <v>6000</v>
      </c>
      <c r="W44" s="1">
        <f t="shared" si="0"/>
        <v>-6.5669305053683881E-3</v>
      </c>
      <c r="X44" s="1">
        <f t="shared" si="1"/>
        <v>1.4660049068971894E-3</v>
      </c>
      <c r="Y44" s="1">
        <f t="shared" si="2"/>
        <v>-2.6655420419503077E-3</v>
      </c>
      <c r="Z44" s="1">
        <f t="shared" si="3"/>
        <v>-7.7664676404215066E-3</v>
      </c>
    </row>
    <row r="45" spans="1:26" x14ac:dyDescent="0.2">
      <c r="A45" s="3" t="s">
        <v>70</v>
      </c>
      <c r="B45" s="36"/>
      <c r="C45" s="87">
        <v>49492.733699999997</v>
      </c>
      <c r="D45" s="34"/>
      <c r="E45" s="1">
        <f t="shared" si="4"/>
        <v>7665.9881159106653</v>
      </c>
      <c r="F45" s="1">
        <f t="shared" si="5"/>
        <v>7666</v>
      </c>
      <c r="G45" s="1">
        <f t="shared" si="6"/>
        <v>-9.707772005640436E-3</v>
      </c>
      <c r="L45" s="1">
        <f t="shared" si="7"/>
        <v>-9.707772005640436E-3</v>
      </c>
      <c r="O45" s="1">
        <f t="shared" ca="1" si="8"/>
        <v>-3.6862183127816463E-3</v>
      </c>
      <c r="Q45" s="122">
        <f t="shared" si="9"/>
        <v>34474.233699999997</v>
      </c>
      <c r="V45" s="1">
        <v>6500</v>
      </c>
      <c r="W45" s="1">
        <f t="shared" si="0"/>
        <v>-7.9908287203975872E-3</v>
      </c>
      <c r="X45" s="1">
        <f t="shared" si="1"/>
        <v>-8.6916604162316346E-4</v>
      </c>
      <c r="Y45" s="1">
        <f t="shared" si="2"/>
        <v>-2.4210247854814255E-3</v>
      </c>
      <c r="Z45" s="1">
        <f t="shared" si="3"/>
        <v>-1.1281019547502177E-2</v>
      </c>
    </row>
    <row r="46" spans="1:26" x14ac:dyDescent="0.2">
      <c r="A46" s="38" t="s">
        <v>98</v>
      </c>
      <c r="B46" s="39" t="s">
        <v>47</v>
      </c>
      <c r="C46" s="88">
        <v>49830.925799999997</v>
      </c>
      <c r="D46" s="38" t="s">
        <v>81</v>
      </c>
      <c r="E46" s="30">
        <f t="shared" si="4"/>
        <v>8079.9971312985499</v>
      </c>
      <c r="F46" s="1">
        <f t="shared" si="5"/>
        <v>8080</v>
      </c>
      <c r="G46" s="1">
        <f t="shared" si="6"/>
        <v>-2.3433599999407306E-3</v>
      </c>
      <c r="L46" s="1">
        <f t="shared" si="7"/>
        <v>-2.3433599999407306E-3</v>
      </c>
      <c r="O46" s="1">
        <f t="shared" ca="1" si="8"/>
        <v>-3.7266099341314776E-3</v>
      </c>
      <c r="Q46" s="122">
        <f t="shared" si="9"/>
        <v>34812.425799999997</v>
      </c>
      <c r="V46" s="1">
        <v>7000</v>
      </c>
      <c r="W46" s="1">
        <f t="shared" si="0"/>
        <v>-6.960702525992425E-3</v>
      </c>
      <c r="X46" s="1">
        <f t="shared" si="1"/>
        <v>-2.9062986838839003E-3</v>
      </c>
      <c r="Y46" s="1">
        <f t="shared" si="2"/>
        <v>-2.1299712834937103E-3</v>
      </c>
      <c r="Z46" s="1">
        <f t="shared" si="3"/>
        <v>-1.1996972493370036E-2</v>
      </c>
    </row>
    <row r="47" spans="1:26" x14ac:dyDescent="0.2">
      <c r="A47" s="38" t="s">
        <v>98</v>
      </c>
      <c r="B47" s="39" t="s">
        <v>47</v>
      </c>
      <c r="C47" s="88">
        <v>49831.741900000001</v>
      </c>
      <c r="D47" s="38" t="s">
        <v>81</v>
      </c>
      <c r="E47" s="30">
        <f t="shared" si="4"/>
        <v>8080.9961870348006</v>
      </c>
      <c r="F47" s="1">
        <f t="shared" si="5"/>
        <v>8081</v>
      </c>
      <c r="G47" s="1">
        <f t="shared" si="6"/>
        <v>-3.1147019981290214E-3</v>
      </c>
      <c r="L47" s="1">
        <f t="shared" si="7"/>
        <v>-3.1147019981290214E-3</v>
      </c>
      <c r="O47" s="1">
        <f t="shared" ca="1" si="8"/>
        <v>-3.7267074984342549E-3</v>
      </c>
      <c r="Q47" s="122">
        <f t="shared" si="9"/>
        <v>34813.241900000001</v>
      </c>
      <c r="V47" s="1">
        <v>7500</v>
      </c>
      <c r="W47" s="1">
        <f t="shared" si="0"/>
        <v>-4.0522871618638833E-3</v>
      </c>
      <c r="X47" s="1">
        <f t="shared" si="1"/>
        <v>-3.9468572588793015E-3</v>
      </c>
      <c r="Y47" s="1">
        <f t="shared" si="2"/>
        <v>-1.7979760831016091E-3</v>
      </c>
      <c r="Z47" s="1">
        <f t="shared" si="3"/>
        <v>-9.7971205038447935E-3</v>
      </c>
    </row>
    <row r="48" spans="1:26" x14ac:dyDescent="0.2">
      <c r="A48" s="38" t="s">
        <v>98</v>
      </c>
      <c r="B48" s="39" t="s">
        <v>46</v>
      </c>
      <c r="C48" s="88">
        <v>49833.784699999997</v>
      </c>
      <c r="D48" s="38" t="s">
        <v>81</v>
      </c>
      <c r="E48" s="30">
        <f t="shared" si="4"/>
        <v>8083.4969480420286</v>
      </c>
      <c r="F48" s="1">
        <f t="shared" si="5"/>
        <v>8083.5</v>
      </c>
      <c r="G48" s="1">
        <f t="shared" si="6"/>
        <v>-2.4930570070864633E-3</v>
      </c>
      <c r="L48" s="1">
        <f t="shared" si="7"/>
        <v>-2.4930570070864633E-3</v>
      </c>
      <c r="O48" s="1">
        <f t="shared" ca="1" si="8"/>
        <v>-3.7269514091911983E-3</v>
      </c>
      <c r="Q48" s="122">
        <f t="shared" si="9"/>
        <v>34815.284699999997</v>
      </c>
      <c r="V48" s="1">
        <v>8000</v>
      </c>
      <c r="W48" s="1">
        <f t="shared" si="0"/>
        <v>-8.9108950856710669E-4</v>
      </c>
      <c r="X48" s="1">
        <f t="shared" si="1"/>
        <v>-3.6340327101068884E-3</v>
      </c>
      <c r="Y48" s="1">
        <f t="shared" si="2"/>
        <v>-1.431420701028605E-3</v>
      </c>
      <c r="Z48" s="1">
        <f t="shared" si="3"/>
        <v>-5.9565429197026001E-3</v>
      </c>
    </row>
    <row r="49" spans="1:26" x14ac:dyDescent="0.2">
      <c r="A49" s="31" t="s">
        <v>101</v>
      </c>
      <c r="B49" s="32" t="s">
        <v>47</v>
      </c>
      <c r="C49" s="35">
        <v>50166.661999999997</v>
      </c>
      <c r="D49" s="34"/>
      <c r="E49" s="30">
        <f t="shared" si="4"/>
        <v>8490.9996756869896</v>
      </c>
      <c r="F49" s="1">
        <f t="shared" si="5"/>
        <v>8491</v>
      </c>
      <c r="G49" s="1">
        <f t="shared" si="6"/>
        <v>-2.6492200413485989E-4</v>
      </c>
      <c r="L49" s="1">
        <f t="shared" si="7"/>
        <v>-2.6492200413485989E-4</v>
      </c>
      <c r="O49" s="1">
        <f t="shared" ca="1" si="8"/>
        <v>-3.7667088625729763E-3</v>
      </c>
      <c r="Q49" s="122">
        <f t="shared" si="9"/>
        <v>35148.161999999997</v>
      </c>
      <c r="V49" s="1">
        <v>8500</v>
      </c>
      <c r="W49" s="1">
        <f t="shared" si="0"/>
        <v>7.5610409395285468E-4</v>
      </c>
      <c r="X49" s="1">
        <f t="shared" si="1"/>
        <v>-2.0750930326420961E-3</v>
      </c>
      <c r="Y49" s="1">
        <f t="shared" si="2"/>
        <v>-1.0373509599191804E-3</v>
      </c>
      <c r="Z49" s="1">
        <f t="shared" si="3"/>
        <v>-2.3563398986084219E-3</v>
      </c>
    </row>
    <row r="50" spans="1:26" x14ac:dyDescent="0.2">
      <c r="A50" s="31" t="s">
        <v>101</v>
      </c>
      <c r="B50" s="32" t="s">
        <v>47</v>
      </c>
      <c r="C50" s="35">
        <v>50197.7</v>
      </c>
      <c r="D50" s="34"/>
      <c r="E50" s="30">
        <f t="shared" si="4"/>
        <v>8528.9958672586126</v>
      </c>
      <c r="F50" s="1">
        <f t="shared" si="5"/>
        <v>8529</v>
      </c>
      <c r="G50" s="1">
        <f t="shared" si="6"/>
        <v>-3.3759180005290546E-3</v>
      </c>
      <c r="L50" s="1">
        <f t="shared" si="7"/>
        <v>-3.3759180005290546E-3</v>
      </c>
      <c r="O50" s="1">
        <f t="shared" ca="1" si="8"/>
        <v>-3.7704163060785162E-3</v>
      </c>
      <c r="Q50" s="122">
        <f t="shared" si="9"/>
        <v>35179.199999999997</v>
      </c>
      <c r="V50" s="1">
        <v>9000</v>
      </c>
      <c r="W50" s="1">
        <f t="shared" si="0"/>
        <v>-3.1319196446966471E-5</v>
      </c>
      <c r="X50" s="1">
        <f t="shared" si="1"/>
        <v>1.9539907918244605E-4</v>
      </c>
      <c r="Y50" s="1">
        <f t="shared" si="2"/>
        <v>-6.2334155555249032E-4</v>
      </c>
      <c r="Z50" s="1">
        <f t="shared" si="3"/>
        <v>-4.5926167281701074E-4</v>
      </c>
    </row>
    <row r="51" spans="1:26" x14ac:dyDescent="0.2">
      <c r="A51" s="38" t="s">
        <v>98</v>
      </c>
      <c r="B51" s="39" t="s">
        <v>47</v>
      </c>
      <c r="C51" s="40">
        <v>50214.8557</v>
      </c>
      <c r="D51" s="38" t="s">
        <v>81</v>
      </c>
      <c r="E51" s="30">
        <f t="shared" si="4"/>
        <v>8549.9975833403641</v>
      </c>
      <c r="F51" s="1">
        <f t="shared" si="5"/>
        <v>8550</v>
      </c>
      <c r="G51" s="1">
        <f t="shared" si="6"/>
        <v>-1.9740999996429309E-3</v>
      </c>
      <c r="L51" s="1">
        <f t="shared" si="7"/>
        <v>-1.9740999996429309E-3</v>
      </c>
      <c r="O51" s="1">
        <f t="shared" ca="1" si="8"/>
        <v>-3.7724651564368414E-3</v>
      </c>
      <c r="Q51" s="122">
        <f t="shared" si="9"/>
        <v>35196.3557</v>
      </c>
      <c r="V51" s="1">
        <v>9500</v>
      </c>
      <c r="W51" s="1">
        <f t="shared" si="0"/>
        <v>-2.8132702534880609E-3</v>
      </c>
      <c r="X51" s="1">
        <f t="shared" si="1"/>
        <v>2.3988885611119291E-3</v>
      </c>
      <c r="Y51" s="1">
        <f t="shared" si="2"/>
        <v>-1.9735045820799913E-4</v>
      </c>
      <c r="Z51" s="1">
        <f t="shared" si="3"/>
        <v>-6.1173215058413092E-4</v>
      </c>
    </row>
    <row r="52" spans="1:26" x14ac:dyDescent="0.2">
      <c r="A52" s="38" t="s">
        <v>98</v>
      </c>
      <c r="B52" s="39" t="s">
        <v>47</v>
      </c>
      <c r="C52" s="40">
        <v>50223.839</v>
      </c>
      <c r="D52" s="38" t="s">
        <v>81</v>
      </c>
      <c r="E52" s="30">
        <f t="shared" si="4"/>
        <v>8560.9947863735924</v>
      </c>
      <c r="F52" s="1">
        <f t="shared" si="5"/>
        <v>8561</v>
      </c>
      <c r="G52" s="1">
        <f t="shared" si="6"/>
        <v>-4.2588619980961084E-3</v>
      </c>
      <c r="L52" s="1">
        <f t="shared" si="7"/>
        <v>-4.2588619980961084E-3</v>
      </c>
      <c r="O52" s="1">
        <f t="shared" ca="1" si="8"/>
        <v>-3.7735383637673924E-3</v>
      </c>
      <c r="Q52" s="122">
        <f t="shared" si="9"/>
        <v>35205.339</v>
      </c>
      <c r="V52" s="1">
        <v>10000</v>
      </c>
      <c r="W52" s="1">
        <f t="shared" si="0"/>
        <v>-6.0349228166707083E-3</v>
      </c>
      <c r="X52" s="1">
        <f t="shared" si="1"/>
        <v>3.7797956486301195E-3</v>
      </c>
      <c r="Y52" s="1">
        <f t="shared" si="2"/>
        <v>2.3243405316161615E-4</v>
      </c>
      <c r="Z52" s="1">
        <f t="shared" si="3"/>
        <v>-2.0226931148789725E-3</v>
      </c>
    </row>
    <row r="53" spans="1:26" x14ac:dyDescent="0.2">
      <c r="A53" s="38" t="s">
        <v>98</v>
      </c>
      <c r="B53" s="39" t="s">
        <v>46</v>
      </c>
      <c r="C53" s="40">
        <v>50226.699800000002</v>
      </c>
      <c r="D53" s="38" t="s">
        <v>81</v>
      </c>
      <c r="E53" s="30">
        <f t="shared" ref="E53:E74" si="10">+(C53-C$7)/C$8</f>
        <v>8564.4969290647514</v>
      </c>
      <c r="F53" s="1">
        <f t="shared" ref="F53:F74" si="11">ROUND(2*E53,0)/2</f>
        <v>8564.5</v>
      </c>
      <c r="G53" s="1">
        <f t="shared" ref="G53:G74" si="12">+C53-(C$7+F53*C$8)</f>
        <v>-2.508559002308175E-3</v>
      </c>
      <c r="L53" s="1">
        <f t="shared" ref="L53:L74" si="13">G53</f>
        <v>-2.508559002308175E-3</v>
      </c>
      <c r="O53" s="1">
        <f t="shared" ref="O53:O74" ca="1" si="14">+C$11+C$12*$F53</f>
        <v>-3.7738798388271132E-3</v>
      </c>
      <c r="Q53" s="122">
        <f t="shared" ref="Q53:Q74" si="15">+C53-15018.5</f>
        <v>35208.199800000002</v>
      </c>
      <c r="V53" s="1">
        <v>10500</v>
      </c>
      <c r="W53" s="1">
        <f t="shared" si="0"/>
        <v>-7.8957024313277054E-3</v>
      </c>
      <c r="X53" s="1">
        <f t="shared" si="1"/>
        <v>3.8646052827533161E-3</v>
      </c>
      <c r="Y53" s="1">
        <f t="shared" si="2"/>
        <v>6.5775078368498444E-4</v>
      </c>
      <c r="Z53" s="1">
        <f t="shared" si="3"/>
        <v>-3.3733463648894053E-3</v>
      </c>
    </row>
    <row r="54" spans="1:26" x14ac:dyDescent="0.2">
      <c r="A54" s="31" t="s">
        <v>101</v>
      </c>
      <c r="B54" s="32" t="s">
        <v>47</v>
      </c>
      <c r="C54" s="33">
        <v>50581.633000000002</v>
      </c>
      <c r="D54" s="34"/>
      <c r="E54" s="30">
        <f t="shared" si="10"/>
        <v>8999.0001142676902</v>
      </c>
      <c r="F54" s="1">
        <f t="shared" si="11"/>
        <v>8999</v>
      </c>
      <c r="G54" s="1">
        <f t="shared" si="12"/>
        <v>9.3342001491691917E-5</v>
      </c>
      <c r="L54" s="1">
        <f t="shared" si="13"/>
        <v>9.3342001491691917E-5</v>
      </c>
      <c r="O54" s="1">
        <f t="shared" ca="1" si="14"/>
        <v>-3.8162715283838805E-3</v>
      </c>
      <c r="Q54" s="122">
        <f t="shared" si="15"/>
        <v>35563.133000000002</v>
      </c>
      <c r="V54" s="1">
        <v>11000</v>
      </c>
      <c r="W54" s="1">
        <f t="shared" si="0"/>
        <v>-7.3556235080114354E-3</v>
      </c>
      <c r="X54" s="1">
        <f t="shared" si="1"/>
        <v>2.6242361159620358E-3</v>
      </c>
      <c r="Y54" s="1">
        <f t="shared" si="2"/>
        <v>1.0704244168954578E-3</v>
      </c>
      <c r="Z54" s="1">
        <f t="shared" si="3"/>
        <v>-3.6609629751539422E-3</v>
      </c>
    </row>
    <row r="55" spans="1:26" x14ac:dyDescent="0.2">
      <c r="A55" s="3" t="s">
        <v>106</v>
      </c>
      <c r="B55" s="36"/>
      <c r="C55" s="34">
        <v>50582.448199999999</v>
      </c>
      <c r="D55" s="34">
        <v>2.9999999999999997E-4</v>
      </c>
      <c r="E55" s="1">
        <f t="shared" si="10"/>
        <v>8999.9980682392434</v>
      </c>
      <c r="F55" s="1">
        <f t="shared" si="11"/>
        <v>9000</v>
      </c>
      <c r="G55" s="1">
        <f t="shared" si="12"/>
        <v>-1.5780000030645169E-3</v>
      </c>
      <c r="L55" s="1">
        <f t="shared" si="13"/>
        <v>-1.5780000030645169E-3</v>
      </c>
      <c r="O55" s="1">
        <f t="shared" ca="1" si="14"/>
        <v>-3.8163690926866578E-3</v>
      </c>
      <c r="Q55" s="122">
        <f t="shared" si="15"/>
        <v>35563.948199999999</v>
      </c>
      <c r="V55" s="1">
        <v>11500</v>
      </c>
      <c r="W55" s="1">
        <f t="shared" si="0"/>
        <v>-4.7165349561731481E-3</v>
      </c>
      <c r="X55" s="1">
        <f t="shared" si="1"/>
        <v>4.8401254877789886E-4</v>
      </c>
      <c r="Y55" s="1">
        <f t="shared" si="2"/>
        <v>1.4625226583244331E-3</v>
      </c>
      <c r="Z55" s="1">
        <f t="shared" si="3"/>
        <v>-2.7699997490708162E-3</v>
      </c>
    </row>
    <row r="56" spans="1:26" x14ac:dyDescent="0.2">
      <c r="A56" s="3" t="s">
        <v>107</v>
      </c>
      <c r="B56" s="36"/>
      <c r="C56" s="34">
        <v>50582.448199999999</v>
      </c>
      <c r="D56" s="34">
        <v>2.9999999999999997E-4</v>
      </c>
      <c r="E56" s="1">
        <f t="shared" si="10"/>
        <v>8999.9980682392434</v>
      </c>
      <c r="F56" s="1">
        <f t="shared" si="11"/>
        <v>9000</v>
      </c>
      <c r="G56" s="1">
        <f t="shared" si="12"/>
        <v>-1.5780000030645169E-3</v>
      </c>
      <c r="L56" s="1">
        <f t="shared" si="13"/>
        <v>-1.5780000030645169E-3</v>
      </c>
      <c r="O56" s="1">
        <f t="shared" ca="1" si="14"/>
        <v>-3.8163690926866578E-3</v>
      </c>
      <c r="Q56" s="122">
        <f t="shared" si="15"/>
        <v>35563.948199999999</v>
      </c>
      <c r="V56" s="1">
        <v>12000</v>
      </c>
      <c r="W56" s="1">
        <f t="shared" si="0"/>
        <v>-1.453417499789578E-3</v>
      </c>
      <c r="X56" s="1">
        <f t="shared" si="1"/>
        <v>-1.82217962893405E-3</v>
      </c>
      <c r="Y56" s="1">
        <f t="shared" si="2"/>
        <v>1.8265087077953606E-3</v>
      </c>
      <c r="Z56" s="1">
        <f t="shared" si="3"/>
        <v>-1.4490884209282674E-3</v>
      </c>
    </row>
    <row r="57" spans="1:26" x14ac:dyDescent="0.2">
      <c r="A57" s="3" t="s">
        <v>108</v>
      </c>
      <c r="B57" s="36" t="s">
        <v>47</v>
      </c>
      <c r="C57" s="34">
        <v>50948.407500000001</v>
      </c>
      <c r="D57" s="34">
        <v>2.0000000000000001E-4</v>
      </c>
      <c r="E57" s="1">
        <f t="shared" si="10"/>
        <v>9447.9992174826475</v>
      </c>
      <c r="F57" s="1">
        <f t="shared" si="11"/>
        <v>9448</v>
      </c>
      <c r="G57" s="1">
        <f t="shared" si="12"/>
        <v>-6.3921599939931184E-4</v>
      </c>
      <c r="L57" s="1">
        <f t="shared" si="13"/>
        <v>-6.3921599939931184E-4</v>
      </c>
      <c r="O57" s="1">
        <f t="shared" ca="1" si="14"/>
        <v>-3.8600779003309196E-3</v>
      </c>
      <c r="Q57" s="122">
        <f t="shared" si="15"/>
        <v>35929.907500000001</v>
      </c>
      <c r="V57" s="1">
        <v>12500</v>
      </c>
      <c r="W57" s="1">
        <f t="shared" si="0"/>
        <v>6.0997976985347271E-4</v>
      </c>
      <c r="X57" s="1">
        <f t="shared" si="1"/>
        <v>-3.5035437481382415E-3</v>
      </c>
      <c r="Y57" s="1">
        <f t="shared" si="2"/>
        <v>2.1553861296396827E-3</v>
      </c>
      <c r="Z57" s="1">
        <f t="shared" si="3"/>
        <v>-7.3817784864508608E-4</v>
      </c>
    </row>
    <row r="58" spans="1:26" x14ac:dyDescent="0.2">
      <c r="A58" s="38" t="s">
        <v>98</v>
      </c>
      <c r="B58" s="39" t="s">
        <v>47</v>
      </c>
      <c r="C58" s="40">
        <v>50950.856699999997</v>
      </c>
      <c r="D58" s="38" t="s">
        <v>81</v>
      </c>
      <c r="E58" s="30">
        <f t="shared" si="10"/>
        <v>9450.99748645607</v>
      </c>
      <c r="F58" s="1">
        <f t="shared" si="11"/>
        <v>9451</v>
      </c>
      <c r="G58" s="1">
        <f t="shared" si="12"/>
        <v>-2.0532420021481812E-3</v>
      </c>
      <c r="L58" s="1">
        <f t="shared" si="13"/>
        <v>-2.0532420021481812E-3</v>
      </c>
      <c r="O58" s="1">
        <f t="shared" ca="1" si="14"/>
        <v>-3.8603705932392517E-3</v>
      </c>
      <c r="Q58" s="122">
        <f t="shared" si="15"/>
        <v>35932.356699999997</v>
      </c>
      <c r="V58" s="1">
        <v>13000</v>
      </c>
      <c r="W58" s="1">
        <f t="shared" si="0"/>
        <v>3.2042870642881843E-4</v>
      </c>
      <c r="X58" s="1">
        <f t="shared" si="1"/>
        <v>-3.9835375944638814E-3</v>
      </c>
      <c r="Y58" s="1">
        <f t="shared" si="2"/>
        <v>2.4428333361808385E-3</v>
      </c>
      <c r="Z58" s="1">
        <f t="shared" si="3"/>
        <v>-1.2202755518542245E-3</v>
      </c>
    </row>
    <row r="59" spans="1:26" x14ac:dyDescent="0.2">
      <c r="A59" s="38" t="s">
        <v>98</v>
      </c>
      <c r="B59" s="39" t="s">
        <v>46</v>
      </c>
      <c r="C59" s="40">
        <v>51314.7716</v>
      </c>
      <c r="D59" s="38" t="s">
        <v>81</v>
      </c>
      <c r="E59" s="30">
        <f t="shared" si="10"/>
        <v>9896.4959159994614</v>
      </c>
      <c r="F59" s="1">
        <f t="shared" si="11"/>
        <v>9896.5</v>
      </c>
      <c r="G59" s="1">
        <f t="shared" si="12"/>
        <v>-3.3361030000378378E-3</v>
      </c>
      <c r="L59" s="1">
        <f t="shared" si="13"/>
        <v>-3.3361030000378378E-3</v>
      </c>
      <c r="O59" s="1">
        <f t="shared" ca="1" si="14"/>
        <v>-3.90383549012657E-3</v>
      </c>
      <c r="Q59" s="122">
        <f t="shared" si="15"/>
        <v>36296.2716</v>
      </c>
      <c r="V59" s="1">
        <v>13500</v>
      </c>
      <c r="W59" s="1">
        <f t="shared" si="0"/>
        <v>-2.1602412444919291E-3</v>
      </c>
      <c r="X59" s="1">
        <f t="shared" si="1"/>
        <v>-3.0975705763287465E-3</v>
      </c>
      <c r="Y59" s="1">
        <f t="shared" si="2"/>
        <v>2.6833250994833181E-3</v>
      </c>
      <c r="Z59" s="1">
        <f t="shared" si="3"/>
        <v>-2.5744867213373574E-3</v>
      </c>
    </row>
    <row r="60" spans="1:26" x14ac:dyDescent="0.2">
      <c r="A60" s="38" t="s">
        <v>98</v>
      </c>
      <c r="B60" s="39" t="s">
        <v>46</v>
      </c>
      <c r="C60" s="40">
        <v>51318.856800000001</v>
      </c>
      <c r="D60" s="38" t="s">
        <v>81</v>
      </c>
      <c r="E60" s="30">
        <f t="shared" si="10"/>
        <v>9901.4969483407349</v>
      </c>
      <c r="F60" s="1">
        <f t="shared" si="11"/>
        <v>9901.5</v>
      </c>
      <c r="G60" s="1">
        <f t="shared" si="12"/>
        <v>-2.492813000571914E-3</v>
      </c>
      <c r="L60" s="1">
        <f t="shared" si="13"/>
        <v>-2.492813000571914E-3</v>
      </c>
      <c r="O60" s="1">
        <f t="shared" ca="1" si="14"/>
        <v>-3.9043233116404568E-3</v>
      </c>
      <c r="Q60" s="122">
        <f t="shared" si="15"/>
        <v>36300.356800000001</v>
      </c>
      <c r="V60" s="1">
        <v>14000</v>
      </c>
      <c r="W60" s="1">
        <f t="shared" si="0"/>
        <v>-5.4455891627631673E-3</v>
      </c>
      <c r="X60" s="1">
        <f t="shared" si="1"/>
        <v>-1.1494420793988563E-3</v>
      </c>
      <c r="Y60" s="1">
        <f t="shared" si="2"/>
        <v>2.8722387557026962E-3</v>
      </c>
      <c r="Z60" s="1">
        <f t="shared" si="3"/>
        <v>-3.7227924864593272E-3</v>
      </c>
    </row>
    <row r="61" spans="1:26" x14ac:dyDescent="0.2">
      <c r="A61" s="89" t="s">
        <v>109</v>
      </c>
      <c r="B61" s="90" t="s">
        <v>47</v>
      </c>
      <c r="C61" s="91">
        <v>51580.664199999999</v>
      </c>
      <c r="D61" s="91">
        <v>2.3E-3</v>
      </c>
      <c r="E61" s="1">
        <f t="shared" si="10"/>
        <v>10221.997113469552</v>
      </c>
      <c r="F61" s="1">
        <f t="shared" si="11"/>
        <v>10222</v>
      </c>
      <c r="G61" s="1">
        <f t="shared" si="12"/>
        <v>-2.3579240005346946E-3</v>
      </c>
      <c r="L61" s="1">
        <f t="shared" si="13"/>
        <v>-2.3579240005346946E-3</v>
      </c>
      <c r="O61" s="1">
        <f t="shared" ca="1" si="14"/>
        <v>-3.9355926706806038E-3</v>
      </c>
      <c r="Q61" s="122">
        <f t="shared" si="15"/>
        <v>36562.164199999999</v>
      </c>
      <c r="V61" s="1">
        <v>14500</v>
      </c>
      <c r="W61" s="1">
        <f t="shared" si="0"/>
        <v>-7.6994414013764169E-3</v>
      </c>
      <c r="X61" s="1">
        <f t="shared" si="1"/>
        <v>1.1928317868643826E-3</v>
      </c>
      <c r="Y61" s="1">
        <f t="shared" si="2"/>
        <v>3.0059430606070242E-3</v>
      </c>
      <c r="Z61" s="1">
        <f t="shared" si="3"/>
        <v>-3.5006665539050099E-3</v>
      </c>
    </row>
    <row r="62" spans="1:26" x14ac:dyDescent="0.2">
      <c r="A62" s="38" t="s">
        <v>98</v>
      </c>
      <c r="B62" s="39" t="s">
        <v>46</v>
      </c>
      <c r="C62" s="40">
        <v>51693.799599999998</v>
      </c>
      <c r="D62" s="38" t="s">
        <v>81</v>
      </c>
      <c r="E62" s="30">
        <f t="shared" si="10"/>
        <v>10360.495545453959</v>
      </c>
      <c r="F62" s="1">
        <f t="shared" si="11"/>
        <v>10360.5</v>
      </c>
      <c r="G62" s="1">
        <f t="shared" si="12"/>
        <v>-3.6387910004123114E-3</v>
      </c>
      <c r="L62" s="1">
        <f t="shared" si="13"/>
        <v>-3.6387910004123114E-3</v>
      </c>
      <c r="O62" s="1">
        <f t="shared" ca="1" si="14"/>
        <v>-3.9491053266152692E-3</v>
      </c>
      <c r="Q62" s="122">
        <f t="shared" si="15"/>
        <v>36675.299599999998</v>
      </c>
      <c r="V62" s="1">
        <v>15000</v>
      </c>
      <c r="W62" s="1">
        <f t="shared" si="0"/>
        <v>-7.6621249552971202E-3</v>
      </c>
      <c r="X62" s="1">
        <f t="shared" si="1"/>
        <v>3.1260818896752668E-3</v>
      </c>
      <c r="Y62" s="1">
        <f t="shared" si="2"/>
        <v>3.0818679883141777E-3</v>
      </c>
      <c r="Z62" s="1">
        <f t="shared" si="3"/>
        <v>-1.4541750773076757E-3</v>
      </c>
    </row>
    <row r="63" spans="1:26" x14ac:dyDescent="0.2">
      <c r="A63" s="38" t="s">
        <v>98</v>
      </c>
      <c r="B63" s="39" t="s">
        <v>47</v>
      </c>
      <c r="C63" s="40">
        <v>51695.8416</v>
      </c>
      <c r="D63" s="38" t="s">
        <v>81</v>
      </c>
      <c r="E63" s="30">
        <f t="shared" si="10"/>
        <v>10362.995327114804</v>
      </c>
      <c r="F63" s="1">
        <f t="shared" si="11"/>
        <v>10363</v>
      </c>
      <c r="G63" s="1">
        <f t="shared" si="12"/>
        <v>-3.8171460037119687E-3</v>
      </c>
      <c r="L63" s="1">
        <f t="shared" si="13"/>
        <v>-3.8171460037119687E-3</v>
      </c>
      <c r="O63" s="1">
        <f t="shared" ca="1" si="14"/>
        <v>-3.9493492373722135E-3</v>
      </c>
      <c r="Q63" s="122">
        <f t="shared" si="15"/>
        <v>36677.3416</v>
      </c>
      <c r="V63" s="1">
        <v>15500</v>
      </c>
      <c r="W63" s="1">
        <f t="shared" si="0"/>
        <v>-5.3544959032710915E-3</v>
      </c>
      <c r="X63" s="1">
        <f t="shared" si="1"/>
        <v>3.9873939426657221E-3</v>
      </c>
      <c r="Y63" s="1">
        <f t="shared" si="2"/>
        <v>3.0985541315938104E-3</v>
      </c>
      <c r="Z63" s="1">
        <f t="shared" si="3"/>
        <v>1.7314521709884409E-3</v>
      </c>
    </row>
    <row r="64" spans="1:26" x14ac:dyDescent="0.2">
      <c r="A64" s="38" t="s">
        <v>98</v>
      </c>
      <c r="B64" s="39" t="s">
        <v>47</v>
      </c>
      <c r="C64" s="40">
        <v>52052.8148</v>
      </c>
      <c r="D64" s="38" t="s">
        <v>81</v>
      </c>
      <c r="E64" s="30">
        <f t="shared" si="10"/>
        <v>10799.995845612613</v>
      </c>
      <c r="F64" s="1">
        <f t="shared" si="11"/>
        <v>10800</v>
      </c>
      <c r="G64" s="1">
        <f t="shared" si="12"/>
        <v>-3.3936000036192127E-3</v>
      </c>
      <c r="L64" s="1">
        <f t="shared" si="13"/>
        <v>-3.3936000036192127E-3</v>
      </c>
      <c r="O64" s="1">
        <f t="shared" ca="1" si="14"/>
        <v>-3.9919848376859237E-3</v>
      </c>
      <c r="Q64" s="122">
        <f t="shared" si="15"/>
        <v>37034.3148</v>
      </c>
      <c r="V64" s="1">
        <v>16000</v>
      </c>
      <c r="W64" s="1">
        <f t="shared" si="0"/>
        <v>-2.0662829917840204E-3</v>
      </c>
      <c r="X64" s="1">
        <f t="shared" si="1"/>
        <v>3.4814227837596007E-3</v>
      </c>
      <c r="Y64" s="1">
        <f t="shared" si="2"/>
        <v>3.0556807541754459E-3</v>
      </c>
      <c r="Z64" s="1">
        <f t="shared" si="3"/>
        <v>4.4708205461510258E-3</v>
      </c>
    </row>
    <row r="65" spans="1:26" x14ac:dyDescent="0.2">
      <c r="A65" s="38" t="s">
        <v>98</v>
      </c>
      <c r="B65" s="39" t="s">
        <v>46</v>
      </c>
      <c r="C65" s="40">
        <v>52054.856399999997</v>
      </c>
      <c r="D65" s="38" t="s">
        <v>81</v>
      </c>
      <c r="E65" s="30">
        <f t="shared" si="10"/>
        <v>10802.495137600257</v>
      </c>
      <c r="F65" s="1">
        <f t="shared" si="11"/>
        <v>10802.5</v>
      </c>
      <c r="G65" s="1">
        <f t="shared" si="12"/>
        <v>-3.9719550040899776E-3</v>
      </c>
      <c r="L65" s="1">
        <f t="shared" si="13"/>
        <v>-3.9719550040899776E-3</v>
      </c>
      <c r="O65" s="1">
        <f t="shared" ca="1" si="14"/>
        <v>-3.9922287484428672E-3</v>
      </c>
      <c r="Q65" s="122">
        <f t="shared" si="15"/>
        <v>37036.356399999997</v>
      </c>
      <c r="V65" s="1">
        <v>16500</v>
      </c>
      <c r="W65" s="1">
        <f t="shared" si="0"/>
        <v>3.6473889381719981E-4</v>
      </c>
      <c r="X65" s="1">
        <f t="shared" si="1"/>
        <v>1.7816666629978119E-3</v>
      </c>
      <c r="Y65" s="1">
        <f t="shared" si="2"/>
        <v>2.9540719558492764E-3</v>
      </c>
      <c r="Z65" s="1">
        <f t="shared" si="3"/>
        <v>5.1004775126642886E-3</v>
      </c>
    </row>
    <row r="66" spans="1:26" x14ac:dyDescent="0.2">
      <c r="A66" s="38" t="s">
        <v>98</v>
      </c>
      <c r="B66" s="39" t="s">
        <v>46</v>
      </c>
      <c r="C66" s="40">
        <v>52438.785199999998</v>
      </c>
      <c r="D66" s="38" t="s">
        <v>81</v>
      </c>
      <c r="E66" s="30">
        <f t="shared" si="10"/>
        <v>11272.494243040783</v>
      </c>
      <c r="F66" s="1">
        <f t="shared" si="11"/>
        <v>11272.5</v>
      </c>
      <c r="G66" s="1">
        <f t="shared" si="12"/>
        <v>-4.702695005107671E-3</v>
      </c>
      <c r="L66" s="1">
        <f t="shared" si="13"/>
        <v>-4.702695005107671E-3</v>
      </c>
      <c r="O66" s="1">
        <f t="shared" ca="1" si="14"/>
        <v>-4.0380839707482314E-3</v>
      </c>
      <c r="Q66" s="122">
        <f t="shared" si="15"/>
        <v>37420.285199999998</v>
      </c>
      <c r="V66" s="1">
        <v>17000</v>
      </c>
      <c r="W66" s="1">
        <f t="shared" si="0"/>
        <v>5.7987702670847345E-4</v>
      </c>
      <c r="X66" s="1">
        <f t="shared" si="1"/>
        <v>-5.2902556102848183E-4</v>
      </c>
      <c r="Y66" s="1">
        <f t="shared" si="2"/>
        <v>2.795680831855852E-3</v>
      </c>
      <c r="Z66" s="1">
        <f t="shared" si="3"/>
        <v>2.8465322975358438E-3</v>
      </c>
    </row>
    <row r="67" spans="1:26" x14ac:dyDescent="0.2">
      <c r="A67" s="38" t="s">
        <v>98</v>
      </c>
      <c r="B67" s="39" t="s">
        <v>47</v>
      </c>
      <c r="C67" s="40">
        <v>52440.827799999999</v>
      </c>
      <c r="D67" s="38" t="s">
        <v>81</v>
      </c>
      <c r="E67" s="30">
        <f t="shared" si="10"/>
        <v>11274.994759211419</v>
      </c>
      <c r="F67" s="1">
        <f t="shared" si="11"/>
        <v>11275</v>
      </c>
      <c r="G67" s="1">
        <f t="shared" si="12"/>
        <v>-4.2810500017367303E-3</v>
      </c>
      <c r="L67" s="1">
        <f t="shared" si="13"/>
        <v>-4.2810500017367303E-3</v>
      </c>
      <c r="O67" s="1">
        <f t="shared" ca="1" si="14"/>
        <v>-4.038327881505174E-3</v>
      </c>
      <c r="Q67" s="122">
        <f t="shared" si="15"/>
        <v>37422.327799999999</v>
      </c>
      <c r="V67" s="1">
        <v>17500</v>
      </c>
      <c r="W67" s="1">
        <f>U$2+U$3*SIN(RADIANS(U$4*V67+U$5))</f>
        <v>-1.541108817253473E-3</v>
      </c>
      <c r="X67" s="1">
        <f>+U$6*SIN(RADIANS(U$7*V67+U$8))</f>
        <v>-2.6583141468241389E-3</v>
      </c>
      <c r="Y67" s="1">
        <f>U$9*SIN(RADIANS(U$10*V67+U$11))</f>
        <v>2.5835519310483568E-3</v>
      </c>
      <c r="Z67" s="1">
        <f>SUM(W67:Y67)</f>
        <v>-1.6158710330292556E-3</v>
      </c>
    </row>
    <row r="68" spans="1:26" x14ac:dyDescent="0.2">
      <c r="A68" s="38" t="s">
        <v>98</v>
      </c>
      <c r="B68" s="39" t="s">
        <v>46</v>
      </c>
      <c r="C68" s="40">
        <v>52755.732600000003</v>
      </c>
      <c r="D68" s="38" t="s">
        <v>81</v>
      </c>
      <c r="E68" s="30">
        <f t="shared" si="10"/>
        <v>11660.4958581103</v>
      </c>
      <c r="F68" s="1">
        <f t="shared" si="11"/>
        <v>11660.5</v>
      </c>
      <c r="G68" s="1">
        <f t="shared" si="12"/>
        <v>-3.3833909983513877E-3</v>
      </c>
      <c r="L68" s="1">
        <f t="shared" si="13"/>
        <v>-3.3833909983513877E-3</v>
      </c>
      <c r="O68" s="1">
        <f t="shared" ca="1" si="14"/>
        <v>-4.0759389202258507E-3</v>
      </c>
      <c r="Q68" s="122">
        <f t="shared" si="15"/>
        <v>37737.232600000003</v>
      </c>
      <c r="V68" s="1">
        <v>18000</v>
      </c>
      <c r="W68" s="1">
        <f>U$2+U$3*SIN(RADIANS(U$4*V68+U$5))</f>
        <v>-4.8128043655947935E-3</v>
      </c>
      <c r="X68" s="1">
        <f>+U$6*SIN(RADIANS(U$7*V68+U$8))</f>
        <v>-3.8760629256274783E-3</v>
      </c>
      <c r="Y68" s="1">
        <f>U$9*SIN(RADIANS(U$10*V68+U$11))</f>
        <v>2.3217627344459062E-3</v>
      </c>
      <c r="Z68" s="1">
        <f>SUM(W68:Y68)</f>
        <v>-6.3671045567763648E-3</v>
      </c>
    </row>
    <row r="69" spans="1:26" x14ac:dyDescent="0.2">
      <c r="A69" s="38" t="s">
        <v>98</v>
      </c>
      <c r="B69" s="39" t="s">
        <v>47</v>
      </c>
      <c r="C69" s="40">
        <v>52757.775399999999</v>
      </c>
      <c r="D69" s="38" t="s">
        <v>81</v>
      </c>
      <c r="E69" s="30">
        <f t="shared" si="10"/>
        <v>11662.996619117528</v>
      </c>
      <c r="F69" s="1">
        <f t="shared" si="11"/>
        <v>11663</v>
      </c>
      <c r="G69" s="1">
        <f t="shared" si="12"/>
        <v>-2.761746000032872E-3</v>
      </c>
      <c r="L69" s="1">
        <f t="shared" si="13"/>
        <v>-2.761746000032872E-3</v>
      </c>
      <c r="O69" s="1">
        <f t="shared" ca="1" si="14"/>
        <v>-4.0761828309827941E-3</v>
      </c>
      <c r="Q69" s="122">
        <f t="shared" si="15"/>
        <v>37739.275399999999</v>
      </c>
      <c r="V69" s="1">
        <v>18500</v>
      </c>
      <c r="W69" s="1">
        <f>U$2+U$3*SIN(RADIANS(U$4*V69+U$5))</f>
        <v>-7.406666250506691E-3</v>
      </c>
      <c r="X69" s="1">
        <f>+U$6*SIN(RADIANS(U$7*V69+U$8))</f>
        <v>-3.7647040610254826E-3</v>
      </c>
      <c r="Y69" s="1">
        <f>U$9*SIN(RADIANS(U$10*V69+U$11))</f>
        <v>2.0153452790604028E-3</v>
      </c>
      <c r="Z69" s="1">
        <f>SUM(W69:Y69)</f>
        <v>-9.15602503247177E-3</v>
      </c>
    </row>
    <row r="70" spans="1:26" x14ac:dyDescent="0.2">
      <c r="A70" s="31" t="s">
        <v>101</v>
      </c>
      <c r="B70" s="32" t="s">
        <v>47</v>
      </c>
      <c r="C70" s="33">
        <v>53394.937400000003</v>
      </c>
      <c r="D70" s="34"/>
      <c r="E70" s="30">
        <f t="shared" si="10"/>
        <v>12442.999499913907</v>
      </c>
      <c r="F70" s="1">
        <f t="shared" si="11"/>
        <v>12443</v>
      </c>
      <c r="G70" s="1">
        <f t="shared" si="12"/>
        <v>-4.085059990757145E-4</v>
      </c>
      <c r="L70" s="1">
        <f t="shared" si="13"/>
        <v>-4.085059990757145E-4</v>
      </c>
      <c r="O70" s="1">
        <f t="shared" ca="1" si="14"/>
        <v>-4.1522829871491421E-3</v>
      </c>
      <c r="Q70" s="122">
        <f t="shared" si="15"/>
        <v>38376.437400000003</v>
      </c>
      <c r="V70" s="1">
        <v>19000</v>
      </c>
      <c r="W70" s="1">
        <f>U$2+U$3*SIN(RADIANS(U$4*V70+U$5))</f>
        <v>-7.8729908316023979E-3</v>
      </c>
      <c r="X70" s="1">
        <f>+U$6*SIN(RADIANS(U$7*V70+U$8))</f>
        <v>-2.3624226704797037E-3</v>
      </c>
      <c r="Y70" s="1">
        <f>U$9*SIN(RADIANS(U$10*V70+U$11))</f>
        <v>1.6701894335212741E-3</v>
      </c>
      <c r="Z70" s="1">
        <f>SUM(W70:Y70)</f>
        <v>-8.5652240685608286E-3</v>
      </c>
    </row>
    <row r="71" spans="1:26" x14ac:dyDescent="0.2">
      <c r="A71" s="31" t="s">
        <v>101</v>
      </c>
      <c r="B71" s="32" t="s">
        <v>47</v>
      </c>
      <c r="C71" s="33">
        <v>53435.779499999997</v>
      </c>
      <c r="D71" s="34"/>
      <c r="E71" s="30">
        <f t="shared" si="10"/>
        <v>12492.997703915038</v>
      </c>
      <c r="F71" s="1">
        <f t="shared" si="11"/>
        <v>12493</v>
      </c>
      <c r="G71" s="1">
        <f t="shared" si="12"/>
        <v>-1.8756060017039999E-3</v>
      </c>
      <c r="L71" s="1">
        <f t="shared" si="13"/>
        <v>-1.8756060017039999E-3</v>
      </c>
      <c r="O71" s="1">
        <f t="shared" ca="1" si="14"/>
        <v>-4.1571612022880114E-3</v>
      </c>
      <c r="Q71" s="122">
        <f t="shared" si="15"/>
        <v>38417.279499999997</v>
      </c>
      <c r="V71" s="1">
        <v>19500</v>
      </c>
      <c r="W71" s="1">
        <f>U$2+U$3*SIN(RADIANS(U$4*V71+U$5))</f>
        <v>-5.9511503373152353E-3</v>
      </c>
      <c r="X71" s="1">
        <f>+U$6*SIN(RADIANS(U$7*V71+U$8))</f>
        <v>-1.500630927279442E-4</v>
      </c>
      <c r="Y71" s="1">
        <f>U$9*SIN(RADIANS(U$10*V71+U$11))</f>
        <v>1.2929296847063905E-3</v>
      </c>
      <c r="Z71" s="1">
        <f>SUM(W71:Y71)</f>
        <v>-4.8082837453367888E-3</v>
      </c>
    </row>
    <row r="72" spans="1:26" x14ac:dyDescent="0.2">
      <c r="A72" s="31" t="s">
        <v>101</v>
      </c>
      <c r="B72" s="32" t="s">
        <v>47</v>
      </c>
      <c r="C72" s="33">
        <v>53507.665000000001</v>
      </c>
      <c r="D72" s="34"/>
      <c r="E72" s="30">
        <f t="shared" si="10"/>
        <v>12580.998710075937</v>
      </c>
      <c r="F72" s="1">
        <f t="shared" si="11"/>
        <v>12581</v>
      </c>
      <c r="G72" s="1">
        <f t="shared" si="12"/>
        <v>-1.0537019988987595E-3</v>
      </c>
      <c r="L72" s="1">
        <f t="shared" si="13"/>
        <v>-1.0537019988987595E-3</v>
      </c>
      <c r="O72" s="1">
        <f t="shared" ca="1" si="14"/>
        <v>-4.1657468609324197E-3</v>
      </c>
      <c r="Q72" s="122">
        <f t="shared" si="15"/>
        <v>38489.165000000001</v>
      </c>
    </row>
    <row r="73" spans="1:26" x14ac:dyDescent="0.2">
      <c r="A73" s="31" t="s">
        <v>101</v>
      </c>
      <c r="B73" s="32" t="s">
        <v>47</v>
      </c>
      <c r="C73" s="33">
        <v>53511.748299999999</v>
      </c>
      <c r="D73" s="34"/>
      <c r="E73" s="30">
        <f t="shared" si="10"/>
        <v>12585.99741646953</v>
      </c>
      <c r="F73" s="1">
        <f t="shared" si="11"/>
        <v>12586</v>
      </c>
      <c r="G73" s="1">
        <f t="shared" si="12"/>
        <v>-2.1104120023665018E-3</v>
      </c>
      <c r="L73" s="1">
        <f t="shared" si="13"/>
        <v>-2.1104120023665018E-3</v>
      </c>
      <c r="O73" s="1">
        <f t="shared" ca="1" si="14"/>
        <v>-4.1662346824463065E-3</v>
      </c>
      <c r="Q73" s="122">
        <f t="shared" si="15"/>
        <v>38493.248299999999</v>
      </c>
    </row>
    <row r="74" spans="1:26" x14ac:dyDescent="0.2">
      <c r="A74" s="91" t="s">
        <v>118</v>
      </c>
      <c r="B74" s="92" t="s">
        <v>46</v>
      </c>
      <c r="C74" s="91">
        <v>54206.4974</v>
      </c>
      <c r="D74" s="91">
        <v>8.0000000000000004E-4</v>
      </c>
      <c r="E74" s="30">
        <f t="shared" si="10"/>
        <v>13436.497445395753</v>
      </c>
      <c r="F74" s="1">
        <f t="shared" si="11"/>
        <v>13436.5</v>
      </c>
      <c r="G74" s="1">
        <f t="shared" si="12"/>
        <v>-2.0867830025963485E-3</v>
      </c>
      <c r="L74" s="1">
        <f t="shared" si="13"/>
        <v>-2.0867830025963485E-3</v>
      </c>
      <c r="O74" s="1">
        <f t="shared" ca="1" si="14"/>
        <v>-4.2492131219584598E-3</v>
      </c>
      <c r="Q74" s="122">
        <f t="shared" si="15"/>
        <v>39187.9974</v>
      </c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E66"/>
  <sheetViews>
    <sheetView topLeftCell="A12" workbookViewId="0">
      <selection activeCell="A11" sqref="A11:A18"/>
    </sheetView>
  </sheetViews>
  <sheetFormatPr defaultRowHeight="12.75" x14ac:dyDescent="0.2"/>
  <cols>
    <col min="1" max="1" width="22.42578125" style="1" customWidth="1"/>
    <col min="2" max="2" width="4.140625" style="19" customWidth="1"/>
  </cols>
  <sheetData>
    <row r="11" spans="1:5" x14ac:dyDescent="0.2">
      <c r="A11" s="1" t="s">
        <v>167</v>
      </c>
      <c r="B11" s="19" t="s">
        <v>47</v>
      </c>
      <c r="C11" s="109">
        <v>50166.661999999997</v>
      </c>
      <c r="D11" s="1" t="s">
        <v>168</v>
      </c>
      <c r="E11" s="41"/>
    </row>
    <row r="12" spans="1:5" x14ac:dyDescent="0.2">
      <c r="A12" s="1" t="s">
        <v>167</v>
      </c>
      <c r="B12" s="19" t="s">
        <v>47</v>
      </c>
      <c r="C12" s="109">
        <v>50197.7</v>
      </c>
      <c r="D12" s="1" t="s">
        <v>168</v>
      </c>
      <c r="E12" s="41"/>
    </row>
    <row r="13" spans="1:5" x14ac:dyDescent="0.2">
      <c r="A13" s="1" t="s">
        <v>167</v>
      </c>
      <c r="B13" s="19" t="s">
        <v>47</v>
      </c>
      <c r="C13" s="109">
        <v>50581.633000000002</v>
      </c>
      <c r="D13" s="1" t="s">
        <v>168</v>
      </c>
      <c r="E13" s="41"/>
    </row>
    <row r="14" spans="1:5" x14ac:dyDescent="0.2">
      <c r="A14" s="1" t="s">
        <v>167</v>
      </c>
      <c r="B14" s="19" t="s">
        <v>47</v>
      </c>
      <c r="C14" s="109">
        <v>53394.937400000003</v>
      </c>
      <c r="D14" s="1" t="s">
        <v>168</v>
      </c>
      <c r="E14" s="41"/>
    </row>
    <row r="15" spans="1:5" x14ac:dyDescent="0.2">
      <c r="A15" s="1" t="s">
        <v>167</v>
      </c>
      <c r="B15" s="19" t="s">
        <v>47</v>
      </c>
      <c r="C15" s="109">
        <v>53435.779499999997</v>
      </c>
      <c r="D15" s="1" t="s">
        <v>168</v>
      </c>
      <c r="E15" s="41"/>
    </row>
    <row r="16" spans="1:5" x14ac:dyDescent="0.2">
      <c r="A16" s="1" t="s">
        <v>167</v>
      </c>
      <c r="B16" s="19" t="s">
        <v>47</v>
      </c>
      <c r="C16" s="109">
        <v>53507.665000000001</v>
      </c>
      <c r="D16" s="1" t="s">
        <v>168</v>
      </c>
      <c r="E16" s="41"/>
    </row>
    <row r="17" spans="1:5" x14ac:dyDescent="0.2">
      <c r="A17" s="1" t="s">
        <v>167</v>
      </c>
      <c r="B17" s="19" t="s">
        <v>47</v>
      </c>
      <c r="C17" s="109">
        <v>53511.748299999999</v>
      </c>
      <c r="D17" s="1" t="s">
        <v>168</v>
      </c>
      <c r="E17" s="41"/>
    </row>
    <row r="18" spans="1:5" x14ac:dyDescent="0.2">
      <c r="A18" s="1" t="s">
        <v>169</v>
      </c>
      <c r="B18" s="19" t="s">
        <v>47</v>
      </c>
      <c r="C18" s="109">
        <v>49492.733699999997</v>
      </c>
      <c r="D18" s="1" t="s">
        <v>168</v>
      </c>
      <c r="E18" s="41"/>
    </row>
    <row r="19" spans="1:5" x14ac:dyDescent="0.2">
      <c r="A19" s="1" t="s">
        <v>170</v>
      </c>
      <c r="B19" s="19" t="s">
        <v>47</v>
      </c>
      <c r="C19" s="109">
        <v>50582.448199999999</v>
      </c>
      <c r="D19" s="41">
        <v>2.9999999999999997E-4</v>
      </c>
    </row>
    <row r="20" spans="1:5" x14ac:dyDescent="0.2">
      <c r="A20" s="1" t="s">
        <v>171</v>
      </c>
      <c r="B20" s="19" t="s">
        <v>47</v>
      </c>
      <c r="C20" s="109">
        <v>50948.407500000001</v>
      </c>
      <c r="D20" s="41">
        <v>2.0000000000000001E-4</v>
      </c>
    </row>
    <row r="21" spans="1:5" x14ac:dyDescent="0.2">
      <c r="A21" s="1" t="s">
        <v>172</v>
      </c>
      <c r="B21" s="19" t="s">
        <v>47</v>
      </c>
      <c r="C21" s="109">
        <v>47615.573600000003</v>
      </c>
      <c r="D21" s="1" t="s">
        <v>81</v>
      </c>
      <c r="E21" s="41"/>
    </row>
    <row r="22" spans="1:5" x14ac:dyDescent="0.2">
      <c r="A22" s="1" t="s">
        <v>172</v>
      </c>
      <c r="B22" s="19" t="s">
        <v>47</v>
      </c>
      <c r="C22" s="109">
        <v>47620.474000000002</v>
      </c>
      <c r="D22" s="1" t="s">
        <v>81</v>
      </c>
      <c r="E22" s="41"/>
    </row>
    <row r="23" spans="1:5" x14ac:dyDescent="0.2">
      <c r="A23" s="1" t="s">
        <v>172</v>
      </c>
      <c r="B23" s="19" t="s">
        <v>46</v>
      </c>
      <c r="C23" s="109">
        <v>47658.458500000001</v>
      </c>
      <c r="D23" s="1" t="s">
        <v>81</v>
      </c>
      <c r="E23" s="41"/>
    </row>
    <row r="24" spans="1:5" x14ac:dyDescent="0.2">
      <c r="A24" s="1" t="s">
        <v>173</v>
      </c>
      <c r="B24" s="19" t="s">
        <v>46</v>
      </c>
      <c r="C24" s="109">
        <v>54206.4974</v>
      </c>
      <c r="D24" s="41">
        <v>8.0000000000000004E-4</v>
      </c>
    </row>
    <row r="25" spans="1:5" x14ac:dyDescent="0.2">
      <c r="A25" s="1" t="s">
        <v>174</v>
      </c>
      <c r="B25" s="19" t="s">
        <v>46</v>
      </c>
      <c r="C25" s="109">
        <v>43232.652000000002</v>
      </c>
      <c r="D25" s="1" t="s">
        <v>81</v>
      </c>
      <c r="E25" s="41"/>
    </row>
    <row r="26" spans="1:5" x14ac:dyDescent="0.2">
      <c r="A26" s="1" t="s">
        <v>174</v>
      </c>
      <c r="B26" s="19" t="s">
        <v>47</v>
      </c>
      <c r="C26" s="109">
        <v>43234.694000000003</v>
      </c>
      <c r="D26" s="1" t="s">
        <v>81</v>
      </c>
      <c r="E26" s="41"/>
    </row>
    <row r="27" spans="1:5" x14ac:dyDescent="0.2">
      <c r="A27" s="1" t="s">
        <v>175</v>
      </c>
      <c r="B27" s="19" t="s">
        <v>46</v>
      </c>
      <c r="C27" s="109">
        <v>33363.212</v>
      </c>
      <c r="D27" s="1" t="s">
        <v>81</v>
      </c>
      <c r="E27" s="41"/>
    </row>
    <row r="28" spans="1:5" x14ac:dyDescent="0.2">
      <c r="A28" s="1" t="s">
        <v>176</v>
      </c>
      <c r="B28" s="19" t="s">
        <v>47</v>
      </c>
      <c r="C28" s="109">
        <v>34463.125999999997</v>
      </c>
      <c r="D28" s="1" t="s">
        <v>81</v>
      </c>
      <c r="E28" s="41"/>
    </row>
    <row r="29" spans="1:5" x14ac:dyDescent="0.2">
      <c r="A29" s="1" t="s">
        <v>176</v>
      </c>
      <c r="B29" s="19" t="s">
        <v>46</v>
      </c>
      <c r="C29" s="109">
        <v>34817.24</v>
      </c>
      <c r="D29" s="1" t="s">
        <v>81</v>
      </c>
      <c r="E29" s="41"/>
    </row>
    <row r="30" spans="1:5" x14ac:dyDescent="0.2">
      <c r="A30" s="1" t="s">
        <v>176</v>
      </c>
      <c r="B30" s="19" t="s">
        <v>47</v>
      </c>
      <c r="C30" s="109">
        <v>35925.322</v>
      </c>
      <c r="D30" s="1" t="s">
        <v>81</v>
      </c>
      <c r="E30" s="41"/>
    </row>
    <row r="31" spans="1:5" x14ac:dyDescent="0.2">
      <c r="A31" s="1" t="s">
        <v>176</v>
      </c>
      <c r="B31" s="19" t="s">
        <v>46</v>
      </c>
      <c r="C31" s="109">
        <v>35932.267999999996</v>
      </c>
      <c r="D31" s="1" t="s">
        <v>81</v>
      </c>
      <c r="E31" s="41"/>
    </row>
    <row r="32" spans="1:5" x14ac:dyDescent="0.2">
      <c r="A32" s="1" t="s">
        <v>176</v>
      </c>
      <c r="B32" s="19" t="s">
        <v>46</v>
      </c>
      <c r="C32" s="109">
        <v>35982.097999999998</v>
      </c>
      <c r="D32" s="1" t="s">
        <v>81</v>
      </c>
      <c r="E32" s="41"/>
    </row>
    <row r="33" spans="1:5" x14ac:dyDescent="0.2">
      <c r="A33" s="1" t="s">
        <v>177</v>
      </c>
      <c r="B33" s="19" t="s">
        <v>47</v>
      </c>
      <c r="C33" s="109">
        <v>38108.8243</v>
      </c>
      <c r="D33" s="1" t="s">
        <v>81</v>
      </c>
      <c r="E33" s="41"/>
    </row>
    <row r="34" spans="1:5" x14ac:dyDescent="0.2">
      <c r="A34" s="1" t="s">
        <v>177</v>
      </c>
      <c r="B34" s="19" t="s">
        <v>47</v>
      </c>
      <c r="C34" s="109">
        <v>38112.909</v>
      </c>
      <c r="D34" s="1" t="s">
        <v>81</v>
      </c>
      <c r="E34" s="41"/>
    </row>
    <row r="35" spans="1:5" x14ac:dyDescent="0.2">
      <c r="A35" s="1" t="s">
        <v>177</v>
      </c>
      <c r="B35" s="19" t="s">
        <v>47</v>
      </c>
      <c r="C35" s="109">
        <v>38113.724999999999</v>
      </c>
      <c r="D35" s="1" t="s">
        <v>81</v>
      </c>
      <c r="E35" s="41"/>
    </row>
    <row r="36" spans="1:5" x14ac:dyDescent="0.2">
      <c r="A36" s="1" t="s">
        <v>177</v>
      </c>
      <c r="B36" s="19" t="s">
        <v>47</v>
      </c>
      <c r="C36" s="109">
        <v>38135.781000000003</v>
      </c>
      <c r="D36" s="1" t="s">
        <v>81</v>
      </c>
      <c r="E36" s="41"/>
    </row>
    <row r="37" spans="1:5" x14ac:dyDescent="0.2">
      <c r="A37" s="1" t="s">
        <v>177</v>
      </c>
      <c r="B37" s="19" t="s">
        <v>47</v>
      </c>
      <c r="C37" s="109">
        <v>38139.864999999998</v>
      </c>
      <c r="D37" s="1" t="s">
        <v>81</v>
      </c>
      <c r="E37" s="41"/>
    </row>
    <row r="38" spans="1:5" x14ac:dyDescent="0.2">
      <c r="A38" s="1" t="s">
        <v>177</v>
      </c>
      <c r="B38" s="19" t="s">
        <v>46</v>
      </c>
      <c r="C38" s="109">
        <v>38494.794600000001</v>
      </c>
      <c r="D38" s="1" t="s">
        <v>81</v>
      </c>
      <c r="E38" s="41"/>
    </row>
    <row r="39" spans="1:5" x14ac:dyDescent="0.2">
      <c r="A39" s="1" t="s">
        <v>177</v>
      </c>
      <c r="B39" s="19" t="s">
        <v>46</v>
      </c>
      <c r="C39" s="109">
        <v>38498.879200000003</v>
      </c>
      <c r="D39" s="1" t="s">
        <v>81</v>
      </c>
      <c r="E39" s="41"/>
    </row>
    <row r="40" spans="1:5" x14ac:dyDescent="0.2">
      <c r="A40" s="1" t="s">
        <v>177</v>
      </c>
      <c r="B40" s="19" t="s">
        <v>47</v>
      </c>
      <c r="C40" s="109">
        <v>43230.608999999997</v>
      </c>
      <c r="D40" s="1" t="s">
        <v>81</v>
      </c>
      <c r="E40" s="41"/>
    </row>
    <row r="41" spans="1:5" x14ac:dyDescent="0.2">
      <c r="A41" s="1" t="s">
        <v>178</v>
      </c>
      <c r="B41" s="19" t="s">
        <v>47</v>
      </c>
      <c r="C41" s="109">
        <v>49830.925799999997</v>
      </c>
      <c r="D41" s="1" t="s">
        <v>81</v>
      </c>
      <c r="E41" s="41"/>
    </row>
    <row r="42" spans="1:5" x14ac:dyDescent="0.2">
      <c r="A42" s="1" t="s">
        <v>178</v>
      </c>
      <c r="B42" s="19" t="s">
        <v>47</v>
      </c>
      <c r="C42" s="109">
        <v>49831.741900000001</v>
      </c>
      <c r="D42" s="1" t="s">
        <v>81</v>
      </c>
      <c r="E42" s="41"/>
    </row>
    <row r="43" spans="1:5" x14ac:dyDescent="0.2">
      <c r="A43" s="1" t="s">
        <v>178</v>
      </c>
      <c r="B43" s="19" t="s">
        <v>46</v>
      </c>
      <c r="C43" s="109">
        <v>49833.784699999997</v>
      </c>
      <c r="D43" s="1" t="s">
        <v>81</v>
      </c>
      <c r="E43" s="41"/>
    </row>
    <row r="44" spans="1:5" x14ac:dyDescent="0.2">
      <c r="A44" s="1" t="s">
        <v>178</v>
      </c>
      <c r="B44" s="19" t="s">
        <v>47</v>
      </c>
      <c r="C44" s="109">
        <v>50214.8557</v>
      </c>
      <c r="D44" s="1" t="s">
        <v>81</v>
      </c>
      <c r="E44" s="41"/>
    </row>
    <row r="45" spans="1:5" x14ac:dyDescent="0.2">
      <c r="A45" s="1" t="s">
        <v>178</v>
      </c>
      <c r="B45" s="19" t="s">
        <v>47</v>
      </c>
      <c r="C45" s="109">
        <v>50223.839</v>
      </c>
      <c r="D45" s="1" t="s">
        <v>81</v>
      </c>
      <c r="E45" s="41"/>
    </row>
    <row r="46" spans="1:5" x14ac:dyDescent="0.2">
      <c r="A46" s="1" t="s">
        <v>178</v>
      </c>
      <c r="B46" s="19" t="s">
        <v>46</v>
      </c>
      <c r="C46" s="109">
        <v>50226.699800000002</v>
      </c>
      <c r="D46" s="1" t="s">
        <v>81</v>
      </c>
      <c r="E46" s="41"/>
    </row>
    <row r="47" spans="1:5" x14ac:dyDescent="0.2">
      <c r="A47" s="1" t="s">
        <v>178</v>
      </c>
      <c r="B47" s="19" t="s">
        <v>47</v>
      </c>
      <c r="C47" s="109">
        <v>50950.856699999997</v>
      </c>
      <c r="D47" s="1" t="s">
        <v>81</v>
      </c>
      <c r="E47" s="41"/>
    </row>
    <row r="48" spans="1:5" x14ac:dyDescent="0.2">
      <c r="A48" s="1" t="s">
        <v>178</v>
      </c>
      <c r="B48" s="19" t="s">
        <v>46</v>
      </c>
      <c r="C48" s="109">
        <v>51314.7716</v>
      </c>
      <c r="D48" s="1" t="s">
        <v>81</v>
      </c>
      <c r="E48" s="41"/>
    </row>
    <row r="49" spans="1:5" x14ac:dyDescent="0.2">
      <c r="A49" s="1" t="s">
        <v>178</v>
      </c>
      <c r="B49" s="19" t="s">
        <v>46</v>
      </c>
      <c r="C49" s="109">
        <v>51318.856800000001</v>
      </c>
      <c r="D49" s="1" t="s">
        <v>81</v>
      </c>
      <c r="E49" s="41"/>
    </row>
    <row r="50" spans="1:5" x14ac:dyDescent="0.2">
      <c r="A50" s="1" t="s">
        <v>178</v>
      </c>
      <c r="B50" s="19" t="s">
        <v>46</v>
      </c>
      <c r="C50" s="109">
        <v>51693.799599999998</v>
      </c>
      <c r="D50" s="1" t="s">
        <v>81</v>
      </c>
      <c r="E50" s="41"/>
    </row>
    <row r="51" spans="1:5" x14ac:dyDescent="0.2">
      <c r="A51" s="1" t="s">
        <v>178</v>
      </c>
      <c r="B51" s="19" t="s">
        <v>47</v>
      </c>
      <c r="C51" s="109">
        <v>51695.8416</v>
      </c>
      <c r="D51" s="1" t="s">
        <v>81</v>
      </c>
      <c r="E51" s="41"/>
    </row>
    <row r="52" spans="1:5" x14ac:dyDescent="0.2">
      <c r="A52" s="1" t="s">
        <v>178</v>
      </c>
      <c r="B52" s="19" t="s">
        <v>47</v>
      </c>
      <c r="C52" s="109">
        <v>52052.8148</v>
      </c>
      <c r="D52" s="1" t="s">
        <v>81</v>
      </c>
      <c r="E52" s="41"/>
    </row>
    <row r="53" spans="1:5" x14ac:dyDescent="0.2">
      <c r="A53" s="1" t="s">
        <v>178</v>
      </c>
      <c r="B53" s="19" t="s">
        <v>46</v>
      </c>
      <c r="C53" s="109">
        <v>52054.856399999997</v>
      </c>
      <c r="D53" s="1" t="s">
        <v>81</v>
      </c>
      <c r="E53" s="41"/>
    </row>
    <row r="54" spans="1:5" x14ac:dyDescent="0.2">
      <c r="A54" s="1" t="s">
        <v>178</v>
      </c>
      <c r="B54" s="19" t="s">
        <v>46</v>
      </c>
      <c r="C54" s="109">
        <v>52438.785199999998</v>
      </c>
      <c r="D54" s="1" t="s">
        <v>81</v>
      </c>
      <c r="E54" s="41"/>
    </row>
    <row r="55" spans="1:5" x14ac:dyDescent="0.2">
      <c r="A55" s="1" t="s">
        <v>178</v>
      </c>
      <c r="B55" s="19" t="s">
        <v>47</v>
      </c>
      <c r="C55" s="109">
        <v>52440.827799999999</v>
      </c>
      <c r="D55" s="1" t="s">
        <v>81</v>
      </c>
      <c r="E55" s="41"/>
    </row>
    <row r="56" spans="1:5" x14ac:dyDescent="0.2">
      <c r="A56" s="1" t="s">
        <v>178</v>
      </c>
      <c r="B56" s="19" t="s">
        <v>46</v>
      </c>
      <c r="C56" s="109">
        <v>52755.732600000003</v>
      </c>
      <c r="D56" s="1" t="s">
        <v>81</v>
      </c>
      <c r="E56" s="41"/>
    </row>
    <row r="57" spans="1:5" x14ac:dyDescent="0.2">
      <c r="A57" s="1" t="s">
        <v>178</v>
      </c>
      <c r="B57" s="19" t="s">
        <v>47</v>
      </c>
      <c r="C57" s="109">
        <v>52757.775399999999</v>
      </c>
      <c r="D57" s="1" t="s">
        <v>81</v>
      </c>
      <c r="E57" s="41"/>
    </row>
    <row r="58" spans="1:5" x14ac:dyDescent="0.2">
      <c r="A58" s="1" t="s">
        <v>80</v>
      </c>
      <c r="B58" s="19" t="s">
        <v>46</v>
      </c>
      <c r="C58" s="109">
        <v>45792.712699999996</v>
      </c>
      <c r="D58" s="1" t="s">
        <v>81</v>
      </c>
      <c r="E58" s="41"/>
    </row>
    <row r="59" spans="1:5" x14ac:dyDescent="0.2">
      <c r="A59" s="1" t="s">
        <v>80</v>
      </c>
      <c r="B59" s="19" t="s">
        <v>47</v>
      </c>
      <c r="C59" s="109">
        <v>45794.754999999997</v>
      </c>
      <c r="D59" s="1" t="s">
        <v>81</v>
      </c>
      <c r="E59" s="41"/>
    </row>
    <row r="60" spans="1:5" x14ac:dyDescent="0.2">
      <c r="A60" s="1" t="s">
        <v>80</v>
      </c>
      <c r="B60" s="19" t="s">
        <v>46</v>
      </c>
      <c r="C60" s="109">
        <v>45796.796999999999</v>
      </c>
      <c r="D60" s="1" t="s">
        <v>81</v>
      </c>
      <c r="E60" s="41"/>
    </row>
    <row r="61" spans="1:5" x14ac:dyDescent="0.2">
      <c r="A61" s="1" t="s">
        <v>80</v>
      </c>
      <c r="B61" s="19" t="s">
        <v>46</v>
      </c>
      <c r="C61" s="109">
        <v>45797.614000000001</v>
      </c>
      <c r="D61" s="1" t="s">
        <v>81</v>
      </c>
      <c r="E61" s="41"/>
    </row>
    <row r="62" spans="1:5" x14ac:dyDescent="0.2">
      <c r="A62" s="1" t="s">
        <v>94</v>
      </c>
      <c r="B62" s="19" t="s">
        <v>46</v>
      </c>
      <c r="C62" s="109">
        <v>48360.138899999998</v>
      </c>
      <c r="D62" s="1" t="s">
        <v>81</v>
      </c>
      <c r="E62" s="41"/>
    </row>
    <row r="63" spans="1:5" x14ac:dyDescent="0.2">
      <c r="A63" s="1" t="s">
        <v>94</v>
      </c>
      <c r="B63" s="19" t="s">
        <v>47</v>
      </c>
      <c r="C63" s="109">
        <v>48362.181600000004</v>
      </c>
      <c r="D63" s="1" t="s">
        <v>81</v>
      </c>
      <c r="E63" s="41"/>
    </row>
    <row r="64" spans="1:5" x14ac:dyDescent="0.2">
      <c r="A64" s="1" t="s">
        <v>94</v>
      </c>
      <c r="B64" s="19" t="s">
        <v>47</v>
      </c>
      <c r="C64" s="109">
        <v>48389.138400000003</v>
      </c>
      <c r="D64" s="1" t="s">
        <v>81</v>
      </c>
      <c r="E64" s="41"/>
    </row>
    <row r="65" spans="1:5" x14ac:dyDescent="0.2">
      <c r="A65" s="1" t="s">
        <v>94</v>
      </c>
      <c r="B65" s="19" t="s">
        <v>46</v>
      </c>
      <c r="C65" s="109">
        <v>48396.086600000002</v>
      </c>
      <c r="D65" s="1" t="s">
        <v>81</v>
      </c>
      <c r="E65" s="41"/>
    </row>
    <row r="66" spans="1:5" x14ac:dyDescent="0.2">
      <c r="A66" s="1" t="s">
        <v>179</v>
      </c>
      <c r="B66" s="19" t="s">
        <v>47</v>
      </c>
      <c r="C66" s="109">
        <v>51580.664199999999</v>
      </c>
      <c r="D66" s="41">
        <v>2.3E-3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33"/>
  <sheetViews>
    <sheetView topLeftCell="A189" workbookViewId="0">
      <selection activeCell="A159" sqref="A159:C233"/>
    </sheetView>
  </sheetViews>
  <sheetFormatPr defaultRowHeight="12.75" x14ac:dyDescent="0.2"/>
  <cols>
    <col min="1" max="1" width="19.7109375" style="41" customWidth="1"/>
    <col min="2" max="2" width="4.42578125" customWidth="1"/>
    <col min="3" max="3" width="12.7109375" style="41" customWidth="1"/>
    <col min="4" max="4" width="5.42578125" customWidth="1"/>
    <col min="5" max="5" width="14.85546875" customWidth="1"/>
    <col min="7" max="7" width="12" customWidth="1"/>
    <col min="8" max="8" width="14.140625" style="41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110" t="s">
        <v>180</v>
      </c>
      <c r="I1" s="111" t="s">
        <v>153</v>
      </c>
      <c r="J1" s="112" t="s">
        <v>37</v>
      </c>
    </row>
    <row r="2" spans="1:16" x14ac:dyDescent="0.2">
      <c r="I2" s="113" t="s">
        <v>148</v>
      </c>
      <c r="J2" s="114" t="s">
        <v>36</v>
      </c>
    </row>
    <row r="3" spans="1:16" x14ac:dyDescent="0.2">
      <c r="A3" s="115" t="s">
        <v>181</v>
      </c>
      <c r="I3" s="113" t="s">
        <v>182</v>
      </c>
      <c r="J3" s="114" t="s">
        <v>34</v>
      </c>
    </row>
    <row r="4" spans="1:16" x14ac:dyDescent="0.2">
      <c r="I4" s="113" t="s">
        <v>183</v>
      </c>
      <c r="J4" s="114" t="s">
        <v>34</v>
      </c>
    </row>
    <row r="5" spans="1:16" x14ac:dyDescent="0.2">
      <c r="I5" s="116" t="s">
        <v>140</v>
      </c>
      <c r="J5" s="117" t="s">
        <v>35</v>
      </c>
    </row>
    <row r="11" spans="1:16" ht="12.75" customHeight="1" x14ac:dyDescent="0.2">
      <c r="A11" s="41" t="str">
        <f t="shared" ref="A11:A74" si="0">P11</f>
        <v> ORI 107 </v>
      </c>
      <c r="B11" s="19" t="str">
        <f t="shared" ref="B11:B74" si="1">IF(H11=INT(H11),"I","II")</f>
        <v>I</v>
      </c>
      <c r="C11" s="41">
        <f t="shared" ref="C11:C74" si="2">1*G11</f>
        <v>40001.512000000002</v>
      </c>
      <c r="D11" t="str">
        <f t="shared" ref="D11:D74" si="3">VLOOKUP(F11,I$1:J$5,2,FALSE)</f>
        <v>vis</v>
      </c>
      <c r="E11">
        <f>VLOOKUP(C11,'Active 1'!C$21:E$966,3,FALSE)</f>
        <v>-3953.0043160638115</v>
      </c>
      <c r="F11" s="19" t="s">
        <v>140</v>
      </c>
      <c r="G11" t="str">
        <f t="shared" ref="G11:G74" si="4">MID(I11,3,LEN(I11)-3)</f>
        <v>40001.512</v>
      </c>
      <c r="H11" s="41">
        <f t="shared" ref="H11:H74" si="5">1*K11</f>
        <v>-3953</v>
      </c>
      <c r="I11" s="118" t="s">
        <v>184</v>
      </c>
      <c r="J11" s="119" t="s">
        <v>185</v>
      </c>
      <c r="K11" s="118">
        <v>-3953</v>
      </c>
      <c r="L11" s="118" t="s">
        <v>186</v>
      </c>
      <c r="M11" s="119" t="s">
        <v>187</v>
      </c>
      <c r="N11" s="119"/>
      <c r="O11" s="120" t="s">
        <v>188</v>
      </c>
      <c r="P11" s="120" t="s">
        <v>189</v>
      </c>
    </row>
    <row r="12" spans="1:16" ht="12.75" customHeight="1" x14ac:dyDescent="0.2">
      <c r="A12" s="41" t="str">
        <f t="shared" si="0"/>
        <v> ORI 112 </v>
      </c>
      <c r="B12" s="19" t="str">
        <f t="shared" si="1"/>
        <v>I</v>
      </c>
      <c r="C12" s="41">
        <f t="shared" si="2"/>
        <v>40318.461000000003</v>
      </c>
      <c r="D12" t="str">
        <f t="shared" si="3"/>
        <v>vis</v>
      </c>
      <c r="E12">
        <f>VLOOKUP(C12,'Active 1'!C$21:E$966,3,FALSE)</f>
        <v>-3565.0008695980923</v>
      </c>
      <c r="F12" s="19" t="s">
        <v>140</v>
      </c>
      <c r="G12" t="str">
        <f t="shared" si="4"/>
        <v>40318.461</v>
      </c>
      <c r="H12" s="41">
        <f t="shared" si="5"/>
        <v>-3565</v>
      </c>
      <c r="I12" s="118" t="s">
        <v>190</v>
      </c>
      <c r="J12" s="119" t="s">
        <v>191</v>
      </c>
      <c r="K12" s="118">
        <v>-3565</v>
      </c>
      <c r="L12" s="118" t="s">
        <v>192</v>
      </c>
      <c r="M12" s="119" t="s">
        <v>187</v>
      </c>
      <c r="N12" s="119"/>
      <c r="O12" s="120" t="s">
        <v>188</v>
      </c>
      <c r="P12" s="120" t="s">
        <v>193</v>
      </c>
    </row>
    <row r="13" spans="1:16" ht="12.75" customHeight="1" x14ac:dyDescent="0.2">
      <c r="A13" s="41" t="str">
        <f t="shared" si="0"/>
        <v> ORI 113 </v>
      </c>
      <c r="B13" s="19" t="str">
        <f t="shared" si="1"/>
        <v>I</v>
      </c>
      <c r="C13" s="41">
        <f t="shared" si="2"/>
        <v>40353.584999999999</v>
      </c>
      <c r="D13" t="str">
        <f t="shared" si="3"/>
        <v>vis</v>
      </c>
      <c r="E13">
        <f>VLOOKUP(C13,'Active 1'!C$21:E$966,3,FALSE)</f>
        <v>-3522.0026804457038</v>
      </c>
      <c r="F13" s="19" t="s">
        <v>140</v>
      </c>
      <c r="G13" t="str">
        <f t="shared" si="4"/>
        <v>40353.585</v>
      </c>
      <c r="H13" s="41">
        <f t="shared" si="5"/>
        <v>-3522</v>
      </c>
      <c r="I13" s="118" t="s">
        <v>194</v>
      </c>
      <c r="J13" s="119" t="s">
        <v>195</v>
      </c>
      <c r="K13" s="118">
        <v>-3522</v>
      </c>
      <c r="L13" s="118" t="s">
        <v>196</v>
      </c>
      <c r="M13" s="119" t="s">
        <v>187</v>
      </c>
      <c r="N13" s="119"/>
      <c r="O13" s="120" t="s">
        <v>188</v>
      </c>
      <c r="P13" s="120" t="s">
        <v>59</v>
      </c>
    </row>
    <row r="14" spans="1:16" ht="12.75" customHeight="1" x14ac:dyDescent="0.2">
      <c r="A14" s="41" t="str">
        <f t="shared" si="0"/>
        <v> ORI 113 </v>
      </c>
      <c r="B14" s="19" t="str">
        <f t="shared" si="1"/>
        <v>I</v>
      </c>
      <c r="C14" s="41">
        <f t="shared" si="2"/>
        <v>40354.402999999998</v>
      </c>
      <c r="D14" t="str">
        <f t="shared" si="3"/>
        <v>vis</v>
      </c>
      <c r="E14">
        <f>VLOOKUP(C14,'Active 1'!C$21:E$966,3,FALSE)</f>
        <v>-3521.0012990903165</v>
      </c>
      <c r="F14" s="19" t="s">
        <v>140</v>
      </c>
      <c r="G14" t="str">
        <f t="shared" si="4"/>
        <v>40354.403</v>
      </c>
      <c r="H14" s="41">
        <f t="shared" si="5"/>
        <v>-3521</v>
      </c>
      <c r="I14" s="118" t="s">
        <v>197</v>
      </c>
      <c r="J14" s="119" t="s">
        <v>198</v>
      </c>
      <c r="K14" s="118">
        <v>-3521</v>
      </c>
      <c r="L14" s="118" t="s">
        <v>192</v>
      </c>
      <c r="M14" s="119" t="s">
        <v>187</v>
      </c>
      <c r="N14" s="119"/>
      <c r="O14" s="120" t="s">
        <v>188</v>
      </c>
      <c r="P14" s="120" t="s">
        <v>59</v>
      </c>
    </row>
    <row r="15" spans="1:16" ht="12.75" customHeight="1" x14ac:dyDescent="0.2">
      <c r="A15" s="41" t="str">
        <f t="shared" si="0"/>
        <v> ORI 113 </v>
      </c>
      <c r="B15" s="19" t="str">
        <f t="shared" si="1"/>
        <v>I</v>
      </c>
      <c r="C15" s="41">
        <f t="shared" si="2"/>
        <v>40362.574000000001</v>
      </c>
      <c r="D15" t="str">
        <f t="shared" si="3"/>
        <v>vis</v>
      </c>
      <c r="E15">
        <f>VLOOKUP(C15,'Active 1'!C$21:E$966,3,FALSE)</f>
        <v>-3510.9985031797055</v>
      </c>
      <c r="F15" s="19" t="s">
        <v>140</v>
      </c>
      <c r="G15" t="str">
        <f t="shared" si="4"/>
        <v>40362.574</v>
      </c>
      <c r="H15" s="41">
        <f t="shared" si="5"/>
        <v>-3511</v>
      </c>
      <c r="I15" s="118" t="s">
        <v>199</v>
      </c>
      <c r="J15" s="119" t="s">
        <v>200</v>
      </c>
      <c r="K15" s="118">
        <v>-3511</v>
      </c>
      <c r="L15" s="118" t="s">
        <v>201</v>
      </c>
      <c r="M15" s="119" t="s">
        <v>187</v>
      </c>
      <c r="N15" s="119"/>
      <c r="O15" s="120" t="s">
        <v>188</v>
      </c>
      <c r="P15" s="120" t="s">
        <v>59</v>
      </c>
    </row>
    <row r="16" spans="1:16" ht="12.75" customHeight="1" x14ac:dyDescent="0.2">
      <c r="A16" s="41" t="str">
        <f t="shared" si="0"/>
        <v> ORI 113 </v>
      </c>
      <c r="B16" s="19" t="str">
        <f t="shared" si="1"/>
        <v>I</v>
      </c>
      <c r="C16" s="41">
        <f t="shared" si="2"/>
        <v>40363.392</v>
      </c>
      <c r="D16" t="str">
        <f t="shared" si="3"/>
        <v>vis</v>
      </c>
      <c r="E16">
        <f>VLOOKUP(C16,'Active 1'!C$21:E$966,3,FALSE)</f>
        <v>-3509.9971218243181</v>
      </c>
      <c r="F16" s="19" t="s">
        <v>140</v>
      </c>
      <c r="G16" t="str">
        <f t="shared" si="4"/>
        <v>40363.392</v>
      </c>
      <c r="H16" s="41">
        <f t="shared" si="5"/>
        <v>-3510</v>
      </c>
      <c r="I16" s="118" t="s">
        <v>202</v>
      </c>
      <c r="J16" s="119" t="s">
        <v>203</v>
      </c>
      <c r="K16" s="118">
        <v>-3510</v>
      </c>
      <c r="L16" s="118" t="s">
        <v>204</v>
      </c>
      <c r="M16" s="119" t="s">
        <v>187</v>
      </c>
      <c r="N16" s="119"/>
      <c r="O16" s="120" t="s">
        <v>205</v>
      </c>
      <c r="P16" s="120" t="s">
        <v>59</v>
      </c>
    </row>
    <row r="17" spans="1:16" ht="12.75" customHeight="1" x14ac:dyDescent="0.2">
      <c r="A17" s="41" t="str">
        <f t="shared" si="0"/>
        <v> ORI 113 </v>
      </c>
      <c r="B17" s="19" t="str">
        <f t="shared" si="1"/>
        <v>I</v>
      </c>
      <c r="C17" s="41">
        <f t="shared" si="2"/>
        <v>40367.478999999999</v>
      </c>
      <c r="D17" t="str">
        <f t="shared" si="3"/>
        <v>vis</v>
      </c>
      <c r="E17">
        <f>VLOOKUP(C17,'Active 1'!C$21:E$966,3,FALSE)</f>
        <v>-3504.9938875951357</v>
      </c>
      <c r="F17" s="19" t="s">
        <v>140</v>
      </c>
      <c r="G17" t="str">
        <f t="shared" si="4"/>
        <v>40367.479</v>
      </c>
      <c r="H17" s="41">
        <f t="shared" si="5"/>
        <v>-3505</v>
      </c>
      <c r="I17" s="118" t="s">
        <v>206</v>
      </c>
      <c r="J17" s="119" t="s">
        <v>207</v>
      </c>
      <c r="K17" s="118">
        <v>-3505</v>
      </c>
      <c r="L17" s="118" t="s">
        <v>208</v>
      </c>
      <c r="M17" s="119" t="s">
        <v>187</v>
      </c>
      <c r="N17" s="119"/>
      <c r="O17" s="120" t="s">
        <v>188</v>
      </c>
      <c r="P17" s="120" t="s">
        <v>59</v>
      </c>
    </row>
    <row r="18" spans="1:16" ht="12.75" customHeight="1" x14ac:dyDescent="0.2">
      <c r="A18" s="41" t="str">
        <f t="shared" si="0"/>
        <v> ORI 113 </v>
      </c>
      <c r="B18" s="19" t="str">
        <f t="shared" si="1"/>
        <v>I</v>
      </c>
      <c r="C18" s="41">
        <f t="shared" si="2"/>
        <v>40385.445</v>
      </c>
      <c r="D18" t="str">
        <f t="shared" si="3"/>
        <v>vis</v>
      </c>
      <c r="E18">
        <f>VLOOKUP(C18,'Active 1'!C$21:E$966,3,FALSE)</f>
        <v>-3483.0002232541747</v>
      </c>
      <c r="F18" s="19" t="s">
        <v>140</v>
      </c>
      <c r="G18" t="str">
        <f t="shared" si="4"/>
        <v>40385.445</v>
      </c>
      <c r="H18" s="41">
        <f t="shared" si="5"/>
        <v>-3483</v>
      </c>
      <c r="I18" s="118" t="s">
        <v>209</v>
      </c>
      <c r="J18" s="119" t="s">
        <v>210</v>
      </c>
      <c r="K18" s="118">
        <v>-3483</v>
      </c>
      <c r="L18" s="118" t="s">
        <v>211</v>
      </c>
      <c r="M18" s="119" t="s">
        <v>187</v>
      </c>
      <c r="N18" s="119"/>
      <c r="O18" s="120" t="s">
        <v>188</v>
      </c>
      <c r="P18" s="120" t="s">
        <v>59</v>
      </c>
    </row>
    <row r="19" spans="1:16" ht="12.75" customHeight="1" x14ac:dyDescent="0.2">
      <c r="A19" s="41" t="str">
        <f t="shared" si="0"/>
        <v> ORI 119 </v>
      </c>
      <c r="B19" s="19" t="str">
        <f t="shared" si="1"/>
        <v>I</v>
      </c>
      <c r="C19" s="41">
        <f t="shared" si="2"/>
        <v>40710.559999999998</v>
      </c>
      <c r="D19" t="str">
        <f t="shared" si="3"/>
        <v>vis</v>
      </c>
      <c r="E19">
        <f>VLOOKUP(C19,'Active 1'!C$21:E$966,3,FALSE)</f>
        <v>-3085.0001017907812</v>
      </c>
      <c r="F19" s="19" t="s">
        <v>140</v>
      </c>
      <c r="G19" t="str">
        <f t="shared" si="4"/>
        <v>40710.560</v>
      </c>
      <c r="H19" s="41">
        <f t="shared" si="5"/>
        <v>-3085</v>
      </c>
      <c r="I19" s="118" t="s">
        <v>212</v>
      </c>
      <c r="J19" s="119" t="s">
        <v>213</v>
      </c>
      <c r="K19" s="118">
        <v>-3085</v>
      </c>
      <c r="L19" s="118" t="s">
        <v>211</v>
      </c>
      <c r="M19" s="119" t="s">
        <v>187</v>
      </c>
      <c r="N19" s="119"/>
      <c r="O19" s="120" t="s">
        <v>188</v>
      </c>
      <c r="P19" s="120" t="s">
        <v>214</v>
      </c>
    </row>
    <row r="20" spans="1:16" ht="12.75" customHeight="1" x14ac:dyDescent="0.2">
      <c r="A20" s="41" t="str">
        <f t="shared" si="0"/>
        <v> ORI 119 </v>
      </c>
      <c r="B20" s="19" t="str">
        <f t="shared" si="1"/>
        <v>I</v>
      </c>
      <c r="C20" s="41">
        <f t="shared" si="2"/>
        <v>40711.370000000003</v>
      </c>
      <c r="D20" t="str">
        <f t="shared" si="3"/>
        <v>vis</v>
      </c>
      <c r="E20">
        <f>VLOOKUP(C20,'Active 1'!C$21:E$966,3,FALSE)</f>
        <v>-3084.0085138960749</v>
      </c>
      <c r="F20" s="19" t="s">
        <v>140</v>
      </c>
      <c r="G20" t="str">
        <f t="shared" si="4"/>
        <v>40711.370</v>
      </c>
      <c r="H20" s="41">
        <f t="shared" si="5"/>
        <v>-3084</v>
      </c>
      <c r="I20" s="118" t="s">
        <v>215</v>
      </c>
      <c r="J20" s="119" t="s">
        <v>216</v>
      </c>
      <c r="K20" s="118">
        <v>-3084</v>
      </c>
      <c r="L20" s="118" t="s">
        <v>217</v>
      </c>
      <c r="M20" s="119" t="s">
        <v>187</v>
      </c>
      <c r="N20" s="119"/>
      <c r="O20" s="120" t="s">
        <v>218</v>
      </c>
      <c r="P20" s="120" t="s">
        <v>214</v>
      </c>
    </row>
    <row r="21" spans="1:16" ht="12.75" customHeight="1" x14ac:dyDescent="0.2">
      <c r="A21" s="41" t="str">
        <f t="shared" si="0"/>
        <v> ORI 119 </v>
      </c>
      <c r="B21" s="19" t="str">
        <f t="shared" si="1"/>
        <v>I</v>
      </c>
      <c r="C21" s="41">
        <f t="shared" si="2"/>
        <v>40711.372000000003</v>
      </c>
      <c r="D21" t="str">
        <f t="shared" si="3"/>
        <v>vis</v>
      </c>
      <c r="E21">
        <f>VLOOKUP(C21,'Active 1'!C$21:E$966,3,FALSE)</f>
        <v>-3084.0060655309026</v>
      </c>
      <c r="F21" s="19" t="s">
        <v>140</v>
      </c>
      <c r="G21" t="str">
        <f t="shared" si="4"/>
        <v>40711.372</v>
      </c>
      <c r="H21" s="41">
        <f t="shared" si="5"/>
        <v>-3084</v>
      </c>
      <c r="I21" s="118" t="s">
        <v>219</v>
      </c>
      <c r="J21" s="119" t="s">
        <v>220</v>
      </c>
      <c r="K21" s="118">
        <v>-3084</v>
      </c>
      <c r="L21" s="118" t="s">
        <v>221</v>
      </c>
      <c r="M21" s="119" t="s">
        <v>187</v>
      </c>
      <c r="N21" s="119"/>
      <c r="O21" s="120" t="s">
        <v>222</v>
      </c>
      <c r="P21" s="120" t="s">
        <v>214</v>
      </c>
    </row>
    <row r="22" spans="1:16" ht="12.75" customHeight="1" x14ac:dyDescent="0.2">
      <c r="A22" s="41" t="str">
        <f t="shared" si="0"/>
        <v> ORI 119 </v>
      </c>
      <c r="B22" s="19" t="str">
        <f t="shared" si="1"/>
        <v>I</v>
      </c>
      <c r="C22" s="41">
        <f t="shared" si="2"/>
        <v>40711.377</v>
      </c>
      <c r="D22" t="str">
        <f t="shared" si="3"/>
        <v>vis</v>
      </c>
      <c r="E22">
        <f>VLOOKUP(C22,'Active 1'!C$21:E$966,3,FALSE)</f>
        <v>-3083.9999446179754</v>
      </c>
      <c r="F22" s="19" t="s">
        <v>140</v>
      </c>
      <c r="G22" t="str">
        <f t="shared" si="4"/>
        <v>40711.377</v>
      </c>
      <c r="H22" s="41">
        <f t="shared" si="5"/>
        <v>-3084</v>
      </c>
      <c r="I22" s="118" t="s">
        <v>223</v>
      </c>
      <c r="J22" s="119" t="s">
        <v>224</v>
      </c>
      <c r="K22" s="118">
        <v>-3084</v>
      </c>
      <c r="L22" s="118" t="s">
        <v>225</v>
      </c>
      <c r="M22" s="119" t="s">
        <v>187</v>
      </c>
      <c r="N22" s="119"/>
      <c r="O22" s="120" t="s">
        <v>188</v>
      </c>
      <c r="P22" s="120" t="s">
        <v>214</v>
      </c>
    </row>
    <row r="23" spans="1:16" ht="12.75" customHeight="1" x14ac:dyDescent="0.2">
      <c r="A23" s="41" t="str">
        <f t="shared" si="0"/>
        <v> ORI 119 </v>
      </c>
      <c r="B23" s="19" t="str">
        <f t="shared" si="1"/>
        <v>I</v>
      </c>
      <c r="C23" s="41">
        <f t="shared" si="2"/>
        <v>40715.462</v>
      </c>
      <c r="D23" t="str">
        <f t="shared" si="3"/>
        <v>vis</v>
      </c>
      <c r="E23">
        <f>VLOOKUP(C23,'Active 1'!C$21:E$966,3,FALSE)</f>
        <v>-3078.9991587539653</v>
      </c>
      <c r="F23" s="19" t="s">
        <v>140</v>
      </c>
      <c r="G23" t="str">
        <f t="shared" si="4"/>
        <v>40715.462</v>
      </c>
      <c r="H23" s="41">
        <f t="shared" si="5"/>
        <v>-3079</v>
      </c>
      <c r="I23" s="118" t="s">
        <v>226</v>
      </c>
      <c r="J23" s="119" t="s">
        <v>227</v>
      </c>
      <c r="K23" s="118">
        <v>-3079</v>
      </c>
      <c r="L23" s="118" t="s">
        <v>201</v>
      </c>
      <c r="M23" s="119" t="s">
        <v>187</v>
      </c>
      <c r="N23" s="119"/>
      <c r="O23" s="120" t="s">
        <v>188</v>
      </c>
      <c r="P23" s="120" t="s">
        <v>214</v>
      </c>
    </row>
    <row r="24" spans="1:16" ht="12.75" customHeight="1" x14ac:dyDescent="0.2">
      <c r="A24" s="41" t="str">
        <f t="shared" si="0"/>
        <v> ORI 119 </v>
      </c>
      <c r="B24" s="19" t="str">
        <f t="shared" si="1"/>
        <v>I</v>
      </c>
      <c r="C24" s="41">
        <f t="shared" si="2"/>
        <v>40720.375999999997</v>
      </c>
      <c r="D24" t="str">
        <f t="shared" si="3"/>
        <v>vis</v>
      </c>
      <c r="E24">
        <f>VLOOKUP(C24,'Active 1'!C$21:E$966,3,FALSE)</f>
        <v>-3072.9835255261232</v>
      </c>
      <c r="F24" s="19" t="s">
        <v>140</v>
      </c>
      <c r="G24" t="str">
        <f t="shared" si="4"/>
        <v>40720.376</v>
      </c>
      <c r="H24" s="41">
        <f t="shared" si="5"/>
        <v>-3073</v>
      </c>
      <c r="I24" s="118" t="s">
        <v>228</v>
      </c>
      <c r="J24" s="119" t="s">
        <v>229</v>
      </c>
      <c r="K24" s="118">
        <v>-3073</v>
      </c>
      <c r="L24" s="118" t="s">
        <v>230</v>
      </c>
      <c r="M24" s="119" t="s">
        <v>187</v>
      </c>
      <c r="N24" s="119"/>
      <c r="O24" s="120" t="s">
        <v>231</v>
      </c>
      <c r="P24" s="120" t="s">
        <v>214</v>
      </c>
    </row>
    <row r="25" spans="1:16" ht="12.75" customHeight="1" x14ac:dyDescent="0.2">
      <c r="A25" s="41" t="str">
        <f t="shared" si="0"/>
        <v> ORI 119 </v>
      </c>
      <c r="B25" s="19" t="str">
        <f t="shared" si="1"/>
        <v>I</v>
      </c>
      <c r="C25" s="41">
        <f t="shared" si="2"/>
        <v>40733.43</v>
      </c>
      <c r="D25" t="str">
        <f t="shared" si="3"/>
        <v>vis</v>
      </c>
      <c r="E25">
        <f>VLOOKUP(C25,'Active 1'!C$21:E$966,3,FALSE)</f>
        <v>-3057.003046047832</v>
      </c>
      <c r="F25" s="19" t="s">
        <v>140</v>
      </c>
      <c r="G25" t="str">
        <f t="shared" si="4"/>
        <v>40733.430</v>
      </c>
      <c r="H25" s="41">
        <f t="shared" si="5"/>
        <v>-3057</v>
      </c>
      <c r="I25" s="118" t="s">
        <v>232</v>
      </c>
      <c r="J25" s="119" t="s">
        <v>233</v>
      </c>
      <c r="K25" s="118">
        <v>-3057</v>
      </c>
      <c r="L25" s="118" t="s">
        <v>196</v>
      </c>
      <c r="M25" s="119" t="s">
        <v>187</v>
      </c>
      <c r="N25" s="119"/>
      <c r="O25" s="120" t="s">
        <v>188</v>
      </c>
      <c r="P25" s="120" t="s">
        <v>214</v>
      </c>
    </row>
    <row r="26" spans="1:16" ht="12.75" customHeight="1" x14ac:dyDescent="0.2">
      <c r="A26" s="41" t="str">
        <f t="shared" si="0"/>
        <v> ORI 119 </v>
      </c>
      <c r="B26" s="19" t="str">
        <f t="shared" si="1"/>
        <v>I</v>
      </c>
      <c r="C26" s="41">
        <f t="shared" si="2"/>
        <v>40733.436999999998</v>
      </c>
      <c r="D26" t="str">
        <f t="shared" si="3"/>
        <v>vis</v>
      </c>
      <c r="E26">
        <f>VLOOKUP(C26,'Active 1'!C$21:E$966,3,FALSE)</f>
        <v>-3056.994476769732</v>
      </c>
      <c r="F26" s="19" t="s">
        <v>140</v>
      </c>
      <c r="G26" t="str">
        <f t="shared" si="4"/>
        <v>40733.437</v>
      </c>
      <c r="H26" s="41">
        <f t="shared" si="5"/>
        <v>-3057</v>
      </c>
      <c r="I26" s="118" t="s">
        <v>234</v>
      </c>
      <c r="J26" s="119" t="s">
        <v>235</v>
      </c>
      <c r="K26" s="118">
        <v>-3057</v>
      </c>
      <c r="L26" s="118" t="s">
        <v>208</v>
      </c>
      <c r="M26" s="119" t="s">
        <v>187</v>
      </c>
      <c r="N26" s="119"/>
      <c r="O26" s="120" t="s">
        <v>222</v>
      </c>
      <c r="P26" s="120" t="s">
        <v>214</v>
      </c>
    </row>
    <row r="27" spans="1:16" ht="12.75" customHeight="1" x14ac:dyDescent="0.2">
      <c r="A27" s="41" t="str">
        <f t="shared" si="0"/>
        <v> ORI 119 </v>
      </c>
      <c r="B27" s="19" t="str">
        <f t="shared" si="1"/>
        <v>I</v>
      </c>
      <c r="C27" s="41">
        <f t="shared" si="2"/>
        <v>40742.423000000003</v>
      </c>
      <c r="D27" t="str">
        <f t="shared" si="3"/>
        <v>vis</v>
      </c>
      <c r="E27">
        <f>VLOOKUP(C27,'Active 1'!C$21:E$966,3,FALSE)</f>
        <v>-3045.9939720514885</v>
      </c>
      <c r="F27" s="19" t="s">
        <v>140</v>
      </c>
      <c r="G27" t="str">
        <f t="shared" si="4"/>
        <v>40742.423</v>
      </c>
      <c r="H27" s="41">
        <f t="shared" si="5"/>
        <v>-3046</v>
      </c>
      <c r="I27" s="118" t="s">
        <v>236</v>
      </c>
      <c r="J27" s="119" t="s">
        <v>237</v>
      </c>
      <c r="K27" s="118">
        <v>-3046</v>
      </c>
      <c r="L27" s="118" t="s">
        <v>208</v>
      </c>
      <c r="M27" s="119" t="s">
        <v>187</v>
      </c>
      <c r="N27" s="119"/>
      <c r="O27" s="120" t="s">
        <v>188</v>
      </c>
      <c r="P27" s="120" t="s">
        <v>214</v>
      </c>
    </row>
    <row r="28" spans="1:16" ht="12.75" customHeight="1" x14ac:dyDescent="0.2">
      <c r="A28" s="41" t="str">
        <f t="shared" si="0"/>
        <v> ORI 120 </v>
      </c>
      <c r="B28" s="19" t="str">
        <f t="shared" si="1"/>
        <v>I</v>
      </c>
      <c r="C28" s="41">
        <f t="shared" si="2"/>
        <v>40745.682000000001</v>
      </c>
      <c r="D28" t="str">
        <f t="shared" si="3"/>
        <v>vis</v>
      </c>
      <c r="E28">
        <f>VLOOKUP(C28,'Active 1'!C$21:E$966,3,FALSE)</f>
        <v>-3042.0043610035564</v>
      </c>
      <c r="F28" s="19" t="s">
        <v>140</v>
      </c>
      <c r="G28" t="str">
        <f t="shared" si="4"/>
        <v>40745.682</v>
      </c>
      <c r="H28" s="41">
        <f t="shared" si="5"/>
        <v>-3042</v>
      </c>
      <c r="I28" s="118" t="s">
        <v>238</v>
      </c>
      <c r="J28" s="119" t="s">
        <v>239</v>
      </c>
      <c r="K28" s="118">
        <v>-3042</v>
      </c>
      <c r="L28" s="118" t="s">
        <v>186</v>
      </c>
      <c r="M28" s="119" t="s">
        <v>187</v>
      </c>
      <c r="N28" s="119"/>
      <c r="O28" s="120" t="s">
        <v>240</v>
      </c>
      <c r="P28" s="120" t="s">
        <v>241</v>
      </c>
    </row>
    <row r="29" spans="1:16" ht="12.75" customHeight="1" x14ac:dyDescent="0.2">
      <c r="A29" s="41" t="str">
        <f t="shared" si="0"/>
        <v> ORI 120 </v>
      </c>
      <c r="B29" s="19" t="str">
        <f t="shared" si="1"/>
        <v>I</v>
      </c>
      <c r="C29" s="41">
        <f t="shared" si="2"/>
        <v>40763.656999999999</v>
      </c>
      <c r="D29" t="str">
        <f t="shared" si="3"/>
        <v>vis</v>
      </c>
      <c r="E29">
        <f>VLOOKUP(C29,'Active 1'!C$21:E$966,3,FALSE)</f>
        <v>-3019.9996790193231</v>
      </c>
      <c r="F29" s="19" t="s">
        <v>140</v>
      </c>
      <c r="G29" t="str">
        <f t="shared" si="4"/>
        <v>40763.657</v>
      </c>
      <c r="H29" s="41">
        <f t="shared" si="5"/>
        <v>-3020</v>
      </c>
      <c r="I29" s="118" t="s">
        <v>242</v>
      </c>
      <c r="J29" s="119" t="s">
        <v>243</v>
      </c>
      <c r="K29" s="118">
        <v>-3020</v>
      </c>
      <c r="L29" s="118" t="s">
        <v>225</v>
      </c>
      <c r="M29" s="119" t="s">
        <v>187</v>
      </c>
      <c r="N29" s="119"/>
      <c r="O29" s="120" t="s">
        <v>240</v>
      </c>
      <c r="P29" s="120" t="s">
        <v>241</v>
      </c>
    </row>
    <row r="30" spans="1:16" ht="12.75" customHeight="1" x14ac:dyDescent="0.2">
      <c r="A30" s="41" t="str">
        <f t="shared" si="0"/>
        <v> ORI 120 </v>
      </c>
      <c r="B30" s="19" t="str">
        <f t="shared" si="1"/>
        <v>I</v>
      </c>
      <c r="C30" s="41">
        <f t="shared" si="2"/>
        <v>40778.364999999998</v>
      </c>
      <c r="D30" t="str">
        <f t="shared" si="3"/>
        <v>vis</v>
      </c>
      <c r="E30">
        <f>VLOOKUP(C30,'Active 1'!C$21:E$966,3,FALSE)</f>
        <v>-3001.9944015437122</v>
      </c>
      <c r="F30" s="19" t="s">
        <v>140</v>
      </c>
      <c r="G30" t="str">
        <f t="shared" si="4"/>
        <v>40778.365</v>
      </c>
      <c r="H30" s="41">
        <f t="shared" si="5"/>
        <v>-3002</v>
      </c>
      <c r="I30" s="118" t="s">
        <v>244</v>
      </c>
      <c r="J30" s="119" t="s">
        <v>245</v>
      </c>
      <c r="K30" s="118">
        <v>-3002</v>
      </c>
      <c r="L30" s="118" t="s">
        <v>208</v>
      </c>
      <c r="M30" s="119" t="s">
        <v>187</v>
      </c>
      <c r="N30" s="119"/>
      <c r="O30" s="120" t="s">
        <v>188</v>
      </c>
      <c r="P30" s="120" t="s">
        <v>241</v>
      </c>
    </row>
    <row r="31" spans="1:16" ht="12.75" customHeight="1" x14ac:dyDescent="0.2">
      <c r="A31" s="41" t="str">
        <f t="shared" si="0"/>
        <v> ORI 125 </v>
      </c>
      <c r="B31" s="19" t="str">
        <f t="shared" si="1"/>
        <v>I</v>
      </c>
      <c r="C31" s="41">
        <f t="shared" si="2"/>
        <v>41054.470999999998</v>
      </c>
      <c r="D31" t="str">
        <f t="shared" si="3"/>
        <v>vis</v>
      </c>
      <c r="E31">
        <f>VLOOKUP(C31,'Active 1'!C$21:E$966,3,FALSE)</f>
        <v>-2663.9902444400032</v>
      </c>
      <c r="F31" s="19" t="s">
        <v>140</v>
      </c>
      <c r="G31" t="str">
        <f t="shared" si="4"/>
        <v>41054.471</v>
      </c>
      <c r="H31" s="41">
        <f t="shared" si="5"/>
        <v>-2664</v>
      </c>
      <c r="I31" s="118" t="s">
        <v>246</v>
      </c>
      <c r="J31" s="119" t="s">
        <v>247</v>
      </c>
      <c r="K31" s="118">
        <v>-2664</v>
      </c>
      <c r="L31" s="118" t="s">
        <v>248</v>
      </c>
      <c r="M31" s="119" t="s">
        <v>187</v>
      </c>
      <c r="N31" s="119"/>
      <c r="O31" s="120" t="s">
        <v>249</v>
      </c>
      <c r="P31" s="120" t="s">
        <v>250</v>
      </c>
    </row>
    <row r="32" spans="1:16" ht="12.75" customHeight="1" x14ac:dyDescent="0.2">
      <c r="A32" s="41" t="str">
        <f t="shared" si="0"/>
        <v> ORI 126 </v>
      </c>
      <c r="B32" s="19" t="str">
        <f t="shared" si="1"/>
        <v>I</v>
      </c>
      <c r="C32" s="41">
        <f t="shared" si="2"/>
        <v>41130.430999999997</v>
      </c>
      <c r="D32" t="str">
        <f t="shared" si="3"/>
        <v>vis</v>
      </c>
      <c r="E32">
        <f>VLOOKUP(C32,'Active 1'!C$21:E$966,3,FALSE)</f>
        <v>-2571.0013352037049</v>
      </c>
      <c r="F32" s="19" t="s">
        <v>140</v>
      </c>
      <c r="G32" t="str">
        <f t="shared" si="4"/>
        <v>41130.431</v>
      </c>
      <c r="H32" s="41">
        <f t="shared" si="5"/>
        <v>-2571</v>
      </c>
      <c r="I32" s="118" t="s">
        <v>251</v>
      </c>
      <c r="J32" s="119" t="s">
        <v>252</v>
      </c>
      <c r="K32" s="118">
        <v>-2571</v>
      </c>
      <c r="L32" s="118" t="s">
        <v>192</v>
      </c>
      <c r="M32" s="119" t="s">
        <v>187</v>
      </c>
      <c r="N32" s="119"/>
      <c r="O32" s="120" t="s">
        <v>188</v>
      </c>
      <c r="P32" s="120" t="s">
        <v>253</v>
      </c>
    </row>
    <row r="33" spans="1:16" ht="12.75" customHeight="1" x14ac:dyDescent="0.2">
      <c r="A33" s="41" t="str">
        <f t="shared" si="0"/>
        <v> BBS 2 </v>
      </c>
      <c r="B33" s="19" t="str">
        <f t="shared" si="1"/>
        <v>I</v>
      </c>
      <c r="C33" s="41">
        <f t="shared" si="2"/>
        <v>41393.462</v>
      </c>
      <c r="D33" t="str">
        <f t="shared" si="3"/>
        <v>vis</v>
      </c>
      <c r="E33">
        <f>VLOOKUP(C33,'Active 1'!C$21:E$966,3,FALSE)</f>
        <v>-2249.0033654125859</v>
      </c>
      <c r="F33" s="19" t="s">
        <v>140</v>
      </c>
      <c r="G33" t="str">
        <f t="shared" si="4"/>
        <v>41393.462</v>
      </c>
      <c r="H33" s="41">
        <f t="shared" si="5"/>
        <v>-2249</v>
      </c>
      <c r="I33" s="118" t="s">
        <v>254</v>
      </c>
      <c r="J33" s="119" t="s">
        <v>255</v>
      </c>
      <c r="K33" s="118">
        <v>-2249</v>
      </c>
      <c r="L33" s="118" t="s">
        <v>256</v>
      </c>
      <c r="M33" s="119" t="s">
        <v>187</v>
      </c>
      <c r="N33" s="119"/>
      <c r="O33" s="120" t="s">
        <v>249</v>
      </c>
      <c r="P33" s="120" t="s">
        <v>257</v>
      </c>
    </row>
    <row r="34" spans="1:16" ht="12.75" customHeight="1" x14ac:dyDescent="0.2">
      <c r="A34" s="41" t="str">
        <f t="shared" si="0"/>
        <v> BBS 2 </v>
      </c>
      <c r="B34" s="19" t="str">
        <f t="shared" si="1"/>
        <v>I</v>
      </c>
      <c r="C34" s="41">
        <f t="shared" si="2"/>
        <v>41401.637000000002</v>
      </c>
      <c r="D34" t="str">
        <f t="shared" si="3"/>
        <v>vis</v>
      </c>
      <c r="E34">
        <f>VLOOKUP(C34,'Active 1'!C$21:E$966,3,FALSE)</f>
        <v>-2238.9956727716299</v>
      </c>
      <c r="F34" s="19" t="s">
        <v>140</v>
      </c>
      <c r="G34" t="str">
        <f t="shared" si="4"/>
        <v>41401.637</v>
      </c>
      <c r="H34" s="41">
        <f t="shared" si="5"/>
        <v>-2239</v>
      </c>
      <c r="I34" s="118" t="s">
        <v>258</v>
      </c>
      <c r="J34" s="119" t="s">
        <v>259</v>
      </c>
      <c r="K34" s="118">
        <v>-2239</v>
      </c>
      <c r="L34" s="118" t="s">
        <v>260</v>
      </c>
      <c r="M34" s="119" t="s">
        <v>187</v>
      </c>
      <c r="N34" s="119"/>
      <c r="O34" s="120" t="s">
        <v>188</v>
      </c>
      <c r="P34" s="120" t="s">
        <v>257</v>
      </c>
    </row>
    <row r="35" spans="1:16" ht="12.75" customHeight="1" x14ac:dyDescent="0.2">
      <c r="A35" s="41" t="str">
        <f t="shared" si="0"/>
        <v> BBS 2 </v>
      </c>
      <c r="B35" s="19" t="str">
        <f t="shared" si="1"/>
        <v>I</v>
      </c>
      <c r="C35" s="41">
        <f t="shared" si="2"/>
        <v>41407.356</v>
      </c>
      <c r="D35" t="str">
        <f t="shared" si="3"/>
        <v>vis</v>
      </c>
      <c r="E35">
        <f>VLOOKUP(C35,'Active 1'!C$21:E$966,3,FALSE)</f>
        <v>-2231.9945725620173</v>
      </c>
      <c r="F35" s="19" t="s">
        <v>140</v>
      </c>
      <c r="G35" t="str">
        <f t="shared" si="4"/>
        <v>41407.356</v>
      </c>
      <c r="H35" s="41">
        <f t="shared" si="5"/>
        <v>-2232</v>
      </c>
      <c r="I35" s="118" t="s">
        <v>261</v>
      </c>
      <c r="J35" s="119" t="s">
        <v>262</v>
      </c>
      <c r="K35" s="118">
        <v>-2232</v>
      </c>
      <c r="L35" s="118" t="s">
        <v>260</v>
      </c>
      <c r="M35" s="119" t="s">
        <v>187</v>
      </c>
      <c r="N35" s="119"/>
      <c r="O35" s="120" t="s">
        <v>188</v>
      </c>
      <c r="P35" s="120" t="s">
        <v>257</v>
      </c>
    </row>
    <row r="36" spans="1:16" ht="12.75" customHeight="1" x14ac:dyDescent="0.2">
      <c r="A36" s="41" t="str">
        <f t="shared" si="0"/>
        <v> BBS 2 </v>
      </c>
      <c r="B36" s="19" t="str">
        <f t="shared" si="1"/>
        <v>I</v>
      </c>
      <c r="C36" s="41">
        <f t="shared" si="2"/>
        <v>41411.434000000001</v>
      </c>
      <c r="D36" t="str">
        <f t="shared" si="3"/>
        <v>vis</v>
      </c>
      <c r="E36">
        <f>VLOOKUP(C36,'Active 1'!C$21:E$966,3,FALSE)</f>
        <v>-2227.0023559761071</v>
      </c>
      <c r="F36" s="19" t="s">
        <v>140</v>
      </c>
      <c r="G36" t="str">
        <f t="shared" si="4"/>
        <v>41411.434</v>
      </c>
      <c r="H36" s="41">
        <f t="shared" si="5"/>
        <v>-2227</v>
      </c>
      <c r="I36" s="118" t="s">
        <v>263</v>
      </c>
      <c r="J36" s="119" t="s">
        <v>264</v>
      </c>
      <c r="K36" s="118">
        <v>-2227</v>
      </c>
      <c r="L36" s="118" t="s">
        <v>196</v>
      </c>
      <c r="M36" s="119" t="s">
        <v>187</v>
      </c>
      <c r="N36" s="119"/>
      <c r="O36" s="120" t="s">
        <v>249</v>
      </c>
      <c r="P36" s="120" t="s">
        <v>257</v>
      </c>
    </row>
    <row r="37" spans="1:16" ht="12.75" customHeight="1" x14ac:dyDescent="0.2">
      <c r="A37" s="41" t="str">
        <f t="shared" si="0"/>
        <v> BBS 2 </v>
      </c>
      <c r="B37" s="19" t="str">
        <f t="shared" si="1"/>
        <v>I</v>
      </c>
      <c r="C37" s="41">
        <f t="shared" si="2"/>
        <v>41411.438000000002</v>
      </c>
      <c r="D37" t="str">
        <f t="shared" si="3"/>
        <v>vis</v>
      </c>
      <c r="E37">
        <f>VLOOKUP(C37,'Active 1'!C$21:E$966,3,FALSE)</f>
        <v>-2226.997459245762</v>
      </c>
      <c r="F37" s="19" t="s">
        <v>140</v>
      </c>
      <c r="G37" t="str">
        <f t="shared" si="4"/>
        <v>41411.438</v>
      </c>
      <c r="H37" s="41">
        <f t="shared" si="5"/>
        <v>-2227</v>
      </c>
      <c r="I37" s="118" t="s">
        <v>265</v>
      </c>
      <c r="J37" s="119" t="s">
        <v>266</v>
      </c>
      <c r="K37" s="118">
        <v>-2227</v>
      </c>
      <c r="L37" s="118" t="s">
        <v>204</v>
      </c>
      <c r="M37" s="119" t="s">
        <v>187</v>
      </c>
      <c r="N37" s="119"/>
      <c r="O37" s="120" t="s">
        <v>188</v>
      </c>
      <c r="P37" s="120" t="s">
        <v>257</v>
      </c>
    </row>
    <row r="38" spans="1:16" ht="12.75" customHeight="1" x14ac:dyDescent="0.2">
      <c r="A38" s="41" t="str">
        <f t="shared" si="0"/>
        <v> BBS 3 </v>
      </c>
      <c r="B38" s="19" t="str">
        <f t="shared" si="1"/>
        <v>I</v>
      </c>
      <c r="C38" s="41">
        <f t="shared" si="2"/>
        <v>41438.387000000002</v>
      </c>
      <c r="D38" t="str">
        <f t="shared" si="3"/>
        <v>vis</v>
      </c>
      <c r="E38">
        <f>VLOOKUP(C38,'Active 1'!C$21:E$966,3,FALSE)</f>
        <v>-2194.0069627343205</v>
      </c>
      <c r="F38" s="19" t="s">
        <v>140</v>
      </c>
      <c r="G38" t="str">
        <f t="shared" si="4"/>
        <v>41438.387</v>
      </c>
      <c r="H38" s="41">
        <f t="shared" si="5"/>
        <v>-2194</v>
      </c>
      <c r="I38" s="118" t="s">
        <v>267</v>
      </c>
      <c r="J38" s="119" t="s">
        <v>268</v>
      </c>
      <c r="K38" s="118">
        <v>-2194</v>
      </c>
      <c r="L38" s="118" t="s">
        <v>269</v>
      </c>
      <c r="M38" s="119" t="s">
        <v>187</v>
      </c>
      <c r="N38" s="119"/>
      <c r="O38" s="120" t="s">
        <v>188</v>
      </c>
      <c r="P38" s="120" t="s">
        <v>270</v>
      </c>
    </row>
    <row r="39" spans="1:16" ht="12.75" customHeight="1" x14ac:dyDescent="0.2">
      <c r="A39" s="41" t="str">
        <f t="shared" si="0"/>
        <v> BBS 3 </v>
      </c>
      <c r="B39" s="19" t="str">
        <f t="shared" si="1"/>
        <v>I</v>
      </c>
      <c r="C39" s="41">
        <f t="shared" si="2"/>
        <v>41487.408000000003</v>
      </c>
      <c r="D39" t="str">
        <f t="shared" si="3"/>
        <v>vis</v>
      </c>
      <c r="E39">
        <f>VLOOKUP(C39,'Active 1'!C$21:E$966,3,FALSE)</f>
        <v>-2133.9963081836004</v>
      </c>
      <c r="F39" s="19" t="s">
        <v>140</v>
      </c>
      <c r="G39" t="str">
        <f t="shared" si="4"/>
        <v>41487.408</v>
      </c>
      <c r="H39" s="41">
        <f t="shared" si="5"/>
        <v>-2134</v>
      </c>
      <c r="I39" s="118" t="s">
        <v>271</v>
      </c>
      <c r="J39" s="119" t="s">
        <v>272</v>
      </c>
      <c r="K39" s="118">
        <v>-2134</v>
      </c>
      <c r="L39" s="118" t="s">
        <v>273</v>
      </c>
      <c r="M39" s="119" t="s">
        <v>187</v>
      </c>
      <c r="N39" s="119"/>
      <c r="O39" s="120" t="s">
        <v>188</v>
      </c>
      <c r="P39" s="120" t="s">
        <v>270</v>
      </c>
    </row>
    <row r="40" spans="1:16" ht="12.75" customHeight="1" x14ac:dyDescent="0.2">
      <c r="A40" s="41" t="str">
        <f t="shared" si="0"/>
        <v> BBS 7 </v>
      </c>
      <c r="B40" s="19" t="str">
        <f t="shared" si="1"/>
        <v>I</v>
      </c>
      <c r="C40" s="41">
        <f t="shared" si="2"/>
        <v>41664.665000000001</v>
      </c>
      <c r="D40" t="str">
        <f t="shared" si="3"/>
        <v>vis</v>
      </c>
      <c r="E40">
        <f>VLOOKUP(C40,'Active 1'!C$21:E$966,3,FALSE)</f>
        <v>-1917.0013755282741</v>
      </c>
      <c r="F40" s="19" t="s">
        <v>140</v>
      </c>
      <c r="G40" t="str">
        <f t="shared" si="4"/>
        <v>41664.665</v>
      </c>
      <c r="H40" s="41">
        <f t="shared" si="5"/>
        <v>-1917</v>
      </c>
      <c r="I40" s="118" t="s">
        <v>274</v>
      </c>
      <c r="J40" s="119" t="s">
        <v>275</v>
      </c>
      <c r="K40" s="118">
        <v>-1917</v>
      </c>
      <c r="L40" s="118" t="s">
        <v>192</v>
      </c>
      <c r="M40" s="119" t="s">
        <v>187</v>
      </c>
      <c r="N40" s="119"/>
      <c r="O40" s="120" t="s">
        <v>188</v>
      </c>
      <c r="P40" s="120" t="s">
        <v>276</v>
      </c>
    </row>
    <row r="41" spans="1:16" ht="12.75" customHeight="1" x14ac:dyDescent="0.2">
      <c r="A41" s="41" t="str">
        <f t="shared" si="0"/>
        <v> BBS 8 </v>
      </c>
      <c r="B41" s="19" t="str">
        <f t="shared" si="1"/>
        <v>I</v>
      </c>
      <c r="C41" s="41">
        <f t="shared" si="2"/>
        <v>41712.853999999999</v>
      </c>
      <c r="D41" t="str">
        <f t="shared" si="3"/>
        <v>vis</v>
      </c>
      <c r="E41">
        <f>VLOOKUP(C41,'Active 1'!C$21:E$966,3,FALSE)</f>
        <v>-1858.0092408891496</v>
      </c>
      <c r="F41" s="19" t="s">
        <v>140</v>
      </c>
      <c r="G41" t="str">
        <f t="shared" si="4"/>
        <v>41712.854</v>
      </c>
      <c r="H41" s="41">
        <f t="shared" si="5"/>
        <v>-1858</v>
      </c>
      <c r="I41" s="118" t="s">
        <v>277</v>
      </c>
      <c r="J41" s="119" t="s">
        <v>278</v>
      </c>
      <c r="K41" s="118">
        <v>-1858</v>
      </c>
      <c r="L41" s="118" t="s">
        <v>279</v>
      </c>
      <c r="M41" s="119" t="s">
        <v>187</v>
      </c>
      <c r="N41" s="119"/>
      <c r="O41" s="120" t="s">
        <v>280</v>
      </c>
      <c r="P41" s="120" t="s">
        <v>281</v>
      </c>
    </row>
    <row r="42" spans="1:16" ht="12.75" customHeight="1" x14ac:dyDescent="0.2">
      <c r="A42" s="41" t="str">
        <f t="shared" si="0"/>
        <v> BBS 8 </v>
      </c>
      <c r="B42" s="19" t="str">
        <f t="shared" si="1"/>
        <v>I</v>
      </c>
      <c r="C42" s="41">
        <f t="shared" si="2"/>
        <v>41748.805999999997</v>
      </c>
      <c r="D42" t="str">
        <f t="shared" si="3"/>
        <v>vis</v>
      </c>
      <c r="E42">
        <f>VLOOKUP(C42,'Active 1'!C$21:E$966,3,FALSE)</f>
        <v>-1813.9974285555106</v>
      </c>
      <c r="F42" s="19" t="s">
        <v>140</v>
      </c>
      <c r="G42" t="str">
        <f t="shared" si="4"/>
        <v>41748.806</v>
      </c>
      <c r="H42" s="41">
        <f t="shared" si="5"/>
        <v>-1814</v>
      </c>
      <c r="I42" s="118" t="s">
        <v>282</v>
      </c>
      <c r="J42" s="119" t="s">
        <v>283</v>
      </c>
      <c r="K42" s="118">
        <v>-1814</v>
      </c>
      <c r="L42" s="118" t="s">
        <v>204</v>
      </c>
      <c r="M42" s="119" t="s">
        <v>187</v>
      </c>
      <c r="N42" s="119"/>
      <c r="O42" s="120" t="s">
        <v>280</v>
      </c>
      <c r="P42" s="120" t="s">
        <v>281</v>
      </c>
    </row>
    <row r="43" spans="1:16" ht="12.75" customHeight="1" x14ac:dyDescent="0.2">
      <c r="A43" s="41" t="str">
        <f t="shared" si="0"/>
        <v> BBS 8 </v>
      </c>
      <c r="B43" s="19" t="str">
        <f t="shared" si="1"/>
        <v>I</v>
      </c>
      <c r="C43" s="41">
        <f t="shared" si="2"/>
        <v>41763.508999999998</v>
      </c>
      <c r="D43" t="str">
        <f t="shared" si="3"/>
        <v>vis</v>
      </c>
      <c r="E43">
        <f>VLOOKUP(C43,'Active 1'!C$21:E$966,3,FALSE)</f>
        <v>-1795.9982719928271</v>
      </c>
      <c r="F43" s="19" t="s">
        <v>140</v>
      </c>
      <c r="G43" t="str">
        <f t="shared" si="4"/>
        <v>41763.509</v>
      </c>
      <c r="H43" s="41">
        <f t="shared" si="5"/>
        <v>-1796</v>
      </c>
      <c r="I43" s="118" t="s">
        <v>284</v>
      </c>
      <c r="J43" s="119" t="s">
        <v>285</v>
      </c>
      <c r="K43" s="118">
        <v>-1796</v>
      </c>
      <c r="L43" s="118" t="s">
        <v>201</v>
      </c>
      <c r="M43" s="119" t="s">
        <v>187</v>
      </c>
      <c r="N43" s="119"/>
      <c r="O43" s="120" t="s">
        <v>188</v>
      </c>
      <c r="P43" s="120" t="s">
        <v>281</v>
      </c>
    </row>
    <row r="44" spans="1:16" ht="12.75" customHeight="1" x14ac:dyDescent="0.2">
      <c r="A44" s="41" t="str">
        <f t="shared" si="0"/>
        <v> BBS 8 </v>
      </c>
      <c r="B44" s="19" t="str">
        <f t="shared" si="1"/>
        <v>I</v>
      </c>
      <c r="C44" s="41">
        <f t="shared" si="2"/>
        <v>41766.769999999997</v>
      </c>
      <c r="D44" t="str">
        <f t="shared" si="3"/>
        <v>vis</v>
      </c>
      <c r="E44">
        <f>VLOOKUP(C44,'Active 1'!C$21:E$966,3,FALSE)</f>
        <v>-1792.0062125797224</v>
      </c>
      <c r="F44" s="19" t="s">
        <v>140</v>
      </c>
      <c r="G44" t="str">
        <f t="shared" si="4"/>
        <v>41766.770</v>
      </c>
      <c r="H44" s="41">
        <f t="shared" si="5"/>
        <v>-1792</v>
      </c>
      <c r="I44" s="118" t="s">
        <v>286</v>
      </c>
      <c r="J44" s="119" t="s">
        <v>287</v>
      </c>
      <c r="K44" s="118">
        <v>-1792</v>
      </c>
      <c r="L44" s="118" t="s">
        <v>221</v>
      </c>
      <c r="M44" s="119" t="s">
        <v>187</v>
      </c>
      <c r="N44" s="119"/>
      <c r="O44" s="120" t="s">
        <v>280</v>
      </c>
      <c r="P44" s="120" t="s">
        <v>281</v>
      </c>
    </row>
    <row r="45" spans="1:16" ht="12.75" customHeight="1" x14ac:dyDescent="0.2">
      <c r="A45" s="41" t="str">
        <f t="shared" si="0"/>
        <v> BBS 9 </v>
      </c>
      <c r="B45" s="19" t="str">
        <f t="shared" si="1"/>
        <v>I</v>
      </c>
      <c r="C45" s="41">
        <f t="shared" si="2"/>
        <v>41777.392</v>
      </c>
      <c r="D45" t="str">
        <f t="shared" si="3"/>
        <v>vis</v>
      </c>
      <c r="E45">
        <f>VLOOKUP(C45,'Active 1'!C$21:E$966,3,FALSE)</f>
        <v>-1779.0029451507037</v>
      </c>
      <c r="F45" s="19" t="str">
        <f>LEFT(M45,1)</f>
        <v>V</v>
      </c>
      <c r="G45" t="str">
        <f t="shared" si="4"/>
        <v>41777.392</v>
      </c>
      <c r="H45" s="41">
        <f t="shared" si="5"/>
        <v>-1779</v>
      </c>
      <c r="I45" s="118" t="s">
        <v>288</v>
      </c>
      <c r="J45" s="119" t="s">
        <v>289</v>
      </c>
      <c r="K45" s="118">
        <v>-1779</v>
      </c>
      <c r="L45" s="118" t="s">
        <v>196</v>
      </c>
      <c r="M45" s="119" t="s">
        <v>187</v>
      </c>
      <c r="N45" s="119"/>
      <c r="O45" s="120" t="s">
        <v>249</v>
      </c>
      <c r="P45" s="120" t="s">
        <v>290</v>
      </c>
    </row>
    <row r="46" spans="1:16" ht="12.75" customHeight="1" x14ac:dyDescent="0.2">
      <c r="A46" s="41" t="str">
        <f t="shared" si="0"/>
        <v> BBS 9 </v>
      </c>
      <c r="B46" s="19" t="str">
        <f t="shared" si="1"/>
        <v>I</v>
      </c>
      <c r="C46" s="41">
        <f t="shared" si="2"/>
        <v>41777.396000000001</v>
      </c>
      <c r="D46" t="str">
        <f t="shared" si="3"/>
        <v>vis</v>
      </c>
      <c r="E46">
        <f>VLOOKUP(C46,'Active 1'!C$21:E$966,3,FALSE)</f>
        <v>-1778.9980484203584</v>
      </c>
      <c r="F46" s="19" t="str">
        <f>LEFT(M46,1)</f>
        <v>V</v>
      </c>
      <c r="G46" t="str">
        <f t="shared" si="4"/>
        <v>41777.396</v>
      </c>
      <c r="H46" s="41">
        <f t="shared" si="5"/>
        <v>-1779</v>
      </c>
      <c r="I46" s="118" t="s">
        <v>291</v>
      </c>
      <c r="J46" s="119" t="s">
        <v>292</v>
      </c>
      <c r="K46" s="118">
        <v>-1779</v>
      </c>
      <c r="L46" s="118" t="s">
        <v>204</v>
      </c>
      <c r="M46" s="119" t="s">
        <v>187</v>
      </c>
      <c r="N46" s="119"/>
      <c r="O46" s="120" t="s">
        <v>188</v>
      </c>
      <c r="P46" s="120" t="s">
        <v>290</v>
      </c>
    </row>
    <row r="47" spans="1:16" ht="12.75" customHeight="1" x14ac:dyDescent="0.2">
      <c r="A47" s="41" t="str">
        <f t="shared" si="0"/>
        <v> BBS 9 </v>
      </c>
      <c r="B47" s="19" t="str">
        <f t="shared" si="1"/>
        <v>I</v>
      </c>
      <c r="C47" s="41">
        <f t="shared" si="2"/>
        <v>41786.377999999997</v>
      </c>
      <c r="D47" t="str">
        <f t="shared" si="3"/>
        <v>vis</v>
      </c>
      <c r="E47">
        <f>VLOOKUP(C47,'Active 1'!C$21:E$966,3,FALSE)</f>
        <v>-1768.0024404324688</v>
      </c>
      <c r="F47" s="19" t="str">
        <f>LEFT(M47,1)</f>
        <v>V</v>
      </c>
      <c r="G47" t="str">
        <f t="shared" si="4"/>
        <v>41786.378</v>
      </c>
      <c r="H47" s="41">
        <f t="shared" si="5"/>
        <v>-1768</v>
      </c>
      <c r="I47" s="118" t="s">
        <v>293</v>
      </c>
      <c r="J47" s="119" t="s">
        <v>294</v>
      </c>
      <c r="K47" s="118">
        <v>-1768</v>
      </c>
      <c r="L47" s="118" t="s">
        <v>196</v>
      </c>
      <c r="M47" s="119" t="s">
        <v>187</v>
      </c>
      <c r="N47" s="119"/>
      <c r="O47" s="120" t="s">
        <v>188</v>
      </c>
      <c r="P47" s="120" t="s">
        <v>290</v>
      </c>
    </row>
    <row r="48" spans="1:16" ht="12.75" customHeight="1" x14ac:dyDescent="0.2">
      <c r="A48" s="41" t="str">
        <f t="shared" si="0"/>
        <v> BBS 9 </v>
      </c>
      <c r="B48" s="19" t="str">
        <f t="shared" si="1"/>
        <v>I</v>
      </c>
      <c r="C48" s="41">
        <f t="shared" si="2"/>
        <v>41793.731</v>
      </c>
      <c r="D48" t="str">
        <f t="shared" si="3"/>
        <v>vis</v>
      </c>
      <c r="E48">
        <f>VLOOKUP(C48,'Active 1'!C$21:E$966,3,FALSE)</f>
        <v>-1759.0010258772452</v>
      </c>
      <c r="F48" s="19" t="str">
        <f>LEFT(M48,1)</f>
        <v>V</v>
      </c>
      <c r="G48" t="str">
        <f t="shared" si="4"/>
        <v>41793.731</v>
      </c>
      <c r="H48" s="41">
        <f t="shared" si="5"/>
        <v>-1759</v>
      </c>
      <c r="I48" s="118" t="s">
        <v>295</v>
      </c>
      <c r="J48" s="119" t="s">
        <v>296</v>
      </c>
      <c r="K48" s="118">
        <v>-1759</v>
      </c>
      <c r="L48" s="118" t="s">
        <v>192</v>
      </c>
      <c r="M48" s="119" t="s">
        <v>187</v>
      </c>
      <c r="N48" s="119"/>
      <c r="O48" s="120" t="s">
        <v>280</v>
      </c>
      <c r="P48" s="120" t="s">
        <v>290</v>
      </c>
    </row>
    <row r="49" spans="1:16" ht="12.75" customHeight="1" x14ac:dyDescent="0.2">
      <c r="A49" s="41" t="str">
        <f t="shared" si="0"/>
        <v> BBS 9 </v>
      </c>
      <c r="B49" s="19" t="str">
        <f t="shared" si="1"/>
        <v>I</v>
      </c>
      <c r="C49" s="41">
        <f t="shared" si="2"/>
        <v>41795.370999999999</v>
      </c>
      <c r="D49" t="str">
        <f t="shared" si="3"/>
        <v>vis</v>
      </c>
      <c r="E49">
        <f>VLOOKUP(C49,'Active 1'!C$21:E$966,3,FALSE)</f>
        <v>-1756.9933664361254</v>
      </c>
      <c r="F49" s="19" t="str">
        <f>LEFT(M49,1)</f>
        <v>V</v>
      </c>
      <c r="G49" t="str">
        <f t="shared" si="4"/>
        <v>41795.371</v>
      </c>
      <c r="H49" s="41">
        <f t="shared" si="5"/>
        <v>-1757</v>
      </c>
      <c r="I49" s="118" t="s">
        <v>297</v>
      </c>
      <c r="J49" s="119" t="s">
        <v>298</v>
      </c>
      <c r="K49" s="118">
        <v>-1757</v>
      </c>
      <c r="L49" s="118" t="s">
        <v>208</v>
      </c>
      <c r="M49" s="119" t="s">
        <v>187</v>
      </c>
      <c r="N49" s="119"/>
      <c r="O49" s="120" t="s">
        <v>188</v>
      </c>
      <c r="P49" s="120" t="s">
        <v>290</v>
      </c>
    </row>
    <row r="50" spans="1:16" ht="12.75" customHeight="1" x14ac:dyDescent="0.2">
      <c r="A50" s="41" t="str">
        <f t="shared" si="0"/>
        <v> BBS 10 </v>
      </c>
      <c r="B50" s="19" t="str">
        <f t="shared" si="1"/>
        <v>I</v>
      </c>
      <c r="C50" s="41">
        <f t="shared" si="2"/>
        <v>41847.650999999998</v>
      </c>
      <c r="D50" t="str">
        <f t="shared" si="3"/>
        <v>vis</v>
      </c>
      <c r="E50">
        <f>VLOOKUP(C50,'Active 1'!C$21:E$966,3,FALSE)</f>
        <v>-1692.9931008374729</v>
      </c>
      <c r="F50" s="19" t="s">
        <v>140</v>
      </c>
      <c r="G50" t="str">
        <f t="shared" si="4"/>
        <v>41847.651</v>
      </c>
      <c r="H50" s="41">
        <f t="shared" si="5"/>
        <v>-1693</v>
      </c>
      <c r="I50" s="118" t="s">
        <v>299</v>
      </c>
      <c r="J50" s="119" t="s">
        <v>300</v>
      </c>
      <c r="K50" s="118">
        <v>-1693</v>
      </c>
      <c r="L50" s="118" t="s">
        <v>301</v>
      </c>
      <c r="M50" s="119" t="s">
        <v>187</v>
      </c>
      <c r="N50" s="119"/>
      <c r="O50" s="120" t="s">
        <v>302</v>
      </c>
      <c r="P50" s="120" t="s">
        <v>303</v>
      </c>
    </row>
    <row r="51" spans="1:16" ht="12.75" customHeight="1" x14ac:dyDescent="0.2">
      <c r="A51" s="41" t="str">
        <f t="shared" si="0"/>
        <v> BBS 10 </v>
      </c>
      <c r="B51" s="19" t="str">
        <f t="shared" si="1"/>
        <v>I</v>
      </c>
      <c r="C51" s="41">
        <f t="shared" si="2"/>
        <v>41847.652000000002</v>
      </c>
      <c r="D51" t="str">
        <f t="shared" si="3"/>
        <v>vis</v>
      </c>
      <c r="E51">
        <f>VLOOKUP(C51,'Active 1'!C$21:E$966,3,FALSE)</f>
        <v>-1692.9918766548822</v>
      </c>
      <c r="F51" s="19" t="s">
        <v>140</v>
      </c>
      <c r="G51" t="str">
        <f t="shared" si="4"/>
        <v>41847.652</v>
      </c>
      <c r="H51" s="41">
        <f t="shared" si="5"/>
        <v>-1693</v>
      </c>
      <c r="I51" s="118" t="s">
        <v>304</v>
      </c>
      <c r="J51" s="119" t="s">
        <v>305</v>
      </c>
      <c r="K51" s="118">
        <v>-1693</v>
      </c>
      <c r="L51" s="118" t="s">
        <v>306</v>
      </c>
      <c r="M51" s="119" t="s">
        <v>187</v>
      </c>
      <c r="N51" s="119"/>
      <c r="O51" s="120" t="s">
        <v>280</v>
      </c>
      <c r="P51" s="120" t="s">
        <v>303</v>
      </c>
    </row>
    <row r="52" spans="1:16" ht="12.75" customHeight="1" x14ac:dyDescent="0.2">
      <c r="A52" s="41" t="str">
        <f t="shared" si="0"/>
        <v> BBS 15 </v>
      </c>
      <c r="B52" s="19" t="str">
        <f t="shared" si="1"/>
        <v>I</v>
      </c>
      <c r="C52" s="41">
        <f t="shared" si="2"/>
        <v>42147.436000000002</v>
      </c>
      <c r="D52" t="str">
        <f t="shared" si="3"/>
        <v>vis</v>
      </c>
      <c r="E52">
        <f>VLOOKUP(C52,'Active 1'!C$21:E$966,3,FALSE)</f>
        <v>-1326.0015242786994</v>
      </c>
      <c r="F52" s="19" t="s">
        <v>140</v>
      </c>
      <c r="G52" t="str">
        <f t="shared" si="4"/>
        <v>42147.436</v>
      </c>
      <c r="H52" s="41">
        <f t="shared" si="5"/>
        <v>-1326</v>
      </c>
      <c r="I52" s="118" t="s">
        <v>307</v>
      </c>
      <c r="J52" s="119" t="s">
        <v>308</v>
      </c>
      <c r="K52" s="118">
        <v>-1326</v>
      </c>
      <c r="L52" s="118" t="s">
        <v>192</v>
      </c>
      <c r="M52" s="119" t="s">
        <v>187</v>
      </c>
      <c r="N52" s="119"/>
      <c r="O52" s="120" t="s">
        <v>188</v>
      </c>
      <c r="P52" s="120" t="s">
        <v>309</v>
      </c>
    </row>
    <row r="53" spans="1:16" ht="12.75" customHeight="1" x14ac:dyDescent="0.2">
      <c r="A53" s="41" t="str">
        <f t="shared" si="0"/>
        <v> BBS 15 </v>
      </c>
      <c r="B53" s="19" t="str">
        <f t="shared" si="1"/>
        <v>I</v>
      </c>
      <c r="C53" s="41">
        <f t="shared" si="2"/>
        <v>42156.417000000001</v>
      </c>
      <c r="D53" t="str">
        <f t="shared" si="3"/>
        <v>vis</v>
      </c>
      <c r="E53">
        <f>VLOOKUP(C53,'Active 1'!C$21:E$966,3,FALSE)</f>
        <v>-1315.0071404733915</v>
      </c>
      <c r="F53" s="19" t="s">
        <v>140</v>
      </c>
      <c r="G53" t="str">
        <f t="shared" si="4"/>
        <v>42156.417</v>
      </c>
      <c r="H53" s="41">
        <f t="shared" si="5"/>
        <v>-1315</v>
      </c>
      <c r="I53" s="118" t="s">
        <v>310</v>
      </c>
      <c r="J53" s="119" t="s">
        <v>311</v>
      </c>
      <c r="K53" s="118">
        <v>-1315</v>
      </c>
      <c r="L53" s="118" t="s">
        <v>269</v>
      </c>
      <c r="M53" s="119" t="s">
        <v>187</v>
      </c>
      <c r="N53" s="119"/>
      <c r="O53" s="120" t="s">
        <v>249</v>
      </c>
      <c r="P53" s="120" t="s">
        <v>309</v>
      </c>
    </row>
    <row r="54" spans="1:16" ht="12.75" customHeight="1" x14ac:dyDescent="0.2">
      <c r="A54" s="41" t="str">
        <f t="shared" si="0"/>
        <v> BBS 15 </v>
      </c>
      <c r="B54" s="19" t="str">
        <f t="shared" si="1"/>
        <v>I</v>
      </c>
      <c r="C54" s="41">
        <f t="shared" si="2"/>
        <v>42183.366000000002</v>
      </c>
      <c r="D54" t="str">
        <f t="shared" si="3"/>
        <v>vis</v>
      </c>
      <c r="E54">
        <f>VLOOKUP(C54,'Active 1'!C$21:E$966,3,FALSE)</f>
        <v>-1282.0166439619502</v>
      </c>
      <c r="F54" s="19" t="s">
        <v>140</v>
      </c>
      <c r="G54" t="str">
        <f t="shared" si="4"/>
        <v>42183.366</v>
      </c>
      <c r="H54" s="41">
        <f t="shared" si="5"/>
        <v>-1282</v>
      </c>
      <c r="I54" s="118" t="s">
        <v>312</v>
      </c>
      <c r="J54" s="119" t="s">
        <v>313</v>
      </c>
      <c r="K54" s="118">
        <v>-1282</v>
      </c>
      <c r="L54" s="118" t="s">
        <v>314</v>
      </c>
      <c r="M54" s="119" t="s">
        <v>187</v>
      </c>
      <c r="N54" s="119"/>
      <c r="O54" s="120" t="s">
        <v>315</v>
      </c>
      <c r="P54" s="120" t="s">
        <v>309</v>
      </c>
    </row>
    <row r="55" spans="1:16" ht="12.75" customHeight="1" x14ac:dyDescent="0.2">
      <c r="A55" s="41" t="str">
        <f t="shared" si="0"/>
        <v> BBS 15 </v>
      </c>
      <c r="B55" s="19" t="str">
        <f t="shared" si="1"/>
        <v>I</v>
      </c>
      <c r="C55" s="41">
        <f t="shared" si="2"/>
        <v>42183.374000000003</v>
      </c>
      <c r="D55" t="str">
        <f t="shared" si="3"/>
        <v>vis</v>
      </c>
      <c r="E55">
        <f>VLOOKUP(C55,'Active 1'!C$21:E$966,3,FALSE)</f>
        <v>-1282.0068505012598</v>
      </c>
      <c r="F55" s="19" t="s">
        <v>140</v>
      </c>
      <c r="G55" t="str">
        <f t="shared" si="4"/>
        <v>42183.374</v>
      </c>
      <c r="H55" s="41">
        <f t="shared" si="5"/>
        <v>-1282</v>
      </c>
      <c r="I55" s="118" t="s">
        <v>316</v>
      </c>
      <c r="J55" s="119" t="s">
        <v>317</v>
      </c>
      <c r="K55" s="118">
        <v>-1282</v>
      </c>
      <c r="L55" s="118" t="s">
        <v>269</v>
      </c>
      <c r="M55" s="119" t="s">
        <v>187</v>
      </c>
      <c r="N55" s="119"/>
      <c r="O55" s="120" t="s">
        <v>249</v>
      </c>
      <c r="P55" s="120" t="s">
        <v>309</v>
      </c>
    </row>
    <row r="56" spans="1:16" ht="12.75" customHeight="1" x14ac:dyDescent="0.2">
      <c r="A56" s="41" t="str">
        <f t="shared" si="0"/>
        <v> BBS 15 </v>
      </c>
      <c r="B56" s="19" t="str">
        <f t="shared" si="1"/>
        <v>I</v>
      </c>
      <c r="C56" s="41">
        <f t="shared" si="2"/>
        <v>42183.38</v>
      </c>
      <c r="D56" t="str">
        <f t="shared" si="3"/>
        <v>vis</v>
      </c>
      <c r="E56">
        <f>VLOOKUP(C56,'Active 1'!C$21:E$966,3,FALSE)</f>
        <v>-1281.9995054057508</v>
      </c>
      <c r="F56" s="19" t="s">
        <v>140</v>
      </c>
      <c r="G56" t="str">
        <f t="shared" si="4"/>
        <v>42183.380</v>
      </c>
      <c r="H56" s="41">
        <f t="shared" si="5"/>
        <v>-1282</v>
      </c>
      <c r="I56" s="118" t="s">
        <v>318</v>
      </c>
      <c r="J56" s="119" t="s">
        <v>319</v>
      </c>
      <c r="K56" s="118">
        <v>-1282</v>
      </c>
      <c r="L56" s="118" t="s">
        <v>225</v>
      </c>
      <c r="M56" s="119" t="s">
        <v>187</v>
      </c>
      <c r="N56" s="119"/>
      <c r="O56" s="120" t="s">
        <v>222</v>
      </c>
      <c r="P56" s="120" t="s">
        <v>309</v>
      </c>
    </row>
    <row r="57" spans="1:16" ht="12.75" customHeight="1" x14ac:dyDescent="0.2">
      <c r="A57" s="41" t="str">
        <f t="shared" si="0"/>
        <v> BBS 15 </v>
      </c>
      <c r="B57" s="19" t="str">
        <f t="shared" si="1"/>
        <v>I</v>
      </c>
      <c r="C57" s="41">
        <f t="shared" si="2"/>
        <v>42183.385000000002</v>
      </c>
      <c r="D57" t="str">
        <f t="shared" si="3"/>
        <v>vis</v>
      </c>
      <c r="E57">
        <f>VLOOKUP(C57,'Active 1'!C$21:E$966,3,FALSE)</f>
        <v>-1281.9933844928148</v>
      </c>
      <c r="F57" s="19" t="s">
        <v>140</v>
      </c>
      <c r="G57" t="str">
        <f t="shared" si="4"/>
        <v>42183.385</v>
      </c>
      <c r="H57" s="41">
        <f t="shared" si="5"/>
        <v>-1282</v>
      </c>
      <c r="I57" s="118" t="s">
        <v>320</v>
      </c>
      <c r="J57" s="119" t="s">
        <v>321</v>
      </c>
      <c r="K57" s="118">
        <v>-1282</v>
      </c>
      <c r="L57" s="118" t="s">
        <v>208</v>
      </c>
      <c r="M57" s="119" t="s">
        <v>187</v>
      </c>
      <c r="N57" s="119"/>
      <c r="O57" s="120" t="s">
        <v>188</v>
      </c>
      <c r="P57" s="120" t="s">
        <v>309</v>
      </c>
    </row>
    <row r="58" spans="1:16" ht="12.75" customHeight="1" x14ac:dyDescent="0.2">
      <c r="A58" s="41" t="str">
        <f t="shared" si="0"/>
        <v> BBS 22 </v>
      </c>
      <c r="B58" s="19" t="str">
        <f t="shared" si="1"/>
        <v>I</v>
      </c>
      <c r="C58" s="41">
        <f t="shared" si="2"/>
        <v>42531.362000000001</v>
      </c>
      <c r="D58" t="str">
        <f t="shared" si="3"/>
        <v>vis</v>
      </c>
      <c r="E58">
        <f>VLOOKUP(C58,'Active 1'!C$21:E$966,3,FALSE)</f>
        <v>-856.00600074716237</v>
      </c>
      <c r="F58" s="19" t="s">
        <v>140</v>
      </c>
      <c r="G58" t="str">
        <f t="shared" si="4"/>
        <v>42531.362</v>
      </c>
      <c r="H58" s="41">
        <f t="shared" si="5"/>
        <v>-856</v>
      </c>
      <c r="I58" s="118" t="s">
        <v>322</v>
      </c>
      <c r="J58" s="119" t="s">
        <v>323</v>
      </c>
      <c r="K58" s="118">
        <v>-856</v>
      </c>
      <c r="L58" s="118" t="s">
        <v>221</v>
      </c>
      <c r="M58" s="119" t="s">
        <v>187</v>
      </c>
      <c r="N58" s="119"/>
      <c r="O58" s="120" t="s">
        <v>188</v>
      </c>
      <c r="P58" s="120" t="s">
        <v>324</v>
      </c>
    </row>
    <row r="59" spans="1:16" ht="12.75" customHeight="1" x14ac:dyDescent="0.2">
      <c r="A59" s="41" t="str">
        <f t="shared" si="0"/>
        <v> BBS 22 </v>
      </c>
      <c r="B59" s="19" t="str">
        <f t="shared" si="1"/>
        <v>I</v>
      </c>
      <c r="C59" s="41">
        <f t="shared" si="2"/>
        <v>42531.364999999998</v>
      </c>
      <c r="D59" t="str">
        <f t="shared" si="3"/>
        <v>vis</v>
      </c>
      <c r="E59">
        <f>VLOOKUP(C59,'Active 1'!C$21:E$966,3,FALSE)</f>
        <v>-856.002328199408</v>
      </c>
      <c r="F59" s="19" t="s">
        <v>140</v>
      </c>
      <c r="G59" t="str">
        <f t="shared" si="4"/>
        <v>42531.365</v>
      </c>
      <c r="H59" s="41">
        <f t="shared" si="5"/>
        <v>-856</v>
      </c>
      <c r="I59" s="118" t="s">
        <v>325</v>
      </c>
      <c r="J59" s="119" t="s">
        <v>326</v>
      </c>
      <c r="K59" s="118">
        <v>-856</v>
      </c>
      <c r="L59" s="118" t="s">
        <v>196</v>
      </c>
      <c r="M59" s="119" t="s">
        <v>187</v>
      </c>
      <c r="N59" s="119"/>
      <c r="O59" s="120" t="s">
        <v>315</v>
      </c>
      <c r="P59" s="120" t="s">
        <v>324</v>
      </c>
    </row>
    <row r="60" spans="1:16" ht="12.75" customHeight="1" x14ac:dyDescent="0.2">
      <c r="A60" s="41" t="str">
        <f t="shared" si="0"/>
        <v> BBS 22 </v>
      </c>
      <c r="B60" s="19" t="str">
        <f t="shared" si="1"/>
        <v>I</v>
      </c>
      <c r="C60" s="41">
        <f t="shared" si="2"/>
        <v>42540.349000000002</v>
      </c>
      <c r="D60" t="str">
        <f t="shared" si="3"/>
        <v>vis</v>
      </c>
      <c r="E60">
        <f>VLOOKUP(C60,'Active 1'!C$21:E$966,3,FALSE)</f>
        <v>-845.00427184633679</v>
      </c>
      <c r="F60" s="19" t="s">
        <v>140</v>
      </c>
      <c r="G60" t="str">
        <f t="shared" si="4"/>
        <v>42540.349</v>
      </c>
      <c r="H60" s="41">
        <f t="shared" si="5"/>
        <v>-845</v>
      </c>
      <c r="I60" s="118" t="s">
        <v>327</v>
      </c>
      <c r="J60" s="119" t="s">
        <v>328</v>
      </c>
      <c r="K60" s="118">
        <v>-845</v>
      </c>
      <c r="L60" s="118" t="s">
        <v>256</v>
      </c>
      <c r="M60" s="119" t="s">
        <v>187</v>
      </c>
      <c r="N60" s="119"/>
      <c r="O60" s="120" t="s">
        <v>249</v>
      </c>
      <c r="P60" s="120" t="s">
        <v>324</v>
      </c>
    </row>
    <row r="61" spans="1:16" ht="12.75" customHeight="1" x14ac:dyDescent="0.2">
      <c r="A61" s="41" t="str">
        <f t="shared" si="0"/>
        <v> BBS 23 </v>
      </c>
      <c r="B61" s="19" t="str">
        <f t="shared" si="1"/>
        <v>I</v>
      </c>
      <c r="C61" s="41">
        <f t="shared" si="2"/>
        <v>42571.385000000002</v>
      </c>
      <c r="D61" t="str">
        <f t="shared" si="3"/>
        <v>vis</v>
      </c>
      <c r="E61">
        <f>VLOOKUP(C61,'Active 1'!C$21:E$966,3,FALSE)</f>
        <v>-807.01054110571272</v>
      </c>
      <c r="F61" s="19" t="s">
        <v>140</v>
      </c>
      <c r="G61" t="str">
        <f t="shared" si="4"/>
        <v>42571.385</v>
      </c>
      <c r="H61" s="41">
        <f t="shared" si="5"/>
        <v>-807</v>
      </c>
      <c r="I61" s="118" t="s">
        <v>329</v>
      </c>
      <c r="J61" s="119" t="s">
        <v>330</v>
      </c>
      <c r="K61" s="118">
        <v>-807</v>
      </c>
      <c r="L61" s="118" t="s">
        <v>331</v>
      </c>
      <c r="M61" s="119" t="s">
        <v>187</v>
      </c>
      <c r="N61" s="119"/>
      <c r="O61" s="120" t="s">
        <v>249</v>
      </c>
      <c r="P61" s="120" t="s">
        <v>332</v>
      </c>
    </row>
    <row r="62" spans="1:16" ht="12.75" customHeight="1" x14ac:dyDescent="0.2">
      <c r="A62" s="41" t="str">
        <f t="shared" si="0"/>
        <v> BBS 23 </v>
      </c>
      <c r="B62" s="19" t="str">
        <f t="shared" si="1"/>
        <v>I</v>
      </c>
      <c r="C62" s="41">
        <f t="shared" si="2"/>
        <v>42571.415000000001</v>
      </c>
      <c r="D62" t="str">
        <f t="shared" si="3"/>
        <v>vis</v>
      </c>
      <c r="E62">
        <f>VLOOKUP(C62,'Active 1'!C$21:E$966,3,FALSE)</f>
        <v>-806.97381562813268</v>
      </c>
      <c r="F62" s="19" t="s">
        <v>140</v>
      </c>
      <c r="G62" t="str">
        <f t="shared" si="4"/>
        <v>42571.415</v>
      </c>
      <c r="H62" s="41">
        <f t="shared" si="5"/>
        <v>-807</v>
      </c>
      <c r="I62" s="118" t="s">
        <v>333</v>
      </c>
      <c r="J62" s="119" t="s">
        <v>334</v>
      </c>
      <c r="K62" s="118">
        <v>-807</v>
      </c>
      <c r="L62" s="118" t="s">
        <v>335</v>
      </c>
      <c r="M62" s="119" t="s">
        <v>187</v>
      </c>
      <c r="N62" s="119"/>
      <c r="O62" s="120" t="s">
        <v>336</v>
      </c>
      <c r="P62" s="120" t="s">
        <v>332</v>
      </c>
    </row>
    <row r="63" spans="1:16" ht="12.75" customHeight="1" x14ac:dyDescent="0.2">
      <c r="A63" s="41" t="str">
        <f t="shared" si="0"/>
        <v> BBS 26 </v>
      </c>
      <c r="B63" s="19" t="str">
        <f t="shared" si="1"/>
        <v>I</v>
      </c>
      <c r="C63" s="41">
        <f t="shared" si="2"/>
        <v>42829.53</v>
      </c>
      <c r="D63" t="str">
        <f t="shared" si="3"/>
        <v>vis</v>
      </c>
      <c r="E63">
        <f>VLOOKUP(C63,'Active 1'!C$21:E$966,3,FALSE)</f>
        <v>-490.9939274300375</v>
      </c>
      <c r="F63" s="19" t="s">
        <v>140</v>
      </c>
      <c r="G63" t="str">
        <f t="shared" si="4"/>
        <v>42829.530</v>
      </c>
      <c r="H63" s="41">
        <f t="shared" si="5"/>
        <v>-491</v>
      </c>
      <c r="I63" s="118" t="s">
        <v>337</v>
      </c>
      <c r="J63" s="119" t="s">
        <v>338</v>
      </c>
      <c r="K63" s="118">
        <v>-491</v>
      </c>
      <c r="L63" s="118" t="s">
        <v>208</v>
      </c>
      <c r="M63" s="119" t="s">
        <v>187</v>
      </c>
      <c r="N63" s="119"/>
      <c r="O63" s="120" t="s">
        <v>188</v>
      </c>
      <c r="P63" s="120" t="s">
        <v>339</v>
      </c>
    </row>
    <row r="64" spans="1:16" ht="12.75" customHeight="1" x14ac:dyDescent="0.2">
      <c r="A64" s="41" t="str">
        <f t="shared" si="0"/>
        <v> BBS 26 </v>
      </c>
      <c r="B64" s="19" t="str">
        <f t="shared" si="1"/>
        <v>I</v>
      </c>
      <c r="C64" s="41">
        <f t="shared" si="2"/>
        <v>42833.605000000003</v>
      </c>
      <c r="D64" t="str">
        <f t="shared" si="3"/>
        <v>vis</v>
      </c>
      <c r="E64">
        <f>VLOOKUP(C64,'Active 1'!C$21:E$966,3,FALSE)</f>
        <v>-486.00538339188154</v>
      </c>
      <c r="F64" s="19" t="s">
        <v>140</v>
      </c>
      <c r="G64" t="str">
        <f t="shared" si="4"/>
        <v>42833.605</v>
      </c>
      <c r="H64" s="41">
        <f t="shared" si="5"/>
        <v>-486</v>
      </c>
      <c r="I64" s="118" t="s">
        <v>340</v>
      </c>
      <c r="J64" s="119" t="s">
        <v>341</v>
      </c>
      <c r="K64" s="118">
        <v>-486</v>
      </c>
      <c r="L64" s="118" t="s">
        <v>186</v>
      </c>
      <c r="M64" s="119" t="s">
        <v>187</v>
      </c>
      <c r="N64" s="119"/>
      <c r="O64" s="120" t="s">
        <v>188</v>
      </c>
      <c r="P64" s="120" t="s">
        <v>339</v>
      </c>
    </row>
    <row r="65" spans="1:16" ht="12.75" customHeight="1" x14ac:dyDescent="0.2">
      <c r="A65" s="41" t="str">
        <f t="shared" si="0"/>
        <v> BBS 26 </v>
      </c>
      <c r="B65" s="19" t="str">
        <f t="shared" si="1"/>
        <v>I</v>
      </c>
      <c r="C65" s="41">
        <f t="shared" si="2"/>
        <v>42838.508000000002</v>
      </c>
      <c r="D65" t="str">
        <f t="shared" si="3"/>
        <v>vis</v>
      </c>
      <c r="E65">
        <f>VLOOKUP(C65,'Active 1'!C$21:E$966,3,FALSE)</f>
        <v>-480.00321617248409</v>
      </c>
      <c r="F65" s="19" t="s">
        <v>140</v>
      </c>
      <c r="G65" t="str">
        <f t="shared" si="4"/>
        <v>42838.508</v>
      </c>
      <c r="H65" s="41">
        <f t="shared" si="5"/>
        <v>-480</v>
      </c>
      <c r="I65" s="118" t="s">
        <v>342</v>
      </c>
      <c r="J65" s="119" t="s">
        <v>343</v>
      </c>
      <c r="K65" s="118">
        <v>-480</v>
      </c>
      <c r="L65" s="118" t="s">
        <v>256</v>
      </c>
      <c r="M65" s="119" t="s">
        <v>187</v>
      </c>
      <c r="N65" s="119"/>
      <c r="O65" s="120" t="s">
        <v>188</v>
      </c>
      <c r="P65" s="120" t="s">
        <v>339</v>
      </c>
    </row>
    <row r="66" spans="1:16" ht="12.75" customHeight="1" x14ac:dyDescent="0.2">
      <c r="A66" s="41" t="str">
        <f t="shared" si="0"/>
        <v> BBS 28 </v>
      </c>
      <c r="B66" s="19" t="str">
        <f t="shared" si="1"/>
        <v>I</v>
      </c>
      <c r="C66" s="41">
        <f t="shared" si="2"/>
        <v>42874.449000000001</v>
      </c>
      <c r="D66" t="str">
        <f t="shared" si="3"/>
        <v>vis</v>
      </c>
      <c r="E66">
        <f>VLOOKUP(C66,'Active 1'!C$21:E$966,3,FALSE)</f>
        <v>-436.00486984728997</v>
      </c>
      <c r="F66" s="19" t="s">
        <v>140</v>
      </c>
      <c r="G66" t="str">
        <f t="shared" si="4"/>
        <v>42874.449</v>
      </c>
      <c r="H66" s="41">
        <f t="shared" si="5"/>
        <v>-436</v>
      </c>
      <c r="I66" s="118" t="s">
        <v>344</v>
      </c>
      <c r="J66" s="119" t="s">
        <v>345</v>
      </c>
      <c r="K66" s="118">
        <v>-436</v>
      </c>
      <c r="L66" s="118" t="s">
        <v>186</v>
      </c>
      <c r="M66" s="119" t="s">
        <v>187</v>
      </c>
      <c r="N66" s="119"/>
      <c r="O66" s="120" t="s">
        <v>249</v>
      </c>
      <c r="P66" s="120" t="s">
        <v>346</v>
      </c>
    </row>
    <row r="67" spans="1:16" ht="12.75" customHeight="1" x14ac:dyDescent="0.2">
      <c r="A67" s="41" t="str">
        <f t="shared" si="0"/>
        <v> BBS 28 </v>
      </c>
      <c r="B67" s="19" t="str">
        <f t="shared" si="1"/>
        <v>I</v>
      </c>
      <c r="C67" s="41">
        <f t="shared" si="2"/>
        <v>42878.535000000003</v>
      </c>
      <c r="D67" t="str">
        <f t="shared" si="3"/>
        <v>vis</v>
      </c>
      <c r="E67">
        <f>VLOOKUP(C67,'Active 1'!C$21:E$966,3,FALSE)</f>
        <v>-431.00285980068918</v>
      </c>
      <c r="F67" s="19" t="s">
        <v>140</v>
      </c>
      <c r="G67" t="str">
        <f t="shared" si="4"/>
        <v>42878.535</v>
      </c>
      <c r="H67" s="41">
        <f t="shared" si="5"/>
        <v>-431</v>
      </c>
      <c r="I67" s="118" t="s">
        <v>347</v>
      </c>
      <c r="J67" s="119" t="s">
        <v>348</v>
      </c>
      <c r="K67" s="118">
        <v>-431</v>
      </c>
      <c r="L67" s="118" t="s">
        <v>196</v>
      </c>
      <c r="M67" s="119" t="s">
        <v>187</v>
      </c>
      <c r="N67" s="119"/>
      <c r="O67" s="120" t="s">
        <v>188</v>
      </c>
      <c r="P67" s="120" t="s">
        <v>346</v>
      </c>
    </row>
    <row r="68" spans="1:16" ht="12.75" customHeight="1" x14ac:dyDescent="0.2">
      <c r="A68" s="41" t="str">
        <f t="shared" si="0"/>
        <v> BBS 28 </v>
      </c>
      <c r="B68" s="19" t="str">
        <f t="shared" si="1"/>
        <v>I</v>
      </c>
      <c r="C68" s="41">
        <f t="shared" si="2"/>
        <v>42888.341</v>
      </c>
      <c r="D68" t="str">
        <f t="shared" si="3"/>
        <v>vis</v>
      </c>
      <c r="E68">
        <f>VLOOKUP(C68,'Active 1'!C$21:E$966,3,FALSE)</f>
        <v>-418.99852536189428</v>
      </c>
      <c r="F68" s="19" t="s">
        <v>140</v>
      </c>
      <c r="G68" t="str">
        <f t="shared" si="4"/>
        <v>42888.341</v>
      </c>
      <c r="H68" s="41">
        <f t="shared" si="5"/>
        <v>-419</v>
      </c>
      <c r="I68" s="118" t="s">
        <v>349</v>
      </c>
      <c r="J68" s="119" t="s">
        <v>350</v>
      </c>
      <c r="K68" s="118">
        <v>-419</v>
      </c>
      <c r="L68" s="118" t="s">
        <v>201</v>
      </c>
      <c r="M68" s="119" t="s">
        <v>187</v>
      </c>
      <c r="N68" s="119"/>
      <c r="O68" s="120" t="s">
        <v>315</v>
      </c>
      <c r="P68" s="120" t="s">
        <v>346</v>
      </c>
    </row>
    <row r="69" spans="1:16" ht="12.75" customHeight="1" x14ac:dyDescent="0.2">
      <c r="A69" s="41" t="str">
        <f t="shared" si="0"/>
        <v> BBS 28 </v>
      </c>
      <c r="B69" s="19" t="str">
        <f t="shared" si="1"/>
        <v>I</v>
      </c>
      <c r="C69" s="41">
        <f t="shared" si="2"/>
        <v>42959.406999999999</v>
      </c>
      <c r="D69" t="str">
        <f t="shared" si="3"/>
        <v>vis</v>
      </c>
      <c r="E69">
        <f>VLOOKUP(C69,'Active 1'!C$21:E$966,3,FALSE)</f>
        <v>-332.00076570172087</v>
      </c>
      <c r="F69" s="19" t="s">
        <v>140</v>
      </c>
      <c r="G69" t="str">
        <f t="shared" si="4"/>
        <v>42959.407</v>
      </c>
      <c r="H69" s="41">
        <f t="shared" si="5"/>
        <v>-332</v>
      </c>
      <c r="I69" s="118" t="s">
        <v>351</v>
      </c>
      <c r="J69" s="119" t="s">
        <v>352</v>
      </c>
      <c r="K69" s="118">
        <v>-332</v>
      </c>
      <c r="L69" s="118" t="s">
        <v>192</v>
      </c>
      <c r="M69" s="119" t="s">
        <v>187</v>
      </c>
      <c r="N69" s="119"/>
      <c r="O69" s="120" t="s">
        <v>188</v>
      </c>
      <c r="P69" s="120" t="s">
        <v>346</v>
      </c>
    </row>
    <row r="70" spans="1:16" ht="12.75" customHeight="1" x14ac:dyDescent="0.2">
      <c r="A70" s="41" t="str">
        <f t="shared" si="0"/>
        <v> BBS 31 </v>
      </c>
      <c r="B70" s="19" t="str">
        <f t="shared" si="1"/>
        <v>I</v>
      </c>
      <c r="C70" s="41">
        <f t="shared" si="2"/>
        <v>43109.705999999998</v>
      </c>
      <c r="D70" t="str">
        <f t="shared" si="3"/>
        <v>vis</v>
      </c>
      <c r="E70">
        <f>VLOOKUP(C70,'Active 1'!C$21:E$966,3,FALSE)</f>
        <v>-148.00734720110842</v>
      </c>
      <c r="F70" s="19" t="s">
        <v>140</v>
      </c>
      <c r="G70" t="str">
        <f t="shared" si="4"/>
        <v>43109.706</v>
      </c>
      <c r="H70" s="41">
        <f t="shared" si="5"/>
        <v>-148</v>
      </c>
      <c r="I70" s="118" t="s">
        <v>353</v>
      </c>
      <c r="J70" s="119" t="s">
        <v>354</v>
      </c>
      <c r="K70" s="118">
        <v>-148</v>
      </c>
      <c r="L70" s="118" t="s">
        <v>269</v>
      </c>
      <c r="M70" s="119" t="s">
        <v>187</v>
      </c>
      <c r="N70" s="119"/>
      <c r="O70" s="120" t="s">
        <v>188</v>
      </c>
      <c r="P70" s="120" t="s">
        <v>355</v>
      </c>
    </row>
    <row r="71" spans="1:16" ht="12.75" customHeight="1" x14ac:dyDescent="0.2">
      <c r="A71" s="41" t="str">
        <f t="shared" si="0"/>
        <v> AOEB 3 </v>
      </c>
      <c r="B71" s="19" t="str">
        <f t="shared" si="1"/>
        <v>I</v>
      </c>
      <c r="C71" s="41">
        <f t="shared" si="2"/>
        <v>43175.879000000001</v>
      </c>
      <c r="D71" t="str">
        <f t="shared" si="3"/>
        <v>vis</v>
      </c>
      <c r="E71">
        <f>VLOOKUP(C71,'Active 1'!C$21:E$966,3,FALSE)</f>
        <v>-66.999512934469507</v>
      </c>
      <c r="F71" s="19" t="s">
        <v>140</v>
      </c>
      <c r="G71" t="str">
        <f t="shared" si="4"/>
        <v>43175.879</v>
      </c>
      <c r="H71" s="41">
        <f t="shared" si="5"/>
        <v>-67</v>
      </c>
      <c r="I71" s="118" t="s">
        <v>356</v>
      </c>
      <c r="J71" s="119" t="s">
        <v>357</v>
      </c>
      <c r="K71" s="118">
        <v>-67</v>
      </c>
      <c r="L71" s="118" t="s">
        <v>225</v>
      </c>
      <c r="M71" s="119" t="s">
        <v>187</v>
      </c>
      <c r="N71" s="119"/>
      <c r="O71" s="120" t="s">
        <v>358</v>
      </c>
      <c r="P71" s="120" t="s">
        <v>359</v>
      </c>
    </row>
    <row r="72" spans="1:16" ht="12.75" customHeight="1" x14ac:dyDescent="0.2">
      <c r="A72" s="41" t="str">
        <f t="shared" si="0"/>
        <v> BBS 33 </v>
      </c>
      <c r="B72" s="19" t="str">
        <f t="shared" si="1"/>
        <v>I</v>
      </c>
      <c r="C72" s="41">
        <f t="shared" si="2"/>
        <v>43222.440999999999</v>
      </c>
      <c r="D72" t="str">
        <f t="shared" si="3"/>
        <v>vis</v>
      </c>
      <c r="E72">
        <f>VLOOKUP(C72,'Active 1'!C$21:E$966,3,FALSE)</f>
        <v>-9.9991233628474934</v>
      </c>
      <c r="F72" s="19" t="s">
        <v>140</v>
      </c>
      <c r="G72" t="str">
        <f t="shared" si="4"/>
        <v>43222.441</v>
      </c>
      <c r="H72" s="41">
        <f t="shared" si="5"/>
        <v>-10</v>
      </c>
      <c r="I72" s="118" t="s">
        <v>360</v>
      </c>
      <c r="J72" s="119" t="s">
        <v>361</v>
      </c>
      <c r="K72" s="118">
        <v>-10</v>
      </c>
      <c r="L72" s="118" t="s">
        <v>201</v>
      </c>
      <c r="M72" s="119" t="s">
        <v>187</v>
      </c>
      <c r="N72" s="119"/>
      <c r="O72" s="120" t="s">
        <v>249</v>
      </c>
      <c r="P72" s="120" t="s">
        <v>362</v>
      </c>
    </row>
    <row r="73" spans="1:16" ht="12.75" customHeight="1" x14ac:dyDescent="0.2">
      <c r="A73" s="41" t="str">
        <f t="shared" si="0"/>
        <v> AAPS 47.561 </v>
      </c>
      <c r="B73" s="19" t="str">
        <f t="shared" si="1"/>
        <v>I</v>
      </c>
      <c r="C73" s="41">
        <f t="shared" si="2"/>
        <v>43230.608999999997</v>
      </c>
      <c r="D73" t="str">
        <f t="shared" si="3"/>
        <v>vis</v>
      </c>
      <c r="E73">
        <f>VLOOKUP(C73,'Active 1'!C$21:E$966,3,FALSE)</f>
        <v>0</v>
      </c>
      <c r="F73" s="19" t="s">
        <v>140</v>
      </c>
      <c r="G73" t="str">
        <f t="shared" si="4"/>
        <v>43230.609</v>
      </c>
      <c r="H73" s="41">
        <f t="shared" si="5"/>
        <v>0</v>
      </c>
      <c r="I73" s="118" t="s">
        <v>363</v>
      </c>
      <c r="J73" s="119" t="s">
        <v>364</v>
      </c>
      <c r="K73" s="118">
        <v>0</v>
      </c>
      <c r="L73" s="118" t="s">
        <v>225</v>
      </c>
      <c r="M73" s="119" t="s">
        <v>365</v>
      </c>
      <c r="N73" s="119" t="s">
        <v>366</v>
      </c>
      <c r="O73" s="120" t="s">
        <v>367</v>
      </c>
      <c r="P73" s="120" t="s">
        <v>72</v>
      </c>
    </row>
    <row r="74" spans="1:16" ht="12.75" customHeight="1" x14ac:dyDescent="0.2">
      <c r="A74" s="41" t="str">
        <f t="shared" si="0"/>
        <v> AOEB 3 </v>
      </c>
      <c r="B74" s="19" t="str">
        <f t="shared" si="1"/>
        <v>I</v>
      </c>
      <c r="C74" s="41">
        <f t="shared" si="2"/>
        <v>43577.775999999998</v>
      </c>
      <c r="D74" t="str">
        <f t="shared" si="3"/>
        <v>vis</v>
      </c>
      <c r="E74">
        <f>VLOOKUP(C74,'Active 1'!C$21:E$966,3,FALSE)</f>
        <v>424.99579585095546</v>
      </c>
      <c r="F74" s="19" t="s">
        <v>140</v>
      </c>
      <c r="G74" t="str">
        <f t="shared" si="4"/>
        <v>43577.776</v>
      </c>
      <c r="H74" s="41">
        <f t="shared" si="5"/>
        <v>425</v>
      </c>
      <c r="I74" s="118" t="s">
        <v>368</v>
      </c>
      <c r="J74" s="119" t="s">
        <v>369</v>
      </c>
      <c r="K74" s="118">
        <v>425</v>
      </c>
      <c r="L74" s="118" t="s">
        <v>256</v>
      </c>
      <c r="M74" s="119" t="s">
        <v>187</v>
      </c>
      <c r="N74" s="119"/>
      <c r="O74" s="120" t="s">
        <v>370</v>
      </c>
      <c r="P74" s="120" t="s">
        <v>359</v>
      </c>
    </row>
    <row r="75" spans="1:16" ht="12.75" customHeight="1" x14ac:dyDescent="0.2">
      <c r="A75" s="41" t="str">
        <f t="shared" ref="A75:A138" si="6">P75</f>
        <v> BBS 37 </v>
      </c>
      <c r="B75" s="19" t="str">
        <f t="shared" ref="B75:B138" si="7">IF(H75=INT(H75),"I","II")</f>
        <v>I</v>
      </c>
      <c r="C75" s="41">
        <f t="shared" ref="C75:C138" si="8">1*G75</f>
        <v>43624.343999999997</v>
      </c>
      <c r="D75" t="str">
        <f t="shared" ref="D75:D138" si="9">VLOOKUP(F75,I$1:J$5,2,FALSE)</f>
        <v>vis</v>
      </c>
      <c r="E75">
        <f>VLOOKUP(C75,'Active 1'!C$21:E$966,3,FALSE)</f>
        <v>482.00353051809526</v>
      </c>
      <c r="F75" s="19" t="s">
        <v>140</v>
      </c>
      <c r="G75" t="str">
        <f t="shared" ref="G75:G138" si="10">MID(I75,3,LEN(I75)-3)</f>
        <v>43624.344</v>
      </c>
      <c r="H75" s="41">
        <f t="shared" ref="H75:H138" si="11">1*K75</f>
        <v>482</v>
      </c>
      <c r="I75" s="118" t="s">
        <v>371</v>
      </c>
      <c r="J75" s="119" t="s">
        <v>372</v>
      </c>
      <c r="K75" s="118">
        <v>482</v>
      </c>
      <c r="L75" s="118" t="s">
        <v>273</v>
      </c>
      <c r="M75" s="119" t="s">
        <v>187</v>
      </c>
      <c r="N75" s="119"/>
      <c r="O75" s="120" t="s">
        <v>188</v>
      </c>
      <c r="P75" s="120" t="s">
        <v>373</v>
      </c>
    </row>
    <row r="76" spans="1:16" ht="12.75" customHeight="1" x14ac:dyDescent="0.2">
      <c r="A76" s="41" t="str">
        <f t="shared" si="6"/>
        <v> AOEB 3 </v>
      </c>
      <c r="B76" s="19" t="str">
        <f t="shared" si="7"/>
        <v>I</v>
      </c>
      <c r="C76" s="41">
        <f t="shared" si="8"/>
        <v>43631.688999999998</v>
      </c>
      <c r="D76" t="str">
        <f t="shared" si="9"/>
        <v>vis</v>
      </c>
      <c r="E76">
        <f>VLOOKUP(C76,'Active 1'!C$21:E$966,3,FALSE)</f>
        <v>490.99515161262826</v>
      </c>
      <c r="F76" s="19" t="s">
        <v>140</v>
      </c>
      <c r="G76" t="str">
        <f t="shared" si="10"/>
        <v>43631.689</v>
      </c>
      <c r="H76" s="41">
        <f t="shared" si="11"/>
        <v>491</v>
      </c>
      <c r="I76" s="118" t="s">
        <v>374</v>
      </c>
      <c r="J76" s="119" t="s">
        <v>375</v>
      </c>
      <c r="K76" s="118">
        <v>491</v>
      </c>
      <c r="L76" s="118" t="s">
        <v>186</v>
      </c>
      <c r="M76" s="119" t="s">
        <v>187</v>
      </c>
      <c r="N76" s="119"/>
      <c r="O76" s="120" t="s">
        <v>376</v>
      </c>
      <c r="P76" s="120" t="s">
        <v>359</v>
      </c>
    </row>
    <row r="77" spans="1:16" ht="12.75" customHeight="1" x14ac:dyDescent="0.2">
      <c r="A77" s="41" t="str">
        <f t="shared" si="6"/>
        <v> BBS 37 </v>
      </c>
      <c r="B77" s="19" t="str">
        <f t="shared" si="7"/>
        <v>I</v>
      </c>
      <c r="C77" s="41">
        <f t="shared" si="8"/>
        <v>43655.381000000001</v>
      </c>
      <c r="D77" t="str">
        <f t="shared" si="9"/>
        <v>vis</v>
      </c>
      <c r="E77">
        <f>VLOOKUP(C77,'Active 1'!C$21:E$966,3,FALSE)</f>
        <v>519.99848544131009</v>
      </c>
      <c r="F77" s="19" t="s">
        <v>140</v>
      </c>
      <c r="G77" t="str">
        <f t="shared" si="10"/>
        <v>43655.381</v>
      </c>
      <c r="H77" s="41">
        <f t="shared" si="11"/>
        <v>520</v>
      </c>
      <c r="I77" s="118" t="s">
        <v>377</v>
      </c>
      <c r="J77" s="119" t="s">
        <v>378</v>
      </c>
      <c r="K77" s="118">
        <v>520</v>
      </c>
      <c r="L77" s="118" t="s">
        <v>192</v>
      </c>
      <c r="M77" s="119" t="s">
        <v>187</v>
      </c>
      <c r="N77" s="119"/>
      <c r="O77" s="120" t="s">
        <v>315</v>
      </c>
      <c r="P77" s="120" t="s">
        <v>373</v>
      </c>
    </row>
    <row r="78" spans="1:16" ht="12.75" customHeight="1" x14ac:dyDescent="0.2">
      <c r="A78" s="41" t="str">
        <f t="shared" si="6"/>
        <v> BBS 41 </v>
      </c>
      <c r="B78" s="19" t="str">
        <f t="shared" si="7"/>
        <v>I</v>
      </c>
      <c r="C78" s="41">
        <f t="shared" si="8"/>
        <v>43881.654000000002</v>
      </c>
      <c r="D78" t="str">
        <f t="shared" si="9"/>
        <v>vis</v>
      </c>
      <c r="E78">
        <f>VLOOKUP(C78,'Active 1'!C$21:E$966,3,FALSE)</f>
        <v>796.99795173442931</v>
      </c>
      <c r="F78" s="19" t="s">
        <v>140</v>
      </c>
      <c r="G78" t="str">
        <f t="shared" si="10"/>
        <v>43881.654</v>
      </c>
      <c r="H78" s="41">
        <f t="shared" si="11"/>
        <v>797</v>
      </c>
      <c r="I78" s="118" t="s">
        <v>379</v>
      </c>
      <c r="J78" s="119" t="s">
        <v>380</v>
      </c>
      <c r="K78" s="118">
        <v>797</v>
      </c>
      <c r="L78" s="118" t="s">
        <v>196</v>
      </c>
      <c r="M78" s="119" t="s">
        <v>187</v>
      </c>
      <c r="N78" s="119"/>
      <c r="O78" s="120" t="s">
        <v>188</v>
      </c>
      <c r="P78" s="120" t="s">
        <v>381</v>
      </c>
    </row>
    <row r="79" spans="1:16" ht="12.75" customHeight="1" x14ac:dyDescent="0.2">
      <c r="A79" s="41" t="str">
        <f t="shared" si="6"/>
        <v> AOEB 3 </v>
      </c>
      <c r="B79" s="19" t="str">
        <f t="shared" si="7"/>
        <v>I</v>
      </c>
      <c r="C79" s="41">
        <f t="shared" si="8"/>
        <v>43970.694000000003</v>
      </c>
      <c r="D79" t="str">
        <f t="shared" si="9"/>
        <v>vis</v>
      </c>
      <c r="E79">
        <f>VLOOKUP(C79,'Active 1'!C$21:E$966,3,FALSE)</f>
        <v>905.999169196254</v>
      </c>
      <c r="F79" s="19" t="s">
        <v>140</v>
      </c>
      <c r="G79" t="str">
        <f t="shared" si="10"/>
        <v>43970.694</v>
      </c>
      <c r="H79" s="41">
        <f t="shared" si="11"/>
        <v>906</v>
      </c>
      <c r="I79" s="118" t="s">
        <v>382</v>
      </c>
      <c r="J79" s="119" t="s">
        <v>383</v>
      </c>
      <c r="K79" s="118">
        <v>906</v>
      </c>
      <c r="L79" s="118" t="s">
        <v>192</v>
      </c>
      <c r="M79" s="119" t="s">
        <v>187</v>
      </c>
      <c r="N79" s="119"/>
      <c r="O79" s="120" t="s">
        <v>370</v>
      </c>
      <c r="P79" s="120" t="s">
        <v>359</v>
      </c>
    </row>
    <row r="80" spans="1:16" ht="12.75" customHeight="1" x14ac:dyDescent="0.2">
      <c r="A80" s="41" t="str">
        <f t="shared" si="6"/>
        <v> BBS 43 </v>
      </c>
      <c r="B80" s="19" t="str">
        <f t="shared" si="7"/>
        <v>I</v>
      </c>
      <c r="C80" s="41">
        <f t="shared" si="8"/>
        <v>44025.421999999999</v>
      </c>
      <c r="D80" t="str">
        <f t="shared" si="9"/>
        <v>vis</v>
      </c>
      <c r="E80">
        <f>VLOOKUP(C80,'Active 1'!C$21:E$966,3,FALSE)</f>
        <v>972.99623376555098</v>
      </c>
      <c r="F80" s="19" t="s">
        <v>140</v>
      </c>
      <c r="G80" t="str">
        <f t="shared" si="10"/>
        <v>44025.422</v>
      </c>
      <c r="H80" s="41">
        <f t="shared" si="11"/>
        <v>973</v>
      </c>
      <c r="I80" s="118" t="s">
        <v>384</v>
      </c>
      <c r="J80" s="119" t="s">
        <v>385</v>
      </c>
      <c r="K80" s="118">
        <v>973</v>
      </c>
      <c r="L80" s="118" t="s">
        <v>256</v>
      </c>
      <c r="M80" s="119" t="s">
        <v>187</v>
      </c>
      <c r="N80" s="119"/>
      <c r="O80" s="120" t="s">
        <v>249</v>
      </c>
      <c r="P80" s="120" t="s">
        <v>386</v>
      </c>
    </row>
    <row r="81" spans="1:16" ht="12.75" customHeight="1" x14ac:dyDescent="0.2">
      <c r="A81" s="41" t="str">
        <f t="shared" si="6"/>
        <v> BBS 46 </v>
      </c>
      <c r="B81" s="19" t="str">
        <f t="shared" si="7"/>
        <v>I</v>
      </c>
      <c r="C81" s="41">
        <f t="shared" si="8"/>
        <v>44278.661999999997</v>
      </c>
      <c r="D81" t="str">
        <f t="shared" si="9"/>
        <v>vis</v>
      </c>
      <c r="E81">
        <f>VLOOKUP(C81,'Active 1'!C$21:E$966,3,FALSE)</f>
        <v>1283.008231856656</v>
      </c>
      <c r="F81" s="19" t="s">
        <v>140</v>
      </c>
      <c r="G81" t="str">
        <f t="shared" si="10"/>
        <v>44278.662</v>
      </c>
      <c r="H81" s="41">
        <f t="shared" si="11"/>
        <v>1283</v>
      </c>
      <c r="I81" s="118" t="s">
        <v>387</v>
      </c>
      <c r="J81" s="119" t="s">
        <v>388</v>
      </c>
      <c r="K81" s="118">
        <v>1283</v>
      </c>
      <c r="L81" s="118" t="s">
        <v>306</v>
      </c>
      <c r="M81" s="119" t="s">
        <v>187</v>
      </c>
      <c r="N81" s="119"/>
      <c r="O81" s="120" t="s">
        <v>188</v>
      </c>
      <c r="P81" s="120" t="s">
        <v>389</v>
      </c>
    </row>
    <row r="82" spans="1:16" ht="12.75" customHeight="1" x14ac:dyDescent="0.2">
      <c r="A82" s="41" t="str">
        <f t="shared" si="6"/>
        <v> BBS 47 </v>
      </c>
      <c r="B82" s="19" t="str">
        <f t="shared" si="7"/>
        <v>I</v>
      </c>
      <c r="C82" s="41">
        <f t="shared" si="8"/>
        <v>44337.47</v>
      </c>
      <c r="D82" t="str">
        <f t="shared" si="9"/>
        <v>vis</v>
      </c>
      <c r="E82">
        <f>VLOOKUP(C82,'Active 1'!C$21:E$966,3,FALSE)</f>
        <v>1354.9999613770449</v>
      </c>
      <c r="F82" s="19" t="s">
        <v>140</v>
      </c>
      <c r="G82" t="str">
        <f t="shared" si="10"/>
        <v>44337.470</v>
      </c>
      <c r="H82" s="41">
        <f t="shared" si="11"/>
        <v>1355</v>
      </c>
      <c r="I82" s="118" t="s">
        <v>390</v>
      </c>
      <c r="J82" s="119" t="s">
        <v>391</v>
      </c>
      <c r="K82" s="118">
        <v>1355</v>
      </c>
      <c r="L82" s="118" t="s">
        <v>211</v>
      </c>
      <c r="M82" s="119" t="s">
        <v>187</v>
      </c>
      <c r="N82" s="119"/>
      <c r="O82" s="120" t="s">
        <v>249</v>
      </c>
      <c r="P82" s="120" t="s">
        <v>392</v>
      </c>
    </row>
    <row r="83" spans="1:16" ht="12.75" customHeight="1" x14ac:dyDescent="0.2">
      <c r="A83" s="41" t="str">
        <f t="shared" si="6"/>
        <v> BBS 47 </v>
      </c>
      <c r="B83" s="19" t="str">
        <f t="shared" si="7"/>
        <v>I</v>
      </c>
      <c r="C83" s="41">
        <f t="shared" si="8"/>
        <v>44342.368999999999</v>
      </c>
      <c r="D83" t="str">
        <f t="shared" si="9"/>
        <v>vis</v>
      </c>
      <c r="E83">
        <f>VLOOKUP(C83,'Active 1'!C$21:E$966,3,FALSE)</f>
        <v>1360.9972318660971</v>
      </c>
      <c r="F83" s="19" t="s">
        <v>140</v>
      </c>
      <c r="G83" t="str">
        <f t="shared" si="10"/>
        <v>44342.369</v>
      </c>
      <c r="H83" s="41">
        <f t="shared" si="11"/>
        <v>1361</v>
      </c>
      <c r="I83" s="118" t="s">
        <v>393</v>
      </c>
      <c r="J83" s="119" t="s">
        <v>394</v>
      </c>
      <c r="K83" s="118">
        <v>1361</v>
      </c>
      <c r="L83" s="118" t="s">
        <v>196</v>
      </c>
      <c r="M83" s="119" t="s">
        <v>187</v>
      </c>
      <c r="N83" s="119"/>
      <c r="O83" s="120" t="s">
        <v>315</v>
      </c>
      <c r="P83" s="120" t="s">
        <v>392</v>
      </c>
    </row>
    <row r="84" spans="1:16" ht="12.75" customHeight="1" x14ac:dyDescent="0.2">
      <c r="A84" s="41" t="str">
        <f t="shared" si="6"/>
        <v> BBS 47 </v>
      </c>
      <c r="B84" s="19" t="str">
        <f t="shared" si="7"/>
        <v>I</v>
      </c>
      <c r="C84" s="41">
        <f t="shared" si="8"/>
        <v>44354.625999999997</v>
      </c>
      <c r="D84" t="str">
        <f t="shared" si="9"/>
        <v>vis</v>
      </c>
      <c r="E84">
        <f>VLOOKUP(C84,'Active 1'!C$21:E$966,3,FALSE)</f>
        <v>1376.0020378232998</v>
      </c>
      <c r="F84" s="19" t="s">
        <v>140</v>
      </c>
      <c r="G84" t="str">
        <f t="shared" si="10"/>
        <v>44354.626</v>
      </c>
      <c r="H84" s="41">
        <f t="shared" si="11"/>
        <v>1376</v>
      </c>
      <c r="I84" s="118" t="s">
        <v>395</v>
      </c>
      <c r="J84" s="119" t="s">
        <v>396</v>
      </c>
      <c r="K84" s="118">
        <v>1376</v>
      </c>
      <c r="L84" s="118" t="s">
        <v>204</v>
      </c>
      <c r="M84" s="119" t="s">
        <v>187</v>
      </c>
      <c r="N84" s="119"/>
      <c r="O84" s="120" t="s">
        <v>188</v>
      </c>
      <c r="P84" s="120" t="s">
        <v>392</v>
      </c>
    </row>
    <row r="85" spans="1:16" ht="12.75" customHeight="1" x14ac:dyDescent="0.2">
      <c r="A85" s="41" t="str">
        <f t="shared" si="6"/>
        <v> AOEB 3 </v>
      </c>
      <c r="B85" s="19" t="str">
        <f t="shared" si="7"/>
        <v>I</v>
      </c>
      <c r="C85" s="41">
        <f t="shared" si="8"/>
        <v>44670.758999999998</v>
      </c>
      <c r="D85" t="str">
        <f t="shared" si="9"/>
        <v>vis</v>
      </c>
      <c r="E85">
        <f>VLOOKUP(C85,'Active 1'!C$21:E$966,3,FALSE)</f>
        <v>1763.006551298804</v>
      </c>
      <c r="F85" s="19" t="s">
        <v>140</v>
      </c>
      <c r="G85" t="str">
        <f t="shared" si="10"/>
        <v>44670.759</v>
      </c>
      <c r="H85" s="41">
        <f t="shared" si="11"/>
        <v>1763</v>
      </c>
      <c r="I85" s="118" t="s">
        <v>397</v>
      </c>
      <c r="J85" s="119" t="s">
        <v>398</v>
      </c>
      <c r="K85" s="118">
        <v>1763</v>
      </c>
      <c r="L85" s="118" t="s">
        <v>208</v>
      </c>
      <c r="M85" s="119" t="s">
        <v>187</v>
      </c>
      <c r="N85" s="119"/>
      <c r="O85" s="120" t="s">
        <v>370</v>
      </c>
      <c r="P85" s="120" t="s">
        <v>359</v>
      </c>
    </row>
    <row r="86" spans="1:16" ht="12.75" customHeight="1" x14ac:dyDescent="0.2">
      <c r="A86" s="41" t="str">
        <f t="shared" si="6"/>
        <v> BBS 54 </v>
      </c>
      <c r="B86" s="19" t="str">
        <f t="shared" si="7"/>
        <v>I</v>
      </c>
      <c r="C86" s="41">
        <f t="shared" si="8"/>
        <v>44707.516000000003</v>
      </c>
      <c r="D86" t="str">
        <f t="shared" si="9"/>
        <v>vis</v>
      </c>
      <c r="E86">
        <f>VLOOKUP(C86,'Active 1'!C$21:E$966,3,FALSE)</f>
        <v>1808.0038306142217</v>
      </c>
      <c r="F86" s="19" t="s">
        <v>140</v>
      </c>
      <c r="G86" t="str">
        <f t="shared" si="10"/>
        <v>44707.516</v>
      </c>
      <c r="H86" s="41">
        <f t="shared" si="11"/>
        <v>1808</v>
      </c>
      <c r="I86" s="118" t="s">
        <v>399</v>
      </c>
      <c r="J86" s="119" t="s">
        <v>400</v>
      </c>
      <c r="K86" s="118">
        <v>1808</v>
      </c>
      <c r="L86" s="118" t="s">
        <v>273</v>
      </c>
      <c r="M86" s="119" t="s">
        <v>187</v>
      </c>
      <c r="N86" s="119"/>
      <c r="O86" s="120" t="s">
        <v>249</v>
      </c>
      <c r="P86" s="120" t="s">
        <v>401</v>
      </c>
    </row>
    <row r="87" spans="1:16" ht="12.75" customHeight="1" x14ac:dyDescent="0.2">
      <c r="A87" s="41" t="str">
        <f t="shared" si="6"/>
        <v> BBS 54 </v>
      </c>
      <c r="B87" s="19" t="str">
        <f t="shared" si="7"/>
        <v>I</v>
      </c>
      <c r="C87" s="41">
        <f t="shared" si="8"/>
        <v>44725.483</v>
      </c>
      <c r="D87" t="str">
        <f t="shared" si="9"/>
        <v>vis</v>
      </c>
      <c r="E87">
        <f>VLOOKUP(C87,'Active 1'!C$21:E$966,3,FALSE)</f>
        <v>1829.9987191377645</v>
      </c>
      <c r="F87" s="19" t="s">
        <v>140</v>
      </c>
      <c r="G87" t="str">
        <f t="shared" si="10"/>
        <v>44725.483</v>
      </c>
      <c r="H87" s="41">
        <f t="shared" si="11"/>
        <v>1830</v>
      </c>
      <c r="I87" s="118" t="s">
        <v>402</v>
      </c>
      <c r="J87" s="119" t="s">
        <v>403</v>
      </c>
      <c r="K87" s="118">
        <v>1830</v>
      </c>
      <c r="L87" s="118" t="s">
        <v>192</v>
      </c>
      <c r="M87" s="119" t="s">
        <v>187</v>
      </c>
      <c r="N87" s="119"/>
      <c r="O87" s="120" t="s">
        <v>249</v>
      </c>
      <c r="P87" s="120" t="s">
        <v>401</v>
      </c>
    </row>
    <row r="88" spans="1:16" ht="12.75" customHeight="1" x14ac:dyDescent="0.2">
      <c r="A88" s="41" t="str">
        <f t="shared" si="6"/>
        <v> BBS 60 </v>
      </c>
      <c r="B88" s="19" t="str">
        <f t="shared" si="7"/>
        <v>I</v>
      </c>
      <c r="C88" s="41">
        <f t="shared" si="8"/>
        <v>45078.372000000003</v>
      </c>
      <c r="D88" t="str">
        <f t="shared" si="9"/>
        <v>vis</v>
      </c>
      <c r="E88">
        <f>VLOOKUP(C88,'Active 1'!C$21:E$966,3,FALSE)</f>
        <v>2261.9992877460954</v>
      </c>
      <c r="F88" s="19" t="s">
        <v>140</v>
      </c>
      <c r="G88" t="str">
        <f t="shared" si="10"/>
        <v>45078.372</v>
      </c>
      <c r="H88" s="41">
        <f t="shared" si="11"/>
        <v>2262</v>
      </c>
      <c r="I88" s="118" t="s">
        <v>404</v>
      </c>
      <c r="J88" s="119" t="s">
        <v>405</v>
      </c>
      <c r="K88" s="118">
        <v>2262</v>
      </c>
      <c r="L88" s="118" t="s">
        <v>192</v>
      </c>
      <c r="M88" s="119" t="s">
        <v>187</v>
      </c>
      <c r="N88" s="119"/>
      <c r="O88" s="120" t="s">
        <v>249</v>
      </c>
      <c r="P88" s="120" t="s">
        <v>406</v>
      </c>
    </row>
    <row r="89" spans="1:16" ht="12.75" customHeight="1" x14ac:dyDescent="0.2">
      <c r="A89" s="41" t="str">
        <f t="shared" si="6"/>
        <v> AOEB 3 </v>
      </c>
      <c r="B89" s="19" t="str">
        <f t="shared" si="7"/>
        <v>I</v>
      </c>
      <c r="C89" s="41">
        <f t="shared" si="8"/>
        <v>45442.697999999997</v>
      </c>
      <c r="D89" t="str">
        <f t="shared" si="9"/>
        <v>vis</v>
      </c>
      <c r="E89">
        <f>VLOOKUP(C89,'Active 1'!C$21:E$966,3,FALSE)</f>
        <v>2708.0008325910603</v>
      </c>
      <c r="F89" s="19" t="s">
        <v>140</v>
      </c>
      <c r="G89" t="str">
        <f t="shared" si="10"/>
        <v>45442.698</v>
      </c>
      <c r="H89" s="41">
        <f t="shared" si="11"/>
        <v>2708</v>
      </c>
      <c r="I89" s="118" t="s">
        <v>407</v>
      </c>
      <c r="J89" s="119" t="s">
        <v>408</v>
      </c>
      <c r="K89" s="118">
        <v>2708</v>
      </c>
      <c r="L89" s="118" t="s">
        <v>201</v>
      </c>
      <c r="M89" s="119" t="s">
        <v>187</v>
      </c>
      <c r="N89" s="119"/>
      <c r="O89" s="120" t="s">
        <v>370</v>
      </c>
      <c r="P89" s="120" t="s">
        <v>359</v>
      </c>
    </row>
    <row r="90" spans="1:16" ht="12.75" customHeight="1" x14ac:dyDescent="0.2">
      <c r="A90" s="41" t="str">
        <f t="shared" si="6"/>
        <v> BRNO 27 </v>
      </c>
      <c r="B90" s="19" t="str">
        <f t="shared" si="7"/>
        <v>I</v>
      </c>
      <c r="C90" s="41">
        <f t="shared" si="8"/>
        <v>45809.472999999998</v>
      </c>
      <c r="D90" t="str">
        <f t="shared" si="9"/>
        <v>vis</v>
      </c>
      <c r="E90">
        <f>VLOOKUP(C90,'Active 1'!C$21:E$966,3,FALSE)</f>
        <v>3157.0004005892692</v>
      </c>
      <c r="F90" s="19" t="s">
        <v>140</v>
      </c>
      <c r="G90" t="str">
        <f t="shared" si="10"/>
        <v>45809.473</v>
      </c>
      <c r="H90" s="41">
        <f t="shared" si="11"/>
        <v>3157</v>
      </c>
      <c r="I90" s="118" t="s">
        <v>409</v>
      </c>
      <c r="J90" s="119" t="s">
        <v>410</v>
      </c>
      <c r="K90" s="118">
        <v>3157</v>
      </c>
      <c r="L90" s="118" t="s">
        <v>225</v>
      </c>
      <c r="M90" s="119" t="s">
        <v>187</v>
      </c>
      <c r="N90" s="119"/>
      <c r="O90" s="120" t="s">
        <v>411</v>
      </c>
      <c r="P90" s="120" t="s">
        <v>412</v>
      </c>
    </row>
    <row r="91" spans="1:16" ht="12.75" customHeight="1" x14ac:dyDescent="0.2">
      <c r="A91" s="41" t="str">
        <f t="shared" si="6"/>
        <v> BBS 72 </v>
      </c>
      <c r="B91" s="19" t="str">
        <f t="shared" si="7"/>
        <v>I</v>
      </c>
      <c r="C91" s="41">
        <f t="shared" si="8"/>
        <v>45818.463000000003</v>
      </c>
      <c r="D91" t="str">
        <f t="shared" si="9"/>
        <v>vis</v>
      </c>
      <c r="E91">
        <f>VLOOKUP(C91,'Active 1'!C$21:E$966,3,FALSE)</f>
        <v>3168.0058020378583</v>
      </c>
      <c r="F91" s="19" t="s">
        <v>140</v>
      </c>
      <c r="G91" t="str">
        <f t="shared" si="10"/>
        <v>45818.463</v>
      </c>
      <c r="H91" s="41">
        <f t="shared" si="11"/>
        <v>3168</v>
      </c>
      <c r="I91" s="118" t="s">
        <v>413</v>
      </c>
      <c r="J91" s="119" t="s">
        <v>414</v>
      </c>
      <c r="K91" s="118">
        <v>3168</v>
      </c>
      <c r="L91" s="118" t="s">
        <v>208</v>
      </c>
      <c r="M91" s="119" t="s">
        <v>187</v>
      </c>
      <c r="N91" s="119"/>
      <c r="O91" s="120" t="s">
        <v>249</v>
      </c>
      <c r="P91" s="120" t="s">
        <v>415</v>
      </c>
    </row>
    <row r="92" spans="1:16" ht="12.75" customHeight="1" x14ac:dyDescent="0.2">
      <c r="A92" s="41" t="str">
        <f t="shared" si="6"/>
        <v> BBS 76 </v>
      </c>
      <c r="B92" s="19" t="str">
        <f t="shared" si="7"/>
        <v>I</v>
      </c>
      <c r="C92" s="41">
        <f t="shared" si="8"/>
        <v>46175.432999999997</v>
      </c>
      <c r="D92" t="str">
        <f t="shared" si="9"/>
        <v>vis</v>
      </c>
      <c r="E92">
        <f>VLOOKUP(C92,'Active 1'!C$21:E$966,3,FALSE)</f>
        <v>3605.0022597798456</v>
      </c>
      <c r="F92" s="19" t="s">
        <v>140</v>
      </c>
      <c r="G92" t="str">
        <f t="shared" si="10"/>
        <v>46175.433</v>
      </c>
      <c r="H92" s="41">
        <f t="shared" si="11"/>
        <v>3605</v>
      </c>
      <c r="I92" s="118" t="s">
        <v>416</v>
      </c>
      <c r="J92" s="119" t="s">
        <v>417</v>
      </c>
      <c r="K92" s="118">
        <v>3605</v>
      </c>
      <c r="L92" s="118" t="s">
        <v>204</v>
      </c>
      <c r="M92" s="119" t="s">
        <v>187</v>
      </c>
      <c r="N92" s="119"/>
      <c r="O92" s="120" t="s">
        <v>249</v>
      </c>
      <c r="P92" s="120" t="s">
        <v>418</v>
      </c>
    </row>
    <row r="93" spans="1:16" ht="12.75" customHeight="1" x14ac:dyDescent="0.2">
      <c r="A93" s="41" t="str">
        <f t="shared" si="6"/>
        <v> BRNO 27 </v>
      </c>
      <c r="B93" s="19" t="str">
        <f t="shared" si="7"/>
        <v>I</v>
      </c>
      <c r="C93" s="41">
        <f t="shared" si="8"/>
        <v>46175.436000000002</v>
      </c>
      <c r="D93" t="str">
        <f t="shared" si="9"/>
        <v>vis</v>
      </c>
      <c r="E93">
        <f>VLOOKUP(C93,'Active 1'!C$21:E$966,3,FALSE)</f>
        <v>3605.0059323276087</v>
      </c>
      <c r="F93" s="19" t="s">
        <v>140</v>
      </c>
      <c r="G93" t="str">
        <f t="shared" si="10"/>
        <v>46175.436</v>
      </c>
      <c r="H93" s="41">
        <f t="shared" si="11"/>
        <v>3605</v>
      </c>
      <c r="I93" s="118" t="s">
        <v>419</v>
      </c>
      <c r="J93" s="119" t="s">
        <v>420</v>
      </c>
      <c r="K93" s="118">
        <v>3605</v>
      </c>
      <c r="L93" s="118" t="s">
        <v>208</v>
      </c>
      <c r="M93" s="119" t="s">
        <v>187</v>
      </c>
      <c r="N93" s="119"/>
      <c r="O93" s="120" t="s">
        <v>421</v>
      </c>
      <c r="P93" s="120" t="s">
        <v>412</v>
      </c>
    </row>
    <row r="94" spans="1:16" ht="12.75" customHeight="1" x14ac:dyDescent="0.2">
      <c r="A94" s="41" t="str">
        <f t="shared" si="6"/>
        <v> BRNO 27 </v>
      </c>
      <c r="B94" s="19" t="str">
        <f t="shared" si="7"/>
        <v>I</v>
      </c>
      <c r="C94" s="41">
        <f t="shared" si="8"/>
        <v>46175.436000000002</v>
      </c>
      <c r="D94" t="str">
        <f t="shared" si="9"/>
        <v>vis</v>
      </c>
      <c r="E94">
        <f>VLOOKUP(C94,'Active 1'!C$21:E$966,3,FALSE)</f>
        <v>3605.0059323276087</v>
      </c>
      <c r="F94" s="19" t="s">
        <v>140</v>
      </c>
      <c r="G94" t="str">
        <f t="shared" si="10"/>
        <v>46175.436</v>
      </c>
      <c r="H94" s="41">
        <f t="shared" si="11"/>
        <v>3605</v>
      </c>
      <c r="I94" s="118" t="s">
        <v>419</v>
      </c>
      <c r="J94" s="119" t="s">
        <v>420</v>
      </c>
      <c r="K94" s="118">
        <v>3605</v>
      </c>
      <c r="L94" s="118" t="s">
        <v>208</v>
      </c>
      <c r="M94" s="119" t="s">
        <v>187</v>
      </c>
      <c r="N94" s="119"/>
      <c r="O94" s="120" t="s">
        <v>422</v>
      </c>
      <c r="P94" s="120" t="s">
        <v>412</v>
      </c>
    </row>
    <row r="95" spans="1:16" ht="12.75" customHeight="1" x14ac:dyDescent="0.2">
      <c r="A95" s="41" t="str">
        <f t="shared" si="6"/>
        <v> AOEB 3 </v>
      </c>
      <c r="B95" s="19" t="str">
        <f t="shared" si="7"/>
        <v>I</v>
      </c>
      <c r="C95" s="41">
        <f t="shared" si="8"/>
        <v>46544.648000000001</v>
      </c>
      <c r="D95" t="str">
        <f t="shared" si="9"/>
        <v>vis</v>
      </c>
      <c r="E95">
        <f>VLOOKUP(C95,'Active 1'!C$21:E$966,3,FALSE)</f>
        <v>4056.9888332880173</v>
      </c>
      <c r="F95" s="19" t="s">
        <v>140</v>
      </c>
      <c r="G95" t="str">
        <f t="shared" si="10"/>
        <v>46544.648</v>
      </c>
      <c r="H95" s="41">
        <f t="shared" si="11"/>
        <v>4057</v>
      </c>
      <c r="I95" s="118" t="s">
        <v>423</v>
      </c>
      <c r="J95" s="119" t="s">
        <v>424</v>
      </c>
      <c r="K95" s="118">
        <v>4057</v>
      </c>
      <c r="L95" s="118" t="s">
        <v>331</v>
      </c>
      <c r="M95" s="119" t="s">
        <v>187</v>
      </c>
      <c r="N95" s="119"/>
      <c r="O95" s="120" t="s">
        <v>370</v>
      </c>
      <c r="P95" s="120" t="s">
        <v>359</v>
      </c>
    </row>
    <row r="96" spans="1:16" ht="12.75" customHeight="1" x14ac:dyDescent="0.2">
      <c r="A96" s="41" t="str">
        <f t="shared" si="6"/>
        <v> AOEB 3 </v>
      </c>
      <c r="B96" s="19" t="str">
        <f t="shared" si="7"/>
        <v>I</v>
      </c>
      <c r="C96" s="41">
        <f t="shared" si="8"/>
        <v>46606.737999999998</v>
      </c>
      <c r="D96" t="str">
        <f t="shared" si="9"/>
        <v>vis</v>
      </c>
      <c r="E96">
        <f>VLOOKUP(C96,'Active 1'!C$21:E$966,3,FALSE)</f>
        <v>4132.9983300558097</v>
      </c>
      <c r="F96" s="19" t="s">
        <v>140</v>
      </c>
      <c r="G96" t="str">
        <f t="shared" si="10"/>
        <v>46606.738</v>
      </c>
      <c r="H96" s="41">
        <f t="shared" si="11"/>
        <v>4133</v>
      </c>
      <c r="I96" s="118" t="s">
        <v>425</v>
      </c>
      <c r="J96" s="119" t="s">
        <v>426</v>
      </c>
      <c r="K96" s="118">
        <v>4133</v>
      </c>
      <c r="L96" s="118" t="s">
        <v>192</v>
      </c>
      <c r="M96" s="119" t="s">
        <v>187</v>
      </c>
      <c r="N96" s="119"/>
      <c r="O96" s="120" t="s">
        <v>370</v>
      </c>
      <c r="P96" s="120" t="s">
        <v>359</v>
      </c>
    </row>
    <row r="97" spans="1:16" ht="12.75" customHeight="1" x14ac:dyDescent="0.2">
      <c r="A97" s="41" t="str">
        <f t="shared" si="6"/>
        <v> AOEB 3 </v>
      </c>
      <c r="B97" s="19" t="str">
        <f t="shared" si="7"/>
        <v>I</v>
      </c>
      <c r="C97" s="41">
        <f t="shared" si="8"/>
        <v>46896.728999999999</v>
      </c>
      <c r="D97" t="str">
        <f t="shared" si="9"/>
        <v>vis</v>
      </c>
      <c r="E97">
        <f>VLOOKUP(C97,'Active 1'!C$21:E$966,3,FALSE)</f>
        <v>4488.0002623668152</v>
      </c>
      <c r="F97" s="19" t="s">
        <v>140</v>
      </c>
      <c r="G97" t="str">
        <f t="shared" si="10"/>
        <v>46896.729</v>
      </c>
      <c r="H97" s="41">
        <f t="shared" si="11"/>
        <v>4488</v>
      </c>
      <c r="I97" s="118" t="s">
        <v>427</v>
      </c>
      <c r="J97" s="119" t="s">
        <v>428</v>
      </c>
      <c r="K97" s="118">
        <v>4488</v>
      </c>
      <c r="L97" s="118" t="s">
        <v>225</v>
      </c>
      <c r="M97" s="119" t="s">
        <v>187</v>
      </c>
      <c r="N97" s="119"/>
      <c r="O97" s="120" t="s">
        <v>429</v>
      </c>
      <c r="P97" s="120" t="s">
        <v>359</v>
      </c>
    </row>
    <row r="98" spans="1:16" ht="12.75" customHeight="1" x14ac:dyDescent="0.2">
      <c r="A98" s="41" t="str">
        <f t="shared" si="6"/>
        <v> BBS 83 </v>
      </c>
      <c r="B98" s="19" t="str">
        <f t="shared" si="7"/>
        <v>II</v>
      </c>
      <c r="C98" s="41">
        <f t="shared" si="8"/>
        <v>46909.387999999999</v>
      </c>
      <c r="D98" t="str">
        <f t="shared" si="9"/>
        <v>vis</v>
      </c>
      <c r="E98">
        <f>VLOOKUP(C98,'Active 1'!C$21:E$966,3,FALSE)</f>
        <v>4503.4971897236119</v>
      </c>
      <c r="F98" s="19" t="s">
        <v>140</v>
      </c>
      <c r="G98" t="str">
        <f t="shared" si="10"/>
        <v>46909.388</v>
      </c>
      <c r="H98" s="41">
        <f t="shared" si="11"/>
        <v>4503.5</v>
      </c>
      <c r="I98" s="118" t="s">
        <v>430</v>
      </c>
      <c r="J98" s="119" t="s">
        <v>431</v>
      </c>
      <c r="K98" s="118">
        <v>4503.5</v>
      </c>
      <c r="L98" s="118" t="s">
        <v>196</v>
      </c>
      <c r="M98" s="119" t="s">
        <v>187</v>
      </c>
      <c r="N98" s="119"/>
      <c r="O98" s="120" t="s">
        <v>432</v>
      </c>
      <c r="P98" s="120" t="s">
        <v>433</v>
      </c>
    </row>
    <row r="99" spans="1:16" ht="12.75" customHeight="1" x14ac:dyDescent="0.2">
      <c r="A99" s="41" t="str">
        <f t="shared" si="6"/>
        <v> BBS 88 </v>
      </c>
      <c r="B99" s="19" t="str">
        <f t="shared" si="7"/>
        <v>II</v>
      </c>
      <c r="C99" s="41">
        <f t="shared" si="8"/>
        <v>47270.442000000003</v>
      </c>
      <c r="D99" t="str">
        <f t="shared" si="9"/>
        <v>vis</v>
      </c>
      <c r="E99">
        <f>VLOOKUP(C99,'Active 1'!C$21:E$966,3,FALSE)</f>
        <v>4945.4932091470364</v>
      </c>
      <c r="F99" s="19" t="s">
        <v>140</v>
      </c>
      <c r="G99" t="str">
        <f t="shared" si="10"/>
        <v>47270.442</v>
      </c>
      <c r="H99" s="41">
        <f t="shared" si="11"/>
        <v>4945.5</v>
      </c>
      <c r="I99" s="118" t="s">
        <v>434</v>
      </c>
      <c r="J99" s="119" t="s">
        <v>435</v>
      </c>
      <c r="K99" s="118">
        <v>4945.5</v>
      </c>
      <c r="L99" s="118" t="s">
        <v>269</v>
      </c>
      <c r="M99" s="119" t="s">
        <v>187</v>
      </c>
      <c r="N99" s="119"/>
      <c r="O99" s="120" t="s">
        <v>249</v>
      </c>
      <c r="P99" s="120" t="s">
        <v>436</v>
      </c>
    </row>
    <row r="100" spans="1:16" ht="12.75" customHeight="1" x14ac:dyDescent="0.2">
      <c r="A100" s="41" t="str">
        <f t="shared" si="6"/>
        <v> AOEB 3 </v>
      </c>
      <c r="B100" s="19" t="str">
        <f t="shared" si="7"/>
        <v>I</v>
      </c>
      <c r="C100" s="41">
        <f t="shared" si="8"/>
        <v>47284.756999999998</v>
      </c>
      <c r="D100" t="str">
        <f t="shared" si="9"/>
        <v>vis</v>
      </c>
      <c r="E100">
        <f>VLOOKUP(C100,'Active 1'!C$21:E$966,3,FALSE)</f>
        <v>4963.0173828663246</v>
      </c>
      <c r="F100" s="19" t="s">
        <v>140</v>
      </c>
      <c r="G100" t="str">
        <f t="shared" si="10"/>
        <v>47284.757</v>
      </c>
      <c r="H100" s="41">
        <f t="shared" si="11"/>
        <v>4963</v>
      </c>
      <c r="I100" s="118" t="s">
        <v>437</v>
      </c>
      <c r="J100" s="119" t="s">
        <v>438</v>
      </c>
      <c r="K100" s="118">
        <v>4963</v>
      </c>
      <c r="L100" s="118" t="s">
        <v>439</v>
      </c>
      <c r="M100" s="119" t="s">
        <v>187</v>
      </c>
      <c r="N100" s="119"/>
      <c r="O100" s="120" t="s">
        <v>429</v>
      </c>
      <c r="P100" s="120" t="s">
        <v>359</v>
      </c>
    </row>
    <row r="101" spans="1:16" ht="12.75" customHeight="1" x14ac:dyDescent="0.2">
      <c r="A101" s="41" t="str">
        <f t="shared" si="6"/>
        <v> BBS 88 </v>
      </c>
      <c r="B101" s="19" t="str">
        <f t="shared" si="7"/>
        <v>II</v>
      </c>
      <c r="C101" s="41">
        <f t="shared" si="8"/>
        <v>47288.41</v>
      </c>
      <c r="D101" t="str">
        <f t="shared" si="9"/>
        <v>vis</v>
      </c>
      <c r="E101">
        <f>VLOOKUP(C101,'Active 1'!C$21:E$966,3,FALSE)</f>
        <v>4967.4893218531697</v>
      </c>
      <c r="F101" s="19" t="s">
        <v>140</v>
      </c>
      <c r="G101" t="str">
        <f t="shared" si="10"/>
        <v>47288.410</v>
      </c>
      <c r="H101" s="41">
        <f t="shared" si="11"/>
        <v>4967.5</v>
      </c>
      <c r="I101" s="118" t="s">
        <v>440</v>
      </c>
      <c r="J101" s="119" t="s">
        <v>441</v>
      </c>
      <c r="K101" s="118">
        <v>4967.5</v>
      </c>
      <c r="L101" s="118" t="s">
        <v>331</v>
      </c>
      <c r="M101" s="119" t="s">
        <v>187</v>
      </c>
      <c r="N101" s="119"/>
      <c r="O101" s="120" t="s">
        <v>249</v>
      </c>
      <c r="P101" s="120" t="s">
        <v>436</v>
      </c>
    </row>
    <row r="102" spans="1:16" ht="12.75" customHeight="1" x14ac:dyDescent="0.2">
      <c r="A102" s="41" t="str">
        <f t="shared" si="6"/>
        <v> BBS 88 </v>
      </c>
      <c r="B102" s="19" t="str">
        <f t="shared" si="7"/>
        <v>II</v>
      </c>
      <c r="C102" s="41">
        <f t="shared" si="8"/>
        <v>47288.417000000001</v>
      </c>
      <c r="D102" t="str">
        <f t="shared" si="9"/>
        <v>vis</v>
      </c>
      <c r="E102">
        <f>VLOOKUP(C102,'Active 1'!C$21:E$966,3,FALSE)</f>
        <v>4967.4978911312692</v>
      </c>
      <c r="F102" s="19" t="s">
        <v>140</v>
      </c>
      <c r="G102" t="str">
        <f t="shared" si="10"/>
        <v>47288.417</v>
      </c>
      <c r="H102" s="41">
        <f t="shared" si="11"/>
        <v>4967.5</v>
      </c>
      <c r="I102" s="118" t="s">
        <v>442</v>
      </c>
      <c r="J102" s="119" t="s">
        <v>443</v>
      </c>
      <c r="K102" s="118">
        <v>4967.5</v>
      </c>
      <c r="L102" s="118" t="s">
        <v>196</v>
      </c>
      <c r="M102" s="119" t="s">
        <v>187</v>
      </c>
      <c r="N102" s="119"/>
      <c r="O102" s="120" t="s">
        <v>432</v>
      </c>
      <c r="P102" s="120" t="s">
        <v>436</v>
      </c>
    </row>
    <row r="103" spans="1:16" ht="12.75" customHeight="1" x14ac:dyDescent="0.2">
      <c r="A103" s="41" t="str">
        <f t="shared" si="6"/>
        <v> BRNO 30 </v>
      </c>
      <c r="B103" s="19" t="str">
        <f t="shared" si="7"/>
        <v>I</v>
      </c>
      <c r="C103" s="41">
        <f t="shared" si="8"/>
        <v>47290.457000000002</v>
      </c>
      <c r="D103" t="str">
        <f t="shared" si="9"/>
        <v>vis</v>
      </c>
      <c r="E103">
        <f>VLOOKUP(C103,'Active 1'!C$21:E$966,3,FALSE)</f>
        <v>4969.9952236068111</v>
      </c>
      <c r="F103" s="19" t="s">
        <v>140</v>
      </c>
      <c r="G103" t="str">
        <f t="shared" si="10"/>
        <v>47290.457</v>
      </c>
      <c r="H103" s="41">
        <f t="shared" si="11"/>
        <v>4970</v>
      </c>
      <c r="I103" s="118" t="s">
        <v>444</v>
      </c>
      <c r="J103" s="119" t="s">
        <v>445</v>
      </c>
      <c r="K103" s="118">
        <v>4970</v>
      </c>
      <c r="L103" s="118" t="s">
        <v>186</v>
      </c>
      <c r="M103" s="119" t="s">
        <v>187</v>
      </c>
      <c r="N103" s="119"/>
      <c r="O103" s="120" t="s">
        <v>446</v>
      </c>
      <c r="P103" s="120" t="s">
        <v>447</v>
      </c>
    </row>
    <row r="104" spans="1:16" ht="12.75" customHeight="1" x14ac:dyDescent="0.2">
      <c r="A104" s="41" t="str">
        <f t="shared" si="6"/>
        <v> AOEB 3 </v>
      </c>
      <c r="B104" s="19" t="str">
        <f t="shared" si="7"/>
        <v>I</v>
      </c>
      <c r="C104" s="41">
        <f t="shared" si="8"/>
        <v>47311.694000000003</v>
      </c>
      <c r="D104" t="str">
        <f t="shared" si="9"/>
        <v>vis</v>
      </c>
      <c r="E104">
        <f>VLOOKUP(C104,'Active 1'!C$21:E$966,3,FALSE)</f>
        <v>4995.99318918674</v>
      </c>
      <c r="F104" s="19" t="s">
        <v>140</v>
      </c>
      <c r="G104" t="str">
        <f t="shared" si="10"/>
        <v>47311.694</v>
      </c>
      <c r="H104" s="41">
        <f t="shared" si="11"/>
        <v>4996</v>
      </c>
      <c r="I104" s="118" t="s">
        <v>448</v>
      </c>
      <c r="J104" s="119" t="s">
        <v>449</v>
      </c>
      <c r="K104" s="118">
        <v>4996</v>
      </c>
      <c r="L104" s="118" t="s">
        <v>269</v>
      </c>
      <c r="M104" s="119" t="s">
        <v>187</v>
      </c>
      <c r="N104" s="119"/>
      <c r="O104" s="120" t="s">
        <v>450</v>
      </c>
      <c r="P104" s="120" t="s">
        <v>359</v>
      </c>
    </row>
    <row r="105" spans="1:16" ht="12.75" customHeight="1" x14ac:dyDescent="0.2">
      <c r="A105" s="41" t="str">
        <f t="shared" si="6"/>
        <v> AOEB 3 </v>
      </c>
      <c r="B105" s="19" t="str">
        <f t="shared" si="7"/>
        <v>I</v>
      </c>
      <c r="C105" s="41">
        <f t="shared" si="8"/>
        <v>47320.682000000001</v>
      </c>
      <c r="D105" t="str">
        <f t="shared" si="9"/>
        <v>vis</v>
      </c>
      <c r="E105">
        <f>VLOOKUP(C105,'Active 1'!C$21:E$966,3,FALSE)</f>
        <v>5006.9961422701472</v>
      </c>
      <c r="F105" s="19" t="s">
        <v>140</v>
      </c>
      <c r="G105" t="str">
        <f t="shared" si="10"/>
        <v>47320.682</v>
      </c>
      <c r="H105" s="41">
        <f t="shared" si="11"/>
        <v>5007</v>
      </c>
      <c r="I105" s="118" t="s">
        <v>451</v>
      </c>
      <c r="J105" s="119" t="s">
        <v>452</v>
      </c>
      <c r="K105" s="118">
        <v>5007</v>
      </c>
      <c r="L105" s="118" t="s">
        <v>256</v>
      </c>
      <c r="M105" s="119" t="s">
        <v>187</v>
      </c>
      <c r="N105" s="119"/>
      <c r="O105" s="120" t="s">
        <v>450</v>
      </c>
      <c r="P105" s="120" t="s">
        <v>359</v>
      </c>
    </row>
    <row r="106" spans="1:16" ht="12.75" customHeight="1" x14ac:dyDescent="0.2">
      <c r="A106" s="41" t="str">
        <f t="shared" si="6"/>
        <v> BBS 88 </v>
      </c>
      <c r="B106" s="19" t="str">
        <f t="shared" si="7"/>
        <v>I</v>
      </c>
      <c r="C106" s="41">
        <f t="shared" si="8"/>
        <v>47326.404999999999</v>
      </c>
      <c r="D106" t="str">
        <f t="shared" si="9"/>
        <v>vis</v>
      </c>
      <c r="E106">
        <f>VLOOKUP(C106,'Active 1'!C$21:E$966,3,FALSE)</f>
        <v>5014.0021392101044</v>
      </c>
      <c r="F106" s="19" t="s">
        <v>140</v>
      </c>
      <c r="G106" t="str">
        <f t="shared" si="10"/>
        <v>47326.405</v>
      </c>
      <c r="H106" s="41">
        <f t="shared" si="11"/>
        <v>5014</v>
      </c>
      <c r="I106" s="118" t="s">
        <v>453</v>
      </c>
      <c r="J106" s="119" t="s">
        <v>454</v>
      </c>
      <c r="K106" s="118">
        <v>5014</v>
      </c>
      <c r="L106" s="118" t="s">
        <v>204</v>
      </c>
      <c r="M106" s="119" t="s">
        <v>187</v>
      </c>
      <c r="N106" s="119"/>
      <c r="O106" s="120" t="s">
        <v>249</v>
      </c>
      <c r="P106" s="120" t="s">
        <v>436</v>
      </c>
    </row>
    <row r="107" spans="1:16" ht="12.75" customHeight="1" x14ac:dyDescent="0.2">
      <c r="A107" s="41" t="str">
        <f t="shared" si="6"/>
        <v> BBS 89 </v>
      </c>
      <c r="B107" s="19" t="str">
        <f t="shared" si="7"/>
        <v>I</v>
      </c>
      <c r="C107" s="41">
        <f t="shared" si="8"/>
        <v>47330.487999999998</v>
      </c>
      <c r="D107" t="str">
        <f t="shared" si="9"/>
        <v>vis</v>
      </c>
      <c r="E107">
        <f>VLOOKUP(C107,'Active 1'!C$21:E$966,3,FALSE)</f>
        <v>5019.0004767089422</v>
      </c>
      <c r="F107" s="19" t="s">
        <v>140</v>
      </c>
      <c r="G107" t="str">
        <f t="shared" si="10"/>
        <v>47330.488</v>
      </c>
      <c r="H107" s="41">
        <f t="shared" si="11"/>
        <v>5019</v>
      </c>
      <c r="I107" s="118" t="s">
        <v>455</v>
      </c>
      <c r="J107" s="119" t="s">
        <v>456</v>
      </c>
      <c r="K107" s="118">
        <v>5019</v>
      </c>
      <c r="L107" s="118" t="s">
        <v>225</v>
      </c>
      <c r="M107" s="119" t="s">
        <v>187</v>
      </c>
      <c r="N107" s="119"/>
      <c r="O107" s="120" t="s">
        <v>457</v>
      </c>
      <c r="P107" s="120" t="s">
        <v>458</v>
      </c>
    </row>
    <row r="108" spans="1:16" ht="12.75" customHeight="1" x14ac:dyDescent="0.2">
      <c r="A108" s="41" t="str">
        <f t="shared" si="6"/>
        <v> BBS 89 </v>
      </c>
      <c r="B108" s="19" t="str">
        <f t="shared" si="7"/>
        <v>I</v>
      </c>
      <c r="C108" s="41">
        <f t="shared" si="8"/>
        <v>47344.375999999997</v>
      </c>
      <c r="D108" t="str">
        <f t="shared" si="9"/>
        <v>vis</v>
      </c>
      <c r="E108">
        <f>VLOOKUP(C108,'Active 1'!C$21:E$966,3,FALSE)</f>
        <v>5036.0019244639925</v>
      </c>
      <c r="F108" s="19" t="s">
        <v>140</v>
      </c>
      <c r="G108" t="str">
        <f t="shared" si="10"/>
        <v>47344.376</v>
      </c>
      <c r="H108" s="41">
        <f t="shared" si="11"/>
        <v>5036</v>
      </c>
      <c r="I108" s="118" t="s">
        <v>459</v>
      </c>
      <c r="J108" s="119" t="s">
        <v>460</v>
      </c>
      <c r="K108" s="118">
        <v>5036</v>
      </c>
      <c r="L108" s="118" t="s">
        <v>204</v>
      </c>
      <c r="M108" s="119" t="s">
        <v>187</v>
      </c>
      <c r="N108" s="119"/>
      <c r="O108" s="120" t="s">
        <v>461</v>
      </c>
      <c r="P108" s="120" t="s">
        <v>458</v>
      </c>
    </row>
    <row r="109" spans="1:16" ht="12.75" customHeight="1" x14ac:dyDescent="0.2">
      <c r="A109" s="41" t="str">
        <f t="shared" si="6"/>
        <v>IBVS 3404 </v>
      </c>
      <c r="B109" s="19" t="str">
        <f t="shared" si="7"/>
        <v>I</v>
      </c>
      <c r="C109" s="41">
        <f t="shared" si="8"/>
        <v>47620.4738</v>
      </c>
      <c r="D109" t="str">
        <f t="shared" si="9"/>
        <v>vis</v>
      </c>
      <c r="E109">
        <f>VLOOKUP(C109,'Active 1'!C$21:E$966,3,FALSE)</f>
        <v>5373.9960432705002</v>
      </c>
      <c r="F109" s="19" t="s">
        <v>140</v>
      </c>
      <c r="G109" t="str">
        <f t="shared" si="10"/>
        <v>47620.4738</v>
      </c>
      <c r="H109" s="41">
        <f t="shared" si="11"/>
        <v>5374</v>
      </c>
      <c r="I109" s="118" t="s">
        <v>462</v>
      </c>
      <c r="J109" s="119" t="s">
        <v>463</v>
      </c>
      <c r="K109" s="118">
        <v>5374</v>
      </c>
      <c r="L109" s="118" t="s">
        <v>464</v>
      </c>
      <c r="M109" s="119" t="s">
        <v>365</v>
      </c>
      <c r="N109" s="119" t="s">
        <v>366</v>
      </c>
      <c r="O109" s="120" t="s">
        <v>465</v>
      </c>
      <c r="P109" s="121" t="s">
        <v>466</v>
      </c>
    </row>
    <row r="110" spans="1:16" ht="12.75" customHeight="1" x14ac:dyDescent="0.2">
      <c r="A110" s="41" t="str">
        <f t="shared" si="6"/>
        <v> BBS 92 </v>
      </c>
      <c r="B110" s="19" t="str">
        <f t="shared" si="7"/>
        <v>II</v>
      </c>
      <c r="C110" s="41">
        <f t="shared" si="8"/>
        <v>47654.392</v>
      </c>
      <c r="D110" t="str">
        <f t="shared" si="9"/>
        <v>vis</v>
      </c>
      <c r="E110">
        <f>VLOOKUP(C110,'Active 1'!C$21:E$966,3,FALSE)</f>
        <v>5415.5181130606352</v>
      </c>
      <c r="F110" s="19" t="s">
        <v>140</v>
      </c>
      <c r="G110" t="str">
        <f t="shared" si="10"/>
        <v>47654.392</v>
      </c>
      <c r="H110" s="41">
        <f t="shared" si="11"/>
        <v>5415.5</v>
      </c>
      <c r="I110" s="118" t="s">
        <v>467</v>
      </c>
      <c r="J110" s="119" t="s">
        <v>468</v>
      </c>
      <c r="K110" s="118">
        <v>5415.5</v>
      </c>
      <c r="L110" s="118" t="s">
        <v>469</v>
      </c>
      <c r="M110" s="119" t="s">
        <v>187</v>
      </c>
      <c r="N110" s="119"/>
      <c r="O110" s="120" t="s">
        <v>432</v>
      </c>
      <c r="P110" s="120" t="s">
        <v>470</v>
      </c>
    </row>
    <row r="111" spans="1:16" ht="12.75" customHeight="1" x14ac:dyDescent="0.2">
      <c r="A111" s="41" t="str">
        <f t="shared" si="6"/>
        <v>IBVS 3404 </v>
      </c>
      <c r="B111" s="19" t="str">
        <f t="shared" si="7"/>
        <v>II</v>
      </c>
      <c r="C111" s="41">
        <f t="shared" si="8"/>
        <v>47658.457999999999</v>
      </c>
      <c r="D111" t="str">
        <f t="shared" si="9"/>
        <v>vis</v>
      </c>
      <c r="E111">
        <f>VLOOKUP(C111,'Active 1'!C$21:E$966,3,FALSE)</f>
        <v>5420.4956394555102</v>
      </c>
      <c r="F111" s="19" t="s">
        <v>140</v>
      </c>
      <c r="G111" t="str">
        <f t="shared" si="10"/>
        <v>47658.4580</v>
      </c>
      <c r="H111" s="41">
        <f t="shared" si="11"/>
        <v>5420.5</v>
      </c>
      <c r="I111" s="118" t="s">
        <v>471</v>
      </c>
      <c r="J111" s="119" t="s">
        <v>472</v>
      </c>
      <c r="K111" s="118">
        <v>5420.5</v>
      </c>
      <c r="L111" s="118" t="s">
        <v>473</v>
      </c>
      <c r="M111" s="119" t="s">
        <v>365</v>
      </c>
      <c r="N111" s="119" t="s">
        <v>366</v>
      </c>
      <c r="O111" s="120" t="s">
        <v>465</v>
      </c>
      <c r="P111" s="121" t="s">
        <v>466</v>
      </c>
    </row>
    <row r="112" spans="1:16" ht="12.75" customHeight="1" x14ac:dyDescent="0.2">
      <c r="A112" s="41" t="str">
        <f t="shared" si="6"/>
        <v> AOEB 3 </v>
      </c>
      <c r="B112" s="19" t="str">
        <f t="shared" si="7"/>
        <v>I</v>
      </c>
      <c r="C112" s="41">
        <f t="shared" si="8"/>
        <v>47659.678</v>
      </c>
      <c r="D112" t="str">
        <f t="shared" si="9"/>
        <v>vis</v>
      </c>
      <c r="E112">
        <f>VLOOKUP(C112,'Active 1'!C$21:E$966,3,FALSE)</f>
        <v>5421.989142210492</v>
      </c>
      <c r="F112" s="19" t="s">
        <v>140</v>
      </c>
      <c r="G112" t="str">
        <f t="shared" si="10"/>
        <v>47659.678</v>
      </c>
      <c r="H112" s="41">
        <f t="shared" si="11"/>
        <v>5422</v>
      </c>
      <c r="I112" s="118" t="s">
        <v>474</v>
      </c>
      <c r="J112" s="119" t="s">
        <v>475</v>
      </c>
      <c r="K112" s="118">
        <v>5422</v>
      </c>
      <c r="L112" s="118" t="s">
        <v>331</v>
      </c>
      <c r="M112" s="119" t="s">
        <v>187</v>
      </c>
      <c r="N112" s="119"/>
      <c r="O112" s="120" t="s">
        <v>429</v>
      </c>
      <c r="P112" s="120" t="s">
        <v>359</v>
      </c>
    </row>
    <row r="113" spans="1:16" ht="12.75" customHeight="1" x14ac:dyDescent="0.2">
      <c r="A113" s="41" t="str">
        <f t="shared" si="6"/>
        <v> AOEB 3 </v>
      </c>
      <c r="B113" s="19" t="str">
        <f t="shared" si="7"/>
        <v>I</v>
      </c>
      <c r="C113" s="41">
        <f t="shared" si="8"/>
        <v>47672.756000000001</v>
      </c>
      <c r="D113" t="str">
        <f t="shared" si="9"/>
        <v>vis</v>
      </c>
      <c r="E113">
        <f>VLOOKUP(C113,'Active 1'!C$21:E$966,3,FALSE)</f>
        <v>5437.9990020708456</v>
      </c>
      <c r="F113" s="19" t="s">
        <v>140</v>
      </c>
      <c r="G113" t="str">
        <f t="shared" si="10"/>
        <v>47672.756</v>
      </c>
      <c r="H113" s="41">
        <f t="shared" si="11"/>
        <v>5438</v>
      </c>
      <c r="I113" s="118" t="s">
        <v>476</v>
      </c>
      <c r="J113" s="119" t="s">
        <v>477</v>
      </c>
      <c r="K113" s="118">
        <v>5438</v>
      </c>
      <c r="L113" s="118" t="s">
        <v>192</v>
      </c>
      <c r="M113" s="119" t="s">
        <v>187</v>
      </c>
      <c r="N113" s="119"/>
      <c r="O113" s="120" t="s">
        <v>429</v>
      </c>
      <c r="P113" s="120" t="s">
        <v>359</v>
      </c>
    </row>
    <row r="114" spans="1:16" ht="12.75" customHeight="1" x14ac:dyDescent="0.2">
      <c r="A114" s="41" t="str">
        <f t="shared" si="6"/>
        <v> AOEB 3 </v>
      </c>
      <c r="B114" s="19" t="str">
        <f t="shared" si="7"/>
        <v>I</v>
      </c>
      <c r="C114" s="41">
        <f t="shared" si="8"/>
        <v>47681.743999999999</v>
      </c>
      <c r="D114" t="str">
        <f t="shared" si="9"/>
        <v>vis</v>
      </c>
      <c r="E114">
        <f>VLOOKUP(C114,'Active 1'!C$21:E$966,3,FALSE)</f>
        <v>5449.0019551542528</v>
      </c>
      <c r="F114" s="19" t="s">
        <v>140</v>
      </c>
      <c r="G114" t="str">
        <f t="shared" si="10"/>
        <v>47681.744</v>
      </c>
      <c r="H114" s="41">
        <f t="shared" si="11"/>
        <v>5449</v>
      </c>
      <c r="I114" s="118" t="s">
        <v>478</v>
      </c>
      <c r="J114" s="119" t="s">
        <v>479</v>
      </c>
      <c r="K114" s="118">
        <v>5449</v>
      </c>
      <c r="L114" s="118" t="s">
        <v>204</v>
      </c>
      <c r="M114" s="119" t="s">
        <v>187</v>
      </c>
      <c r="N114" s="119"/>
      <c r="O114" s="120" t="s">
        <v>370</v>
      </c>
      <c r="P114" s="120" t="s">
        <v>359</v>
      </c>
    </row>
    <row r="115" spans="1:16" ht="12.75" customHeight="1" x14ac:dyDescent="0.2">
      <c r="A115" s="41" t="str">
        <f t="shared" si="6"/>
        <v> BBS 95 </v>
      </c>
      <c r="B115" s="19" t="str">
        <f t="shared" si="7"/>
        <v>I</v>
      </c>
      <c r="C115" s="41">
        <f t="shared" si="8"/>
        <v>48013.4</v>
      </c>
      <c r="D115" t="str">
        <f t="shared" si="9"/>
        <v>vis</v>
      </c>
      <c r="E115">
        <f>VLOOKUP(C115,'Active 1'!C$21:E$966,3,FALSE)</f>
        <v>5855.0094549129999</v>
      </c>
      <c r="F115" s="19" t="s">
        <v>140</v>
      </c>
      <c r="G115" t="str">
        <f t="shared" si="10"/>
        <v>48013.400</v>
      </c>
      <c r="H115" s="41">
        <f t="shared" si="11"/>
        <v>5855</v>
      </c>
      <c r="I115" s="118" t="s">
        <v>480</v>
      </c>
      <c r="J115" s="119" t="s">
        <v>481</v>
      </c>
      <c r="K115" s="118">
        <v>5855</v>
      </c>
      <c r="L115" s="118" t="s">
        <v>248</v>
      </c>
      <c r="M115" s="119" t="s">
        <v>187</v>
      </c>
      <c r="N115" s="119"/>
      <c r="O115" s="120" t="s">
        <v>249</v>
      </c>
      <c r="P115" s="120" t="s">
        <v>482</v>
      </c>
    </row>
    <row r="116" spans="1:16" ht="12.75" customHeight="1" x14ac:dyDescent="0.2">
      <c r="A116" s="41" t="str">
        <f t="shared" si="6"/>
        <v> BBS 101 </v>
      </c>
      <c r="B116" s="19" t="str">
        <f t="shared" si="7"/>
        <v>II</v>
      </c>
      <c r="C116" s="41">
        <f t="shared" si="8"/>
        <v>48760.415999999997</v>
      </c>
      <c r="D116" t="str">
        <f t="shared" si="9"/>
        <v>vis</v>
      </c>
      <c r="E116">
        <f>VLOOKUP(C116,'Active 1'!C$21:E$966,3,FALSE)</f>
        <v>6769.4934336131491</v>
      </c>
      <c r="F116" s="19" t="s">
        <v>140</v>
      </c>
      <c r="G116" t="str">
        <f t="shared" si="10"/>
        <v>48760.416</v>
      </c>
      <c r="H116" s="41">
        <f t="shared" si="11"/>
        <v>6769.5</v>
      </c>
      <c r="I116" s="118" t="s">
        <v>483</v>
      </c>
      <c r="J116" s="119" t="s">
        <v>484</v>
      </c>
      <c r="K116" s="118">
        <v>6769.5</v>
      </c>
      <c r="L116" s="118" t="s">
        <v>221</v>
      </c>
      <c r="M116" s="119" t="s">
        <v>187</v>
      </c>
      <c r="N116" s="119"/>
      <c r="O116" s="120" t="s">
        <v>249</v>
      </c>
      <c r="P116" s="120" t="s">
        <v>485</v>
      </c>
    </row>
    <row r="117" spans="1:16" ht="12.75" customHeight="1" x14ac:dyDescent="0.2">
      <c r="A117" s="41" t="str">
        <f t="shared" si="6"/>
        <v> BBS 101/103 </v>
      </c>
      <c r="B117" s="19" t="str">
        <f t="shared" si="7"/>
        <v>I</v>
      </c>
      <c r="C117" s="41">
        <f t="shared" si="8"/>
        <v>48780.427000000003</v>
      </c>
      <c r="D117" t="str">
        <f t="shared" si="9"/>
        <v>vis</v>
      </c>
      <c r="E117">
        <f>VLOOKUP(C117,'Active 1'!C$21:E$966,3,FALSE)</f>
        <v>6793.9905513425874</v>
      </c>
      <c r="F117" s="19" t="s">
        <v>140</v>
      </c>
      <c r="G117" t="str">
        <f t="shared" si="10"/>
        <v>48780.427</v>
      </c>
      <c r="H117" s="41">
        <f t="shared" si="11"/>
        <v>6794</v>
      </c>
      <c r="I117" s="118" t="s">
        <v>486</v>
      </c>
      <c r="J117" s="119" t="s">
        <v>487</v>
      </c>
      <c r="K117" s="118">
        <v>6794</v>
      </c>
      <c r="L117" s="118" t="s">
        <v>279</v>
      </c>
      <c r="M117" s="119" t="s">
        <v>187</v>
      </c>
      <c r="N117" s="119"/>
      <c r="O117" s="120" t="s">
        <v>249</v>
      </c>
      <c r="P117" s="120" t="s">
        <v>488</v>
      </c>
    </row>
    <row r="118" spans="1:16" ht="12.75" customHeight="1" x14ac:dyDescent="0.2">
      <c r="A118" s="41" t="str">
        <f t="shared" si="6"/>
        <v> BBS 101 </v>
      </c>
      <c r="B118" s="19" t="str">
        <f t="shared" si="7"/>
        <v>I</v>
      </c>
      <c r="C118" s="41">
        <f t="shared" si="8"/>
        <v>48789.421000000002</v>
      </c>
      <c r="D118" t="str">
        <f t="shared" si="9"/>
        <v>vis</v>
      </c>
      <c r="E118">
        <f>VLOOKUP(C118,'Active 1'!C$21:E$966,3,FALSE)</f>
        <v>6805.0008495215125</v>
      </c>
      <c r="F118" s="19" t="s">
        <v>140</v>
      </c>
      <c r="G118" t="str">
        <f t="shared" si="10"/>
        <v>48789.421</v>
      </c>
      <c r="H118" s="41">
        <f t="shared" si="11"/>
        <v>6805</v>
      </c>
      <c r="I118" s="118" t="s">
        <v>489</v>
      </c>
      <c r="J118" s="119" t="s">
        <v>490</v>
      </c>
      <c r="K118" s="118">
        <v>6805</v>
      </c>
      <c r="L118" s="118" t="s">
        <v>201</v>
      </c>
      <c r="M118" s="119" t="s">
        <v>187</v>
      </c>
      <c r="N118" s="119"/>
      <c r="O118" s="120" t="s">
        <v>249</v>
      </c>
      <c r="P118" s="120" t="s">
        <v>485</v>
      </c>
    </row>
    <row r="119" spans="1:16" ht="12.75" customHeight="1" x14ac:dyDescent="0.2">
      <c r="A119" s="41" t="str">
        <f t="shared" si="6"/>
        <v> BBS 104 </v>
      </c>
      <c r="B119" s="19" t="str">
        <f t="shared" si="7"/>
        <v>II</v>
      </c>
      <c r="C119" s="41">
        <f t="shared" si="8"/>
        <v>49090.432999999997</v>
      </c>
      <c r="D119" t="str">
        <f t="shared" si="9"/>
        <v>vis</v>
      </c>
      <c r="E119">
        <f>VLOOKUP(C119,'Active 1'!C$21:E$966,3,FALSE)</f>
        <v>7173.4944981133576</v>
      </c>
      <c r="F119" s="19" t="s">
        <v>140</v>
      </c>
      <c r="G119" t="str">
        <f t="shared" si="10"/>
        <v>49090.433</v>
      </c>
      <c r="H119" s="41">
        <f t="shared" si="11"/>
        <v>7173.5</v>
      </c>
      <c r="I119" s="118" t="s">
        <v>491</v>
      </c>
      <c r="J119" s="119" t="s">
        <v>492</v>
      </c>
      <c r="K119" s="118">
        <v>7173.5</v>
      </c>
      <c r="L119" s="118" t="s">
        <v>186</v>
      </c>
      <c r="M119" s="119" t="s">
        <v>187</v>
      </c>
      <c r="N119" s="119"/>
      <c r="O119" s="120" t="s">
        <v>249</v>
      </c>
      <c r="P119" s="120" t="s">
        <v>493</v>
      </c>
    </row>
    <row r="120" spans="1:16" ht="12.75" customHeight="1" x14ac:dyDescent="0.2">
      <c r="A120" s="41" t="str">
        <f t="shared" si="6"/>
        <v> BBS 104 </v>
      </c>
      <c r="B120" s="19" t="str">
        <f t="shared" si="7"/>
        <v>I</v>
      </c>
      <c r="C120" s="41">
        <f t="shared" si="8"/>
        <v>49097.375999999997</v>
      </c>
      <c r="D120" t="str">
        <f t="shared" si="9"/>
        <v>vis</v>
      </c>
      <c r="E120">
        <f>VLOOKUP(C120,'Active 1'!C$21:E$966,3,FALSE)</f>
        <v>7181.9939978082966</v>
      </c>
      <c r="F120" s="19" t="s">
        <v>140</v>
      </c>
      <c r="G120" t="str">
        <f t="shared" si="10"/>
        <v>49097.376</v>
      </c>
      <c r="H120" s="41">
        <f t="shared" si="11"/>
        <v>7182</v>
      </c>
      <c r="I120" s="118" t="s">
        <v>494</v>
      </c>
      <c r="J120" s="119" t="s">
        <v>495</v>
      </c>
      <c r="K120" s="118">
        <v>7182</v>
      </c>
      <c r="L120" s="118" t="s">
        <v>221</v>
      </c>
      <c r="M120" s="119" t="s">
        <v>187</v>
      </c>
      <c r="N120" s="119"/>
      <c r="O120" s="120" t="s">
        <v>249</v>
      </c>
      <c r="P120" s="120" t="s">
        <v>493</v>
      </c>
    </row>
    <row r="121" spans="1:16" ht="12.75" customHeight="1" x14ac:dyDescent="0.2">
      <c r="A121" s="41" t="str">
        <f t="shared" si="6"/>
        <v> BRNO 31 </v>
      </c>
      <c r="B121" s="19" t="str">
        <f t="shared" si="7"/>
        <v>I</v>
      </c>
      <c r="C121" s="41">
        <f t="shared" si="8"/>
        <v>49119.428</v>
      </c>
      <c r="D121" t="str">
        <f t="shared" si="9"/>
        <v>vis</v>
      </c>
      <c r="E121">
        <f>VLOOKUP(C121,'Active 1'!C$21:E$966,3,FALSE)</f>
        <v>7208.9896721958585</v>
      </c>
      <c r="F121" s="19" t="s">
        <v>140</v>
      </c>
      <c r="G121" t="str">
        <f t="shared" si="10"/>
        <v>49119.428</v>
      </c>
      <c r="H121" s="41">
        <f t="shared" si="11"/>
        <v>7209</v>
      </c>
      <c r="I121" s="118" t="s">
        <v>496</v>
      </c>
      <c r="J121" s="119" t="s">
        <v>497</v>
      </c>
      <c r="K121" s="118">
        <v>7209</v>
      </c>
      <c r="L121" s="118" t="s">
        <v>279</v>
      </c>
      <c r="M121" s="119" t="s">
        <v>187</v>
      </c>
      <c r="N121" s="119"/>
      <c r="O121" s="120" t="s">
        <v>498</v>
      </c>
      <c r="P121" s="120" t="s">
        <v>499</v>
      </c>
    </row>
    <row r="122" spans="1:16" ht="12.75" customHeight="1" x14ac:dyDescent="0.2">
      <c r="A122" s="41" t="str">
        <f t="shared" si="6"/>
        <v> BBS 104 </v>
      </c>
      <c r="B122" s="19" t="str">
        <f t="shared" si="7"/>
        <v>I</v>
      </c>
      <c r="C122" s="41">
        <f t="shared" si="8"/>
        <v>49137.398999999998</v>
      </c>
      <c r="D122" t="str">
        <f t="shared" si="9"/>
        <v>vis</v>
      </c>
      <c r="E122">
        <f>VLOOKUP(C122,'Active 1'!C$21:E$966,3,FALSE)</f>
        <v>7230.9894574497466</v>
      </c>
      <c r="F122" s="19" t="s">
        <v>140</v>
      </c>
      <c r="G122" t="str">
        <f t="shared" si="10"/>
        <v>49137.399</v>
      </c>
      <c r="H122" s="41">
        <f t="shared" si="11"/>
        <v>7231</v>
      </c>
      <c r="I122" s="118" t="s">
        <v>500</v>
      </c>
      <c r="J122" s="119" t="s">
        <v>501</v>
      </c>
      <c r="K122" s="118">
        <v>7231</v>
      </c>
      <c r="L122" s="118" t="s">
        <v>331</v>
      </c>
      <c r="M122" s="119" t="s">
        <v>365</v>
      </c>
      <c r="N122" s="119" t="s">
        <v>366</v>
      </c>
      <c r="O122" s="120" t="s">
        <v>432</v>
      </c>
      <c r="P122" s="120" t="s">
        <v>493</v>
      </c>
    </row>
    <row r="123" spans="1:16" ht="12.75" customHeight="1" x14ac:dyDescent="0.2">
      <c r="A123" s="41" t="str">
        <f t="shared" si="6"/>
        <v> BRNO 31 </v>
      </c>
      <c r="B123" s="19" t="str">
        <f t="shared" si="7"/>
        <v>I</v>
      </c>
      <c r="C123" s="41">
        <f t="shared" si="8"/>
        <v>49480.480000000003</v>
      </c>
      <c r="D123" t="str">
        <f t="shared" si="9"/>
        <v>vis</v>
      </c>
      <c r="E123">
        <f>VLOOKUP(C123,'Active 1'!C$21:E$966,3,FALSE)</f>
        <v>7650.9832432541107</v>
      </c>
      <c r="F123" s="19" t="s">
        <v>140</v>
      </c>
      <c r="G123" t="str">
        <f t="shared" si="10"/>
        <v>49480.480</v>
      </c>
      <c r="H123" s="41">
        <f t="shared" si="11"/>
        <v>7651</v>
      </c>
      <c r="I123" s="118" t="s">
        <v>502</v>
      </c>
      <c r="J123" s="119" t="s">
        <v>503</v>
      </c>
      <c r="K123" s="118">
        <v>7651</v>
      </c>
      <c r="L123" s="118" t="s">
        <v>314</v>
      </c>
      <c r="M123" s="119" t="s">
        <v>187</v>
      </c>
      <c r="N123" s="119"/>
      <c r="O123" s="120" t="s">
        <v>504</v>
      </c>
      <c r="P123" s="120" t="s">
        <v>499</v>
      </c>
    </row>
    <row r="124" spans="1:16" ht="12.75" customHeight="1" x14ac:dyDescent="0.2">
      <c r="A124" s="41" t="str">
        <f t="shared" si="6"/>
        <v> BRNO 31 </v>
      </c>
      <c r="B124" s="19" t="str">
        <f t="shared" si="7"/>
        <v>I</v>
      </c>
      <c r="C124" s="41">
        <f t="shared" si="8"/>
        <v>49480.489000000001</v>
      </c>
      <c r="D124" t="str">
        <f t="shared" si="9"/>
        <v>vis</v>
      </c>
      <c r="E124">
        <f>VLOOKUP(C124,'Active 1'!C$21:E$966,3,FALSE)</f>
        <v>7650.9942608973824</v>
      </c>
      <c r="F124" s="19" t="s">
        <v>140</v>
      </c>
      <c r="G124" t="str">
        <f t="shared" si="10"/>
        <v>49480.489</v>
      </c>
      <c r="H124" s="41">
        <f t="shared" si="11"/>
        <v>7651</v>
      </c>
      <c r="I124" s="118" t="s">
        <v>505</v>
      </c>
      <c r="J124" s="119" t="s">
        <v>506</v>
      </c>
      <c r="K124" s="118">
        <v>7651</v>
      </c>
      <c r="L124" s="118" t="s">
        <v>221</v>
      </c>
      <c r="M124" s="119" t="s">
        <v>187</v>
      </c>
      <c r="N124" s="119"/>
      <c r="O124" s="120" t="s">
        <v>507</v>
      </c>
      <c r="P124" s="120" t="s">
        <v>499</v>
      </c>
    </row>
    <row r="125" spans="1:16" ht="12.75" customHeight="1" x14ac:dyDescent="0.2">
      <c r="A125" s="41" t="str">
        <f t="shared" si="6"/>
        <v> BRNO 31 </v>
      </c>
      <c r="B125" s="19" t="str">
        <f t="shared" si="7"/>
        <v>I</v>
      </c>
      <c r="C125" s="41">
        <f t="shared" si="8"/>
        <v>49480.491999999998</v>
      </c>
      <c r="D125" t="str">
        <f t="shared" si="9"/>
        <v>vis</v>
      </c>
      <c r="E125">
        <f>VLOOKUP(C125,'Active 1'!C$21:E$966,3,FALSE)</f>
        <v>7650.9979334451373</v>
      </c>
      <c r="F125" s="19" t="s">
        <v>140</v>
      </c>
      <c r="G125" t="str">
        <f t="shared" si="10"/>
        <v>49480.492</v>
      </c>
      <c r="H125" s="41">
        <f t="shared" si="11"/>
        <v>7651</v>
      </c>
      <c r="I125" s="118" t="s">
        <v>508</v>
      </c>
      <c r="J125" s="119" t="s">
        <v>509</v>
      </c>
      <c r="K125" s="118">
        <v>7651</v>
      </c>
      <c r="L125" s="118" t="s">
        <v>196</v>
      </c>
      <c r="M125" s="119" t="s">
        <v>187</v>
      </c>
      <c r="N125" s="119"/>
      <c r="O125" s="120" t="s">
        <v>510</v>
      </c>
      <c r="P125" s="120" t="s">
        <v>499</v>
      </c>
    </row>
    <row r="126" spans="1:16" ht="12.75" customHeight="1" x14ac:dyDescent="0.2">
      <c r="A126" s="41" t="str">
        <f t="shared" si="6"/>
        <v> BRNO 31 </v>
      </c>
      <c r="B126" s="19" t="str">
        <f t="shared" si="7"/>
        <v>I</v>
      </c>
      <c r="C126" s="41">
        <f t="shared" si="8"/>
        <v>49480.493999999999</v>
      </c>
      <c r="D126" t="str">
        <f t="shared" si="9"/>
        <v>vis</v>
      </c>
      <c r="E126">
        <f>VLOOKUP(C126,'Active 1'!C$21:E$966,3,FALSE)</f>
        <v>7651.0003818103096</v>
      </c>
      <c r="F126" s="19" t="s">
        <v>140</v>
      </c>
      <c r="G126" t="str">
        <f t="shared" si="10"/>
        <v>49480.494</v>
      </c>
      <c r="H126" s="41">
        <f t="shared" si="11"/>
        <v>7651</v>
      </c>
      <c r="I126" s="118" t="s">
        <v>511</v>
      </c>
      <c r="J126" s="119" t="s">
        <v>512</v>
      </c>
      <c r="K126" s="118">
        <v>7651</v>
      </c>
      <c r="L126" s="118" t="s">
        <v>225</v>
      </c>
      <c r="M126" s="119" t="s">
        <v>187</v>
      </c>
      <c r="N126" s="119"/>
      <c r="O126" s="120" t="s">
        <v>513</v>
      </c>
      <c r="P126" s="120" t="s">
        <v>499</v>
      </c>
    </row>
    <row r="127" spans="1:16" ht="12.75" customHeight="1" x14ac:dyDescent="0.2">
      <c r="A127" s="41" t="str">
        <f t="shared" si="6"/>
        <v> AOEB 3 </v>
      </c>
      <c r="B127" s="19" t="str">
        <f t="shared" si="7"/>
        <v>I</v>
      </c>
      <c r="C127" s="41">
        <f t="shared" si="8"/>
        <v>49488.665999999997</v>
      </c>
      <c r="D127" t="str">
        <f t="shared" si="9"/>
        <v>vis</v>
      </c>
      <c r="E127">
        <f>VLOOKUP(C127,'Active 1'!C$21:E$966,3,FALSE)</f>
        <v>7661.0044019035022</v>
      </c>
      <c r="F127" s="19" t="s">
        <v>140</v>
      </c>
      <c r="G127" t="str">
        <f t="shared" si="10"/>
        <v>49488.666</v>
      </c>
      <c r="H127" s="41">
        <f t="shared" si="11"/>
        <v>7661</v>
      </c>
      <c r="I127" s="118" t="s">
        <v>514</v>
      </c>
      <c r="J127" s="119" t="s">
        <v>515</v>
      </c>
      <c r="K127" s="118">
        <v>7661</v>
      </c>
      <c r="L127" s="118" t="s">
        <v>260</v>
      </c>
      <c r="M127" s="119" t="s">
        <v>187</v>
      </c>
      <c r="N127" s="119"/>
      <c r="O127" s="120" t="s">
        <v>429</v>
      </c>
      <c r="P127" s="120" t="s">
        <v>359</v>
      </c>
    </row>
    <row r="128" spans="1:16" ht="12.75" customHeight="1" x14ac:dyDescent="0.2">
      <c r="A128" s="41" t="str">
        <f t="shared" si="6"/>
        <v> AOEB 3 </v>
      </c>
      <c r="B128" s="19" t="str">
        <f t="shared" si="7"/>
        <v>I</v>
      </c>
      <c r="C128" s="41">
        <f t="shared" si="8"/>
        <v>49492.733699999997</v>
      </c>
      <c r="D128" t="str">
        <f t="shared" si="9"/>
        <v>vis</v>
      </c>
      <c r="E128">
        <f>VLOOKUP(C128,'Active 1'!C$21:E$966,3,FALSE)</f>
        <v>7665.984009408774</v>
      </c>
      <c r="F128" s="19" t="s">
        <v>140</v>
      </c>
      <c r="G128" t="str">
        <f t="shared" si="10"/>
        <v>49492.7337</v>
      </c>
      <c r="H128" s="41">
        <f t="shared" si="11"/>
        <v>7666</v>
      </c>
      <c r="I128" s="118" t="s">
        <v>516</v>
      </c>
      <c r="J128" s="119" t="s">
        <v>517</v>
      </c>
      <c r="K128" s="118">
        <v>7666</v>
      </c>
      <c r="L128" s="118" t="s">
        <v>518</v>
      </c>
      <c r="M128" s="119" t="s">
        <v>519</v>
      </c>
      <c r="N128" s="119" t="s">
        <v>520</v>
      </c>
      <c r="O128" s="120" t="s">
        <v>521</v>
      </c>
      <c r="P128" s="120" t="s">
        <v>359</v>
      </c>
    </row>
    <row r="129" spans="1:16" ht="12.75" customHeight="1" x14ac:dyDescent="0.2">
      <c r="A129" s="41" t="str">
        <f t="shared" si="6"/>
        <v> BBS 109 </v>
      </c>
      <c r="B129" s="19" t="str">
        <f t="shared" si="7"/>
        <v>II</v>
      </c>
      <c r="C129" s="41">
        <f t="shared" si="8"/>
        <v>49844.413</v>
      </c>
      <c r="D129" t="str">
        <f t="shared" si="9"/>
        <v>vis</v>
      </c>
      <c r="E129">
        <f>VLOOKUP(C129,'Active 1'!C$21:E$966,3,FALSE)</f>
        <v>8096.5036843427624</v>
      </c>
      <c r="F129" s="19" t="s">
        <v>140</v>
      </c>
      <c r="G129" t="str">
        <f t="shared" si="10"/>
        <v>49844.413</v>
      </c>
      <c r="H129" s="41">
        <f t="shared" si="11"/>
        <v>8096.5</v>
      </c>
      <c r="I129" s="118" t="s">
        <v>522</v>
      </c>
      <c r="J129" s="119" t="s">
        <v>523</v>
      </c>
      <c r="K129" s="118">
        <v>8096.5</v>
      </c>
      <c r="L129" s="118" t="s">
        <v>273</v>
      </c>
      <c r="M129" s="119" t="s">
        <v>187</v>
      </c>
      <c r="N129" s="119"/>
      <c r="O129" s="120" t="s">
        <v>249</v>
      </c>
      <c r="P129" s="120" t="s">
        <v>524</v>
      </c>
    </row>
    <row r="130" spans="1:16" ht="12.75" customHeight="1" x14ac:dyDescent="0.2">
      <c r="A130" s="41" t="str">
        <f t="shared" si="6"/>
        <v> AOEB 3 </v>
      </c>
      <c r="B130" s="19" t="str">
        <f t="shared" si="7"/>
        <v>I</v>
      </c>
      <c r="C130" s="41">
        <f t="shared" si="8"/>
        <v>50152.781999999999</v>
      </c>
      <c r="D130" t="str">
        <f t="shared" si="9"/>
        <v>vis</v>
      </c>
      <c r="E130">
        <f>VLOOKUP(C130,'Active 1'!C$21:E$966,3,FALSE)</f>
        <v>8474.0036442201763</v>
      </c>
      <c r="F130" s="19" t="s">
        <v>140</v>
      </c>
      <c r="G130" t="str">
        <f t="shared" si="10"/>
        <v>50152.782</v>
      </c>
      <c r="H130" s="41">
        <f t="shared" si="11"/>
        <v>8474</v>
      </c>
      <c r="I130" s="118" t="s">
        <v>525</v>
      </c>
      <c r="J130" s="119" t="s">
        <v>526</v>
      </c>
      <c r="K130" s="118">
        <v>8474</v>
      </c>
      <c r="L130" s="118" t="s">
        <v>273</v>
      </c>
      <c r="M130" s="119" t="s">
        <v>187</v>
      </c>
      <c r="N130" s="119"/>
      <c r="O130" s="120" t="s">
        <v>370</v>
      </c>
      <c r="P130" s="120" t="s">
        <v>359</v>
      </c>
    </row>
    <row r="131" spans="1:16" ht="12.75" customHeight="1" x14ac:dyDescent="0.2">
      <c r="A131" s="41" t="str">
        <f t="shared" si="6"/>
        <v> BBS 112 </v>
      </c>
      <c r="B131" s="19" t="str">
        <f t="shared" si="7"/>
        <v>I</v>
      </c>
      <c r="C131" s="41">
        <f t="shared" si="8"/>
        <v>50190.360999999997</v>
      </c>
      <c r="D131" t="str">
        <f t="shared" si="9"/>
        <v>vis</v>
      </c>
      <c r="E131">
        <f>VLOOKUP(C131,'Active 1'!C$21:E$966,3,FALSE)</f>
        <v>8520.007201621318</v>
      </c>
      <c r="F131" s="19" t="s">
        <v>140</v>
      </c>
      <c r="G131" t="str">
        <f t="shared" si="10"/>
        <v>50190.361</v>
      </c>
      <c r="H131" s="41">
        <f t="shared" si="11"/>
        <v>8520</v>
      </c>
      <c r="I131" s="118" t="s">
        <v>527</v>
      </c>
      <c r="J131" s="119" t="s">
        <v>528</v>
      </c>
      <c r="K131" s="118">
        <v>8520</v>
      </c>
      <c r="L131" s="118" t="s">
        <v>301</v>
      </c>
      <c r="M131" s="119" t="s">
        <v>187</v>
      </c>
      <c r="N131" s="119"/>
      <c r="O131" s="120" t="s">
        <v>249</v>
      </c>
      <c r="P131" s="120" t="s">
        <v>529</v>
      </c>
    </row>
    <row r="132" spans="1:16" ht="12.75" customHeight="1" x14ac:dyDescent="0.2">
      <c r="A132" s="41" t="str">
        <f t="shared" si="6"/>
        <v> BBS 112 </v>
      </c>
      <c r="B132" s="19" t="str">
        <f t="shared" si="7"/>
        <v>II</v>
      </c>
      <c r="C132" s="41">
        <f t="shared" si="8"/>
        <v>50192.4</v>
      </c>
      <c r="D132" t="str">
        <f t="shared" si="9"/>
        <v>vis</v>
      </c>
      <c r="E132">
        <f>VLOOKUP(C132,'Active 1'!C$21:E$966,3,FALSE)</f>
        <v>8522.5033099142784</v>
      </c>
      <c r="F132" s="19" t="s">
        <v>140</v>
      </c>
      <c r="G132" t="str">
        <f t="shared" si="10"/>
        <v>50192.400</v>
      </c>
      <c r="H132" s="41">
        <f t="shared" si="11"/>
        <v>8522.5</v>
      </c>
      <c r="I132" s="118" t="s">
        <v>530</v>
      </c>
      <c r="J132" s="119" t="s">
        <v>531</v>
      </c>
      <c r="K132" s="118">
        <v>8522.5</v>
      </c>
      <c r="L132" s="118" t="s">
        <v>273</v>
      </c>
      <c r="M132" s="119" t="s">
        <v>187</v>
      </c>
      <c r="N132" s="119"/>
      <c r="O132" s="120" t="s">
        <v>249</v>
      </c>
      <c r="P132" s="120" t="s">
        <v>529</v>
      </c>
    </row>
    <row r="133" spans="1:16" ht="12.75" customHeight="1" x14ac:dyDescent="0.2">
      <c r="A133" s="41" t="str">
        <f t="shared" si="6"/>
        <v> BBS 114 </v>
      </c>
      <c r="B133" s="19" t="str">
        <f t="shared" si="7"/>
        <v>I</v>
      </c>
      <c r="C133" s="41">
        <f t="shared" si="8"/>
        <v>50194.442000000003</v>
      </c>
      <c r="D133" t="str">
        <f t="shared" si="9"/>
        <v>vis</v>
      </c>
      <c r="E133">
        <f>VLOOKUP(C133,'Active 1'!C$21:E$966,3,FALSE)</f>
        <v>8525.0030907549917</v>
      </c>
      <c r="F133" s="19" t="s">
        <v>140</v>
      </c>
      <c r="G133" t="str">
        <f t="shared" si="10"/>
        <v>50194.442</v>
      </c>
      <c r="H133" s="41">
        <f t="shared" si="11"/>
        <v>8525</v>
      </c>
      <c r="I133" s="118" t="s">
        <v>532</v>
      </c>
      <c r="J133" s="119" t="s">
        <v>533</v>
      </c>
      <c r="K133" s="118">
        <v>8525</v>
      </c>
      <c r="L133" s="118" t="s">
        <v>273</v>
      </c>
      <c r="M133" s="119" t="s">
        <v>187</v>
      </c>
      <c r="N133" s="119"/>
      <c r="O133" s="120" t="s">
        <v>457</v>
      </c>
      <c r="P133" s="120" t="s">
        <v>534</v>
      </c>
    </row>
    <row r="134" spans="1:16" ht="12.75" customHeight="1" x14ac:dyDescent="0.2">
      <c r="A134" s="41" t="str">
        <f t="shared" si="6"/>
        <v> BBS 112 </v>
      </c>
      <c r="B134" s="19" t="str">
        <f t="shared" si="7"/>
        <v>II</v>
      </c>
      <c r="C134" s="41">
        <f t="shared" si="8"/>
        <v>50210.370999999999</v>
      </c>
      <c r="D134" t="str">
        <f t="shared" si="9"/>
        <v>vis</v>
      </c>
      <c r="E134">
        <f>VLOOKUP(C134,'Active 1'!C$21:E$966,3,FALSE)</f>
        <v>8544.5030951681656</v>
      </c>
      <c r="F134" s="19" t="s">
        <v>140</v>
      </c>
      <c r="G134" t="str">
        <f t="shared" si="10"/>
        <v>50210.371</v>
      </c>
      <c r="H134" s="41">
        <f t="shared" si="11"/>
        <v>8544.5</v>
      </c>
      <c r="I134" s="118" t="s">
        <v>535</v>
      </c>
      <c r="J134" s="119" t="s">
        <v>536</v>
      </c>
      <c r="K134" s="118">
        <v>8544.5</v>
      </c>
      <c r="L134" s="118" t="s">
        <v>273</v>
      </c>
      <c r="M134" s="119" t="s">
        <v>187</v>
      </c>
      <c r="N134" s="119"/>
      <c r="O134" s="120" t="s">
        <v>249</v>
      </c>
      <c r="P134" s="120" t="s">
        <v>529</v>
      </c>
    </row>
    <row r="135" spans="1:16" ht="12.75" customHeight="1" x14ac:dyDescent="0.2">
      <c r="A135" s="41" t="str">
        <f t="shared" si="6"/>
        <v> BBS 115 </v>
      </c>
      <c r="B135" s="19" t="str">
        <f t="shared" si="7"/>
        <v>II</v>
      </c>
      <c r="C135" s="41">
        <f t="shared" si="8"/>
        <v>50571.417000000001</v>
      </c>
      <c r="D135" t="str">
        <f t="shared" si="9"/>
        <v>vis</v>
      </c>
      <c r="E135">
        <f>VLOOKUP(C135,'Active 1'!C$21:E$966,3,FALSE)</f>
        <v>8986.489321130899</v>
      </c>
      <c r="F135" s="19" t="s">
        <v>140</v>
      </c>
      <c r="G135" t="str">
        <f t="shared" si="10"/>
        <v>50571.417</v>
      </c>
      <c r="H135" s="41">
        <f t="shared" si="11"/>
        <v>8986.5</v>
      </c>
      <c r="I135" s="118" t="s">
        <v>537</v>
      </c>
      <c r="J135" s="119" t="s">
        <v>538</v>
      </c>
      <c r="K135" s="118">
        <v>8986.5</v>
      </c>
      <c r="L135" s="118" t="s">
        <v>331</v>
      </c>
      <c r="M135" s="119" t="s">
        <v>187</v>
      </c>
      <c r="N135" s="119"/>
      <c r="O135" s="120" t="s">
        <v>249</v>
      </c>
      <c r="P135" s="120" t="s">
        <v>539</v>
      </c>
    </row>
    <row r="136" spans="1:16" ht="12.75" customHeight="1" x14ac:dyDescent="0.2">
      <c r="A136" s="41" t="str">
        <f t="shared" si="6"/>
        <v> BBS 116 </v>
      </c>
      <c r="B136" s="19" t="str">
        <f t="shared" si="7"/>
        <v>I</v>
      </c>
      <c r="C136" s="41">
        <f t="shared" si="8"/>
        <v>50573.470999999998</v>
      </c>
      <c r="D136" t="str">
        <f t="shared" si="9"/>
        <v>vis</v>
      </c>
      <c r="E136">
        <f>VLOOKUP(C136,'Active 1'!C$21:E$966,3,FALSE)</f>
        <v>8989.0037921626408</v>
      </c>
      <c r="F136" s="19" t="s">
        <v>140</v>
      </c>
      <c r="G136" t="str">
        <f t="shared" si="10"/>
        <v>50573.471</v>
      </c>
      <c r="H136" s="41">
        <f t="shared" si="11"/>
        <v>8989</v>
      </c>
      <c r="I136" s="118" t="s">
        <v>540</v>
      </c>
      <c r="J136" s="119" t="s">
        <v>541</v>
      </c>
      <c r="K136" s="118">
        <v>8989</v>
      </c>
      <c r="L136" s="118" t="s">
        <v>273</v>
      </c>
      <c r="M136" s="119" t="s">
        <v>187</v>
      </c>
      <c r="N136" s="119"/>
      <c r="O136" s="120" t="s">
        <v>457</v>
      </c>
      <c r="P136" s="120" t="s">
        <v>542</v>
      </c>
    </row>
    <row r="137" spans="1:16" ht="12.75" customHeight="1" x14ac:dyDescent="0.2">
      <c r="A137" s="41" t="str">
        <f t="shared" si="6"/>
        <v>BAVM 111 </v>
      </c>
      <c r="B137" s="19" t="str">
        <f t="shared" si="7"/>
        <v>I</v>
      </c>
      <c r="C137" s="41">
        <f t="shared" si="8"/>
        <v>50582.448199999999</v>
      </c>
      <c r="D137" t="str">
        <f t="shared" si="9"/>
        <v>vis</v>
      </c>
      <c r="E137">
        <f>VLOOKUP(C137,'Active 1'!C$21:E$966,3,FALSE)</f>
        <v>8999.9935240741233</v>
      </c>
      <c r="F137" s="19" t="s">
        <v>140</v>
      </c>
      <c r="G137" t="str">
        <f t="shared" si="10"/>
        <v>50582.4482</v>
      </c>
      <c r="H137" s="41">
        <f t="shared" si="11"/>
        <v>9000</v>
      </c>
      <c r="I137" s="118" t="s">
        <v>543</v>
      </c>
      <c r="J137" s="119" t="s">
        <v>544</v>
      </c>
      <c r="K137" s="118">
        <v>9000</v>
      </c>
      <c r="L137" s="118" t="s">
        <v>545</v>
      </c>
      <c r="M137" s="119" t="s">
        <v>365</v>
      </c>
      <c r="N137" s="119" t="s">
        <v>546</v>
      </c>
      <c r="O137" s="120" t="s">
        <v>547</v>
      </c>
      <c r="P137" s="121" t="s">
        <v>548</v>
      </c>
    </row>
    <row r="138" spans="1:16" x14ac:dyDescent="0.2">
      <c r="A138" s="41" t="str">
        <f t="shared" si="6"/>
        <v>BAVM 118 </v>
      </c>
      <c r="B138" s="19" t="str">
        <f t="shared" si="7"/>
        <v>I</v>
      </c>
      <c r="C138" s="41">
        <f t="shared" si="8"/>
        <v>50948.407500000001</v>
      </c>
      <c r="D138" t="str">
        <f t="shared" si="9"/>
        <v>vis</v>
      </c>
      <c r="E138">
        <f>VLOOKUP(C138,'Active 1'!C$21:E$966,3,FALSE)</f>
        <v>9447.9945263368918</v>
      </c>
      <c r="F138" s="19" t="s">
        <v>140</v>
      </c>
      <c r="G138" t="str">
        <f t="shared" si="10"/>
        <v>50948.4075</v>
      </c>
      <c r="H138" s="41">
        <f t="shared" si="11"/>
        <v>9448</v>
      </c>
      <c r="I138" s="118" t="s">
        <v>549</v>
      </c>
      <c r="J138" s="119" t="s">
        <v>550</v>
      </c>
      <c r="K138" s="118">
        <v>9448</v>
      </c>
      <c r="L138" s="118" t="s">
        <v>551</v>
      </c>
      <c r="M138" s="119" t="s">
        <v>365</v>
      </c>
      <c r="N138" s="119" t="s">
        <v>546</v>
      </c>
      <c r="O138" s="120" t="s">
        <v>547</v>
      </c>
      <c r="P138" s="121" t="s">
        <v>552</v>
      </c>
    </row>
    <row r="139" spans="1:16" x14ac:dyDescent="0.2">
      <c r="A139" s="41" t="str">
        <f t="shared" ref="A139:A202" si="12">P139</f>
        <v>IBVS 5287 </v>
      </c>
      <c r="B139" s="19" t="str">
        <f t="shared" ref="B139:B202" si="13">IF(H139=INT(H139),"I","II")</f>
        <v>I</v>
      </c>
      <c r="C139" s="41">
        <f t="shared" ref="C139:C202" si="14">1*G139</f>
        <v>51580.664199999999</v>
      </c>
      <c r="D139" t="str">
        <f t="shared" ref="D139:D202" si="15">VLOOKUP(F139,I$1:J$5,2,FALSE)</f>
        <v>vis</v>
      </c>
      <c r="E139">
        <f>VLOOKUP(C139,'Active 1'!C$21:E$966,3,FALSE)</f>
        <v>10221.992168389845</v>
      </c>
      <c r="F139" s="19" t="s">
        <v>140</v>
      </c>
      <c r="G139" t="str">
        <f t="shared" ref="G139:G202" si="16">MID(I139,3,LEN(I139)-3)</f>
        <v>51580.6642</v>
      </c>
      <c r="H139" s="41">
        <f t="shared" ref="H139:H202" si="17">1*K139</f>
        <v>10222</v>
      </c>
      <c r="I139" s="118" t="s">
        <v>553</v>
      </c>
      <c r="J139" s="119" t="s">
        <v>554</v>
      </c>
      <c r="K139" s="118">
        <v>10222</v>
      </c>
      <c r="L139" s="118" t="s">
        <v>555</v>
      </c>
      <c r="M139" s="119" t="s">
        <v>365</v>
      </c>
      <c r="N139" s="119" t="s">
        <v>366</v>
      </c>
      <c r="O139" s="120" t="s">
        <v>556</v>
      </c>
      <c r="P139" s="121" t="s">
        <v>557</v>
      </c>
    </row>
    <row r="140" spans="1:16" x14ac:dyDescent="0.2">
      <c r="A140" s="41" t="str">
        <f t="shared" si="12"/>
        <v>BAVM 152 </v>
      </c>
      <c r="B140" s="19" t="str">
        <f t="shared" si="13"/>
        <v>I</v>
      </c>
      <c r="C140" s="41">
        <f t="shared" si="14"/>
        <v>52041.381399999998</v>
      </c>
      <c r="D140" t="str">
        <f t="shared" si="15"/>
        <v>vis</v>
      </c>
      <c r="E140">
        <f>VLOOKUP(C140,'Active 1'!C$21:E$966,3,FALSE)</f>
        <v>10785.994141723204</v>
      </c>
      <c r="F140" s="19" t="s">
        <v>140</v>
      </c>
      <c r="G140" t="str">
        <f t="shared" si="16"/>
        <v>52041.3814</v>
      </c>
      <c r="H140" s="41">
        <f t="shared" si="17"/>
        <v>10786</v>
      </c>
      <c r="I140" s="118" t="s">
        <v>558</v>
      </c>
      <c r="J140" s="119" t="s">
        <v>559</v>
      </c>
      <c r="K140" s="118">
        <v>10786</v>
      </c>
      <c r="L140" s="118" t="s">
        <v>560</v>
      </c>
      <c r="M140" s="119" t="s">
        <v>365</v>
      </c>
      <c r="N140" s="119" t="s">
        <v>561</v>
      </c>
      <c r="O140" s="120" t="s">
        <v>547</v>
      </c>
      <c r="P140" s="121" t="s">
        <v>562</v>
      </c>
    </row>
    <row r="141" spans="1:16" x14ac:dyDescent="0.2">
      <c r="A141" s="41" t="str">
        <f t="shared" si="12"/>
        <v>OEJV 0074 </v>
      </c>
      <c r="B141" s="19" t="str">
        <f t="shared" si="13"/>
        <v>I</v>
      </c>
      <c r="C141" s="41">
        <f t="shared" si="14"/>
        <v>52402.437299999998</v>
      </c>
      <c r="D141" t="str">
        <f t="shared" si="15"/>
        <v>vis</v>
      </c>
      <c r="E141">
        <f>VLOOKUP(C141,'Active 1'!C$21:E$966,3,FALSE)</f>
        <v>11227.992487093536</v>
      </c>
      <c r="F141" s="19" t="s">
        <v>140</v>
      </c>
      <c r="G141" t="str">
        <f t="shared" si="16"/>
        <v>52402.43730</v>
      </c>
      <c r="H141" s="41">
        <f t="shared" si="17"/>
        <v>11228</v>
      </c>
      <c r="I141" s="118" t="s">
        <v>563</v>
      </c>
      <c r="J141" s="119" t="s">
        <v>564</v>
      </c>
      <c r="K141" s="118" t="s">
        <v>565</v>
      </c>
      <c r="L141" s="118" t="s">
        <v>566</v>
      </c>
      <c r="M141" s="119" t="s">
        <v>519</v>
      </c>
      <c r="N141" s="119" t="s">
        <v>546</v>
      </c>
      <c r="O141" s="120" t="s">
        <v>567</v>
      </c>
      <c r="P141" s="121" t="s">
        <v>568</v>
      </c>
    </row>
    <row r="142" spans="1:16" x14ac:dyDescent="0.2">
      <c r="A142" s="41" t="str">
        <f t="shared" si="12"/>
        <v>BAVM 158 </v>
      </c>
      <c r="B142" s="19" t="str">
        <f t="shared" si="13"/>
        <v>I</v>
      </c>
      <c r="C142" s="41">
        <f t="shared" si="14"/>
        <v>52411.423600000002</v>
      </c>
      <c r="D142" t="str">
        <f t="shared" si="15"/>
        <v>vis</v>
      </c>
      <c r="E142">
        <f>VLOOKUP(C142,'Active 1'!C$21:E$966,3,FALSE)</f>
        <v>11238.993359066555</v>
      </c>
      <c r="F142" s="19" t="s">
        <v>140</v>
      </c>
      <c r="G142" t="str">
        <f t="shared" si="16"/>
        <v>52411.4236</v>
      </c>
      <c r="H142" s="41">
        <f t="shared" si="17"/>
        <v>11239</v>
      </c>
      <c r="I142" s="118" t="s">
        <v>569</v>
      </c>
      <c r="J142" s="119" t="s">
        <v>570</v>
      </c>
      <c r="K142" s="118" t="s">
        <v>571</v>
      </c>
      <c r="L142" s="118" t="s">
        <v>572</v>
      </c>
      <c r="M142" s="119" t="s">
        <v>365</v>
      </c>
      <c r="N142" s="119" t="s">
        <v>140</v>
      </c>
      <c r="O142" s="120" t="s">
        <v>573</v>
      </c>
      <c r="P142" s="121" t="s">
        <v>574</v>
      </c>
    </row>
    <row r="143" spans="1:16" x14ac:dyDescent="0.2">
      <c r="A143" s="41" t="str">
        <f t="shared" si="12"/>
        <v>IBVS 5843 </v>
      </c>
      <c r="B143" s="19" t="str">
        <f t="shared" si="13"/>
        <v>II</v>
      </c>
      <c r="C143" s="41">
        <f t="shared" si="14"/>
        <v>53473.764799999997</v>
      </c>
      <c r="D143" t="str">
        <f t="shared" si="15"/>
        <v>vis</v>
      </c>
      <c r="E143">
        <f>VLOOKUP(C143,'Active 1'!C$21:E$966,3,FALSE)</f>
        <v>12539.492956549195</v>
      </c>
      <c r="F143" s="19" t="s">
        <v>140</v>
      </c>
      <c r="G143" t="str">
        <f t="shared" si="16"/>
        <v>53473.7648</v>
      </c>
      <c r="H143" s="41">
        <f t="shared" si="17"/>
        <v>12539.5</v>
      </c>
      <c r="I143" s="118" t="s">
        <v>575</v>
      </c>
      <c r="J143" s="119" t="s">
        <v>576</v>
      </c>
      <c r="K143" s="118" t="s">
        <v>577</v>
      </c>
      <c r="L143" s="118" t="s">
        <v>578</v>
      </c>
      <c r="M143" s="119" t="s">
        <v>519</v>
      </c>
      <c r="N143" s="119" t="s">
        <v>561</v>
      </c>
      <c r="O143" s="120" t="s">
        <v>579</v>
      </c>
      <c r="P143" s="121" t="s">
        <v>580</v>
      </c>
    </row>
    <row r="144" spans="1:16" x14ac:dyDescent="0.2">
      <c r="A144" s="41" t="str">
        <f t="shared" si="12"/>
        <v>IBVS 5843 </v>
      </c>
      <c r="B144" s="19" t="str">
        <f t="shared" si="13"/>
        <v>II</v>
      </c>
      <c r="C144" s="41">
        <f t="shared" si="14"/>
        <v>53492.553099999997</v>
      </c>
      <c r="D144" t="str">
        <f t="shared" si="15"/>
        <v>vis</v>
      </c>
      <c r="E144">
        <f>VLOOKUP(C144,'Active 1'!C$21:E$966,3,FALSE)</f>
        <v>12562.493266230664</v>
      </c>
      <c r="F144" s="19" t="s">
        <v>140</v>
      </c>
      <c r="G144" t="str">
        <f t="shared" si="16"/>
        <v>53492.5531</v>
      </c>
      <c r="H144" s="41">
        <f t="shared" si="17"/>
        <v>12562.5</v>
      </c>
      <c r="I144" s="118" t="s">
        <v>581</v>
      </c>
      <c r="J144" s="119" t="s">
        <v>582</v>
      </c>
      <c r="K144" s="118" t="s">
        <v>583</v>
      </c>
      <c r="L144" s="118" t="s">
        <v>584</v>
      </c>
      <c r="M144" s="119" t="s">
        <v>519</v>
      </c>
      <c r="N144" s="119" t="s">
        <v>561</v>
      </c>
      <c r="O144" s="120" t="s">
        <v>579</v>
      </c>
      <c r="P144" s="121" t="s">
        <v>580</v>
      </c>
    </row>
    <row r="145" spans="1:16" x14ac:dyDescent="0.2">
      <c r="A145" s="41" t="str">
        <f t="shared" si="12"/>
        <v>BAVM 186 </v>
      </c>
      <c r="B145" s="19" t="str">
        <f t="shared" si="13"/>
        <v>II</v>
      </c>
      <c r="C145" s="41">
        <f t="shared" si="14"/>
        <v>54206.4974</v>
      </c>
      <c r="D145" t="str">
        <f t="shared" si="15"/>
        <v>vis</v>
      </c>
      <c r="E145">
        <f>VLOOKUP(C145,'Active 1'!C$21:E$966,3,FALSE)</f>
        <v>13436.491445699776</v>
      </c>
      <c r="F145" s="19" t="s">
        <v>140</v>
      </c>
      <c r="G145" t="str">
        <f t="shared" si="16"/>
        <v>54206.4974</v>
      </c>
      <c r="H145" s="41">
        <f t="shared" si="17"/>
        <v>13436.5</v>
      </c>
      <c r="I145" s="118" t="s">
        <v>585</v>
      </c>
      <c r="J145" s="119" t="s">
        <v>586</v>
      </c>
      <c r="K145" s="118" t="s">
        <v>587</v>
      </c>
      <c r="L145" s="118" t="s">
        <v>588</v>
      </c>
      <c r="M145" s="119" t="s">
        <v>519</v>
      </c>
      <c r="N145" s="119" t="s">
        <v>561</v>
      </c>
      <c r="O145" s="120" t="s">
        <v>589</v>
      </c>
      <c r="P145" s="121" t="s">
        <v>590</v>
      </c>
    </row>
    <row r="146" spans="1:16" x14ac:dyDescent="0.2">
      <c r="A146" s="41" t="str">
        <f t="shared" si="12"/>
        <v>OEJV 0074 </v>
      </c>
      <c r="B146" s="19" t="str">
        <f t="shared" si="13"/>
        <v>I</v>
      </c>
      <c r="C146" s="41">
        <f t="shared" si="14"/>
        <v>54240.39673</v>
      </c>
      <c r="D146" t="str">
        <f t="shared" si="15"/>
        <v>vis</v>
      </c>
      <c r="E146">
        <f>VLOOKUP(C146,'Active 1'!C$21:E$966,3,FALSE)</f>
        <v>13477.990415164513</v>
      </c>
      <c r="F146" s="19" t="s">
        <v>140</v>
      </c>
      <c r="G146" t="str">
        <f t="shared" si="16"/>
        <v>54240.39673</v>
      </c>
      <c r="H146" s="41">
        <f t="shared" si="17"/>
        <v>13478</v>
      </c>
      <c r="I146" s="118" t="s">
        <v>591</v>
      </c>
      <c r="J146" s="119" t="s">
        <v>592</v>
      </c>
      <c r="K146" s="118" t="s">
        <v>593</v>
      </c>
      <c r="L146" s="118" t="s">
        <v>594</v>
      </c>
      <c r="M146" s="119" t="s">
        <v>519</v>
      </c>
      <c r="N146" s="119" t="s">
        <v>595</v>
      </c>
      <c r="O146" s="120" t="s">
        <v>567</v>
      </c>
      <c r="P146" s="121" t="s">
        <v>568</v>
      </c>
    </row>
    <row r="147" spans="1:16" ht="25.5" x14ac:dyDescent="0.2">
      <c r="A147" s="41" t="str">
        <f t="shared" si="12"/>
        <v>JAAVSO 36(2);186 </v>
      </c>
      <c r="B147" s="19" t="str">
        <f t="shared" si="13"/>
        <v>I</v>
      </c>
      <c r="C147" s="41">
        <f t="shared" si="14"/>
        <v>54577.765299999999</v>
      </c>
      <c r="D147" t="str">
        <f t="shared" si="15"/>
        <v>vis</v>
      </c>
      <c r="E147">
        <f>VLOOKUP(C147,'Active 1'!C$21:E$966,3,FALSE)</f>
        <v>13890.991143638843</v>
      </c>
      <c r="F147" s="19" t="s">
        <v>140</v>
      </c>
      <c r="G147" t="str">
        <f t="shared" si="16"/>
        <v>54577.7653</v>
      </c>
      <c r="H147" s="41">
        <f t="shared" si="17"/>
        <v>13891</v>
      </c>
      <c r="I147" s="118" t="s">
        <v>596</v>
      </c>
      <c r="J147" s="119" t="s">
        <v>597</v>
      </c>
      <c r="K147" s="118" t="s">
        <v>598</v>
      </c>
      <c r="L147" s="118" t="s">
        <v>599</v>
      </c>
      <c r="M147" s="119" t="s">
        <v>519</v>
      </c>
      <c r="N147" s="119" t="s">
        <v>546</v>
      </c>
      <c r="O147" s="120" t="s">
        <v>600</v>
      </c>
      <c r="P147" s="121" t="s">
        <v>601</v>
      </c>
    </row>
    <row r="148" spans="1:16" ht="25.5" x14ac:dyDescent="0.2">
      <c r="A148" s="41" t="str">
        <f t="shared" si="12"/>
        <v>JAAVSO 36(2);186 </v>
      </c>
      <c r="B148" s="19" t="str">
        <f t="shared" si="13"/>
        <v>I</v>
      </c>
      <c r="C148" s="41">
        <f t="shared" si="14"/>
        <v>54590.834999999999</v>
      </c>
      <c r="D148" t="str">
        <f t="shared" si="15"/>
        <v>vis</v>
      </c>
      <c r="E148">
        <f>VLOOKUP(C148,'Active 1'!C$21:E$966,3,FALSE)</f>
        <v>13906.990842783731</v>
      </c>
      <c r="F148" s="19" t="s">
        <v>140</v>
      </c>
      <c r="G148" t="str">
        <f t="shared" si="16"/>
        <v>54590.835</v>
      </c>
      <c r="H148" s="41">
        <f t="shared" si="17"/>
        <v>13907</v>
      </c>
      <c r="I148" s="118" t="s">
        <v>602</v>
      </c>
      <c r="J148" s="119" t="s">
        <v>603</v>
      </c>
      <c r="K148" s="118" t="s">
        <v>604</v>
      </c>
      <c r="L148" s="118" t="s">
        <v>217</v>
      </c>
      <c r="M148" s="119" t="s">
        <v>519</v>
      </c>
      <c r="N148" s="119" t="s">
        <v>546</v>
      </c>
      <c r="O148" s="120" t="s">
        <v>370</v>
      </c>
      <c r="P148" s="121" t="s">
        <v>601</v>
      </c>
    </row>
    <row r="149" spans="1:16" x14ac:dyDescent="0.2">
      <c r="A149" s="41" t="str">
        <f t="shared" si="12"/>
        <v> JAAVSO 38;85 </v>
      </c>
      <c r="B149" s="19" t="str">
        <f t="shared" si="13"/>
        <v>I</v>
      </c>
      <c r="C149" s="41">
        <f t="shared" si="14"/>
        <v>54934.7379</v>
      </c>
      <c r="D149" t="str">
        <f t="shared" si="15"/>
        <v>vis</v>
      </c>
      <c r="E149">
        <f>VLOOKUP(C149,'Active 1'!C$21:E$966,3,FALSE)</f>
        <v>14327.990784255562</v>
      </c>
      <c r="F149" s="19" t="s">
        <v>140</v>
      </c>
      <c r="G149" t="str">
        <f t="shared" si="16"/>
        <v>54934.7379</v>
      </c>
      <c r="H149" s="41">
        <f t="shared" si="17"/>
        <v>14328</v>
      </c>
      <c r="I149" s="118" t="s">
        <v>605</v>
      </c>
      <c r="J149" s="119" t="s">
        <v>606</v>
      </c>
      <c r="K149" s="118" t="s">
        <v>607</v>
      </c>
      <c r="L149" s="118" t="s">
        <v>608</v>
      </c>
      <c r="M149" s="119" t="s">
        <v>519</v>
      </c>
      <c r="N149" s="119" t="s">
        <v>520</v>
      </c>
      <c r="O149" s="120" t="s">
        <v>609</v>
      </c>
      <c r="P149" s="120" t="s">
        <v>610</v>
      </c>
    </row>
    <row r="150" spans="1:16" x14ac:dyDescent="0.2">
      <c r="A150" s="41" t="str">
        <f t="shared" si="12"/>
        <v> JAAVSO 38;85 </v>
      </c>
      <c r="B150" s="19" t="str">
        <f t="shared" si="13"/>
        <v>I</v>
      </c>
      <c r="C150" s="41">
        <f t="shared" si="14"/>
        <v>54943.722500000003</v>
      </c>
      <c r="D150" t="str">
        <f t="shared" si="15"/>
        <v>vis</v>
      </c>
      <c r="E150">
        <f>VLOOKUP(C150,'Active 1'!C$21:E$966,3,FALSE)</f>
        <v>14338.989575118185</v>
      </c>
      <c r="F150" s="19" t="s">
        <v>140</v>
      </c>
      <c r="G150" t="str">
        <f t="shared" si="16"/>
        <v>54943.7225</v>
      </c>
      <c r="H150" s="41">
        <f t="shared" si="17"/>
        <v>14339</v>
      </c>
      <c r="I150" s="118" t="s">
        <v>611</v>
      </c>
      <c r="J150" s="119" t="s">
        <v>612</v>
      </c>
      <c r="K150" s="118" t="s">
        <v>613</v>
      </c>
      <c r="L150" s="118" t="s">
        <v>614</v>
      </c>
      <c r="M150" s="119" t="s">
        <v>519</v>
      </c>
      <c r="N150" s="119" t="s">
        <v>520</v>
      </c>
      <c r="O150" s="120" t="s">
        <v>615</v>
      </c>
      <c r="P150" s="120" t="s">
        <v>610</v>
      </c>
    </row>
    <row r="151" spans="1:16" x14ac:dyDescent="0.2">
      <c r="A151" s="41" t="str">
        <f t="shared" si="12"/>
        <v> JAAVSO 39;94 </v>
      </c>
      <c r="B151" s="19" t="str">
        <f t="shared" si="13"/>
        <v>I</v>
      </c>
      <c r="C151" s="41">
        <f t="shared" si="14"/>
        <v>55309.680500000002</v>
      </c>
      <c r="D151" t="str">
        <f t="shared" si="15"/>
        <v>vis</v>
      </c>
      <c r="E151">
        <f>VLOOKUP(C151,'Active 1'!C$21:E$966,3,FALSE)</f>
        <v>14786.988985943588</v>
      </c>
      <c r="F151" s="19" t="s">
        <v>140</v>
      </c>
      <c r="G151" t="str">
        <f t="shared" si="16"/>
        <v>55309.6805</v>
      </c>
      <c r="H151" s="41">
        <f t="shared" si="17"/>
        <v>14787</v>
      </c>
      <c r="I151" s="118" t="s">
        <v>616</v>
      </c>
      <c r="J151" s="119" t="s">
        <v>617</v>
      </c>
      <c r="K151" s="118" t="s">
        <v>618</v>
      </c>
      <c r="L151" s="118" t="s">
        <v>619</v>
      </c>
      <c r="M151" s="119" t="s">
        <v>519</v>
      </c>
      <c r="N151" s="119" t="s">
        <v>520</v>
      </c>
      <c r="O151" s="120" t="s">
        <v>370</v>
      </c>
      <c r="P151" s="120" t="s">
        <v>620</v>
      </c>
    </row>
    <row r="152" spans="1:16" x14ac:dyDescent="0.2">
      <c r="A152" s="41" t="str">
        <f t="shared" si="12"/>
        <v> JAAVSO 39;94 </v>
      </c>
      <c r="B152" s="19" t="str">
        <f t="shared" si="13"/>
        <v>I</v>
      </c>
      <c r="C152" s="41">
        <f t="shared" si="14"/>
        <v>55336.637999999999</v>
      </c>
      <c r="D152" t="str">
        <f t="shared" si="15"/>
        <v>vis</v>
      </c>
      <c r="E152">
        <f>VLOOKUP(C152,'Active 1'!C$21:E$966,3,FALSE)</f>
        <v>14819.989888007007</v>
      </c>
      <c r="F152" s="19" t="s">
        <v>140</v>
      </c>
      <c r="G152" t="str">
        <f t="shared" si="16"/>
        <v>55336.6380</v>
      </c>
      <c r="H152" s="41">
        <f t="shared" si="17"/>
        <v>14820</v>
      </c>
      <c r="I152" s="118" t="s">
        <v>621</v>
      </c>
      <c r="J152" s="119" t="s">
        <v>622</v>
      </c>
      <c r="K152" s="118" t="s">
        <v>623</v>
      </c>
      <c r="L152" s="118" t="s">
        <v>624</v>
      </c>
      <c r="M152" s="119" t="s">
        <v>519</v>
      </c>
      <c r="N152" s="119" t="s">
        <v>520</v>
      </c>
      <c r="O152" s="120" t="s">
        <v>370</v>
      </c>
      <c r="P152" s="120" t="s">
        <v>620</v>
      </c>
    </row>
    <row r="153" spans="1:16" x14ac:dyDescent="0.2">
      <c r="A153" s="41" t="str">
        <f t="shared" si="12"/>
        <v>IBVS 5992 </v>
      </c>
      <c r="B153" s="19" t="str">
        <f t="shared" si="13"/>
        <v>I</v>
      </c>
      <c r="C153" s="41">
        <f t="shared" si="14"/>
        <v>55629.895100000002</v>
      </c>
      <c r="D153" t="str">
        <f t="shared" si="15"/>
        <v>vis</v>
      </c>
      <c r="E153">
        <f>VLOOKUP(C153,'Active 1'!C$21:E$966,3,FALSE)</f>
        <v>15178.990123062307</v>
      </c>
      <c r="F153" s="19" t="s">
        <v>140</v>
      </c>
      <c r="G153" t="str">
        <f t="shared" si="16"/>
        <v>55629.8951</v>
      </c>
      <c r="H153" s="41">
        <f t="shared" si="17"/>
        <v>15179</v>
      </c>
      <c r="I153" s="118" t="s">
        <v>625</v>
      </c>
      <c r="J153" s="119" t="s">
        <v>626</v>
      </c>
      <c r="K153" s="118" t="s">
        <v>627</v>
      </c>
      <c r="L153" s="118" t="s">
        <v>628</v>
      </c>
      <c r="M153" s="119" t="s">
        <v>519</v>
      </c>
      <c r="N153" s="119" t="s">
        <v>140</v>
      </c>
      <c r="O153" s="120" t="s">
        <v>222</v>
      </c>
      <c r="P153" s="121" t="s">
        <v>629</v>
      </c>
    </row>
    <row r="154" spans="1:16" x14ac:dyDescent="0.2">
      <c r="A154" s="41" t="str">
        <f t="shared" si="12"/>
        <v>IBVS 5992 </v>
      </c>
      <c r="B154" s="19" t="str">
        <f t="shared" si="13"/>
        <v>II</v>
      </c>
      <c r="C154" s="41">
        <f t="shared" si="14"/>
        <v>55694.835099999997</v>
      </c>
      <c r="D154" t="str">
        <f t="shared" si="15"/>
        <v>vis</v>
      </c>
      <c r="E154">
        <f>VLOOKUP(C154,'Active 1'!C$21:E$966,3,FALSE)</f>
        <v>15258.488540200338</v>
      </c>
      <c r="F154" s="19" t="s">
        <v>140</v>
      </c>
      <c r="G154" t="str">
        <f t="shared" si="16"/>
        <v>55694.8351</v>
      </c>
      <c r="H154" s="41">
        <f t="shared" si="17"/>
        <v>15258.5</v>
      </c>
      <c r="I154" s="118" t="s">
        <v>630</v>
      </c>
      <c r="J154" s="119" t="s">
        <v>631</v>
      </c>
      <c r="K154" s="118" t="s">
        <v>632</v>
      </c>
      <c r="L154" s="118" t="s">
        <v>633</v>
      </c>
      <c r="M154" s="119" t="s">
        <v>519</v>
      </c>
      <c r="N154" s="119" t="s">
        <v>140</v>
      </c>
      <c r="O154" s="120" t="s">
        <v>222</v>
      </c>
      <c r="P154" s="121" t="s">
        <v>629</v>
      </c>
    </row>
    <row r="155" spans="1:16" x14ac:dyDescent="0.2">
      <c r="A155" s="41" t="str">
        <f t="shared" si="12"/>
        <v>IBVS 6029 </v>
      </c>
      <c r="B155" s="19" t="str">
        <f t="shared" si="13"/>
        <v>I</v>
      </c>
      <c r="C155" s="41">
        <f t="shared" si="14"/>
        <v>56008.922100000003</v>
      </c>
      <c r="D155" t="str">
        <f t="shared" si="15"/>
        <v>vis</v>
      </c>
      <c r="E155">
        <f>VLOOKUP(C155,'Active 1'!C$21:E$966,3,FALSE)</f>
        <v>15642.988376104791</v>
      </c>
      <c r="F155" s="19" t="s">
        <v>140</v>
      </c>
      <c r="G155" t="str">
        <f t="shared" si="16"/>
        <v>56008.9221</v>
      </c>
      <c r="H155" s="41">
        <f t="shared" si="17"/>
        <v>15643</v>
      </c>
      <c r="I155" s="118" t="s">
        <v>634</v>
      </c>
      <c r="J155" s="119" t="s">
        <v>635</v>
      </c>
      <c r="K155" s="118" t="s">
        <v>636</v>
      </c>
      <c r="L155" s="118" t="s">
        <v>637</v>
      </c>
      <c r="M155" s="119" t="s">
        <v>519</v>
      </c>
      <c r="N155" s="119" t="s">
        <v>140</v>
      </c>
      <c r="O155" s="120" t="s">
        <v>222</v>
      </c>
      <c r="P155" s="121" t="s">
        <v>638</v>
      </c>
    </row>
    <row r="156" spans="1:16" x14ac:dyDescent="0.2">
      <c r="A156" s="41" t="str">
        <f t="shared" si="12"/>
        <v>IBVS 6029 </v>
      </c>
      <c r="B156" s="19" t="str">
        <f t="shared" si="13"/>
        <v>I</v>
      </c>
      <c r="C156" s="41">
        <f t="shared" si="14"/>
        <v>56085.708500000001</v>
      </c>
      <c r="D156" t="str">
        <f t="shared" si="15"/>
        <v>vis</v>
      </c>
      <c r="E156">
        <f>VLOOKUP(C156,'Active 1'!C$21:E$966,3,FALSE)</f>
        <v>15736.9889498302</v>
      </c>
      <c r="F156" s="19" t="s">
        <v>140</v>
      </c>
      <c r="G156" t="str">
        <f t="shared" si="16"/>
        <v>56085.7085</v>
      </c>
      <c r="H156" s="41">
        <f t="shared" si="17"/>
        <v>15737</v>
      </c>
      <c r="I156" s="118" t="s">
        <v>639</v>
      </c>
      <c r="J156" s="119" t="s">
        <v>640</v>
      </c>
      <c r="K156" s="118" t="s">
        <v>641</v>
      </c>
      <c r="L156" s="118" t="s">
        <v>619</v>
      </c>
      <c r="M156" s="119" t="s">
        <v>519</v>
      </c>
      <c r="N156" s="119" t="s">
        <v>140</v>
      </c>
      <c r="O156" s="120" t="s">
        <v>222</v>
      </c>
      <c r="P156" s="121" t="s">
        <v>638</v>
      </c>
    </row>
    <row r="157" spans="1:16" x14ac:dyDescent="0.2">
      <c r="A157" s="41" t="str">
        <f t="shared" si="12"/>
        <v> JAAVSO 41;328 </v>
      </c>
      <c r="B157" s="19" t="str">
        <f t="shared" si="13"/>
        <v>I</v>
      </c>
      <c r="C157" s="41">
        <f t="shared" si="14"/>
        <v>56406.738400000002</v>
      </c>
      <c r="D157" t="str">
        <f t="shared" si="15"/>
        <v>vis</v>
      </c>
      <c r="E157">
        <f>VLOOKUP(C157,'Active 1'!C$21:E$966,3,FALSE)</f>
        <v>16129.988163011329</v>
      </c>
      <c r="F157" s="19" t="s">
        <v>140</v>
      </c>
      <c r="G157" t="str">
        <f t="shared" si="16"/>
        <v>56406.7384</v>
      </c>
      <c r="H157" s="41">
        <f t="shared" si="17"/>
        <v>16130</v>
      </c>
      <c r="I157" s="118" t="s">
        <v>642</v>
      </c>
      <c r="J157" s="119" t="s">
        <v>643</v>
      </c>
      <c r="K157" s="118" t="s">
        <v>644</v>
      </c>
      <c r="L157" s="118" t="s">
        <v>645</v>
      </c>
      <c r="M157" s="119" t="s">
        <v>519</v>
      </c>
      <c r="N157" s="119" t="s">
        <v>140</v>
      </c>
      <c r="O157" s="120" t="s">
        <v>615</v>
      </c>
      <c r="P157" s="120" t="s">
        <v>646</v>
      </c>
    </row>
    <row r="158" spans="1:16" x14ac:dyDescent="0.2">
      <c r="A158" s="41" t="str">
        <f t="shared" si="12"/>
        <v>BAVM 238 </v>
      </c>
      <c r="B158" s="19" t="str">
        <f t="shared" si="13"/>
        <v>I</v>
      </c>
      <c r="C158" s="41">
        <f t="shared" si="14"/>
        <v>56782.499199999998</v>
      </c>
      <c r="D158" t="str">
        <f t="shared" si="15"/>
        <v>vis</v>
      </c>
      <c r="E158">
        <f>VLOOKUP(C158,'Active 1'!C$21:E$966,3,FALSE)</f>
        <v>16589.987990891252</v>
      </c>
      <c r="F158" s="19" t="s">
        <v>140</v>
      </c>
      <c r="G158" t="str">
        <f t="shared" si="16"/>
        <v>56782.4992</v>
      </c>
      <c r="H158" s="41">
        <f t="shared" si="17"/>
        <v>16590</v>
      </c>
      <c r="I158" s="118" t="s">
        <v>647</v>
      </c>
      <c r="J158" s="119" t="s">
        <v>648</v>
      </c>
      <c r="K158" s="118" t="s">
        <v>649</v>
      </c>
      <c r="L158" s="118" t="s">
        <v>650</v>
      </c>
      <c r="M158" s="119" t="s">
        <v>519</v>
      </c>
      <c r="N158" s="119" t="s">
        <v>561</v>
      </c>
      <c r="O158" s="120" t="s">
        <v>589</v>
      </c>
      <c r="P158" s="121" t="s">
        <v>651</v>
      </c>
    </row>
    <row r="159" spans="1:16" ht="12.75" customHeight="1" x14ac:dyDescent="0.2">
      <c r="A159" s="41" t="str">
        <f t="shared" si="12"/>
        <v> AJ 72.412 </v>
      </c>
      <c r="B159" s="19" t="str">
        <f t="shared" si="13"/>
        <v>II</v>
      </c>
      <c r="C159" s="41">
        <f t="shared" si="14"/>
        <v>31230.365000000002</v>
      </c>
      <c r="D159" t="str">
        <f t="shared" si="15"/>
        <v>vis</v>
      </c>
      <c r="E159">
        <f>VLOOKUP(C159,'Active 1'!C$21:E$966,3,FALSE)</f>
        <v>-14690.48973314178</v>
      </c>
      <c r="F159" s="19" t="s">
        <v>140</v>
      </c>
      <c r="G159" t="str">
        <f t="shared" si="16"/>
        <v>31230.365</v>
      </c>
      <c r="H159" s="41">
        <f t="shared" si="17"/>
        <v>-14690.5</v>
      </c>
      <c r="I159" s="118" t="s">
        <v>652</v>
      </c>
      <c r="J159" s="119" t="s">
        <v>653</v>
      </c>
      <c r="K159" s="118">
        <v>-14690.5</v>
      </c>
      <c r="L159" s="118" t="s">
        <v>248</v>
      </c>
      <c r="M159" s="119" t="s">
        <v>187</v>
      </c>
      <c r="N159" s="119"/>
      <c r="O159" s="120" t="s">
        <v>654</v>
      </c>
      <c r="P159" s="120" t="s">
        <v>45</v>
      </c>
    </row>
    <row r="160" spans="1:16" ht="12.75" customHeight="1" x14ac:dyDescent="0.2">
      <c r="A160" s="41" t="str">
        <f t="shared" si="12"/>
        <v> AJ 72.412 </v>
      </c>
      <c r="B160" s="19" t="str">
        <f t="shared" si="13"/>
        <v>I</v>
      </c>
      <c r="C160" s="41">
        <f t="shared" si="14"/>
        <v>31232.418000000001</v>
      </c>
      <c r="D160" t="str">
        <f t="shared" si="15"/>
        <v>vis</v>
      </c>
      <c r="E160">
        <f>VLOOKUP(C160,'Active 1'!C$21:E$966,3,FALSE)</f>
        <v>-14687.97648629262</v>
      </c>
      <c r="F160" s="19" t="s">
        <v>140</v>
      </c>
      <c r="G160" t="str">
        <f t="shared" si="16"/>
        <v>31232.418</v>
      </c>
      <c r="H160" s="41">
        <f t="shared" si="17"/>
        <v>-14688</v>
      </c>
      <c r="I160" s="118" t="s">
        <v>655</v>
      </c>
      <c r="J160" s="119" t="s">
        <v>656</v>
      </c>
      <c r="K160" s="118">
        <v>-14688</v>
      </c>
      <c r="L160" s="118" t="s">
        <v>657</v>
      </c>
      <c r="M160" s="119" t="s">
        <v>187</v>
      </c>
      <c r="N160" s="119"/>
      <c r="O160" s="120" t="s">
        <v>654</v>
      </c>
      <c r="P160" s="120" t="s">
        <v>45</v>
      </c>
    </row>
    <row r="161" spans="1:16" ht="12.75" customHeight="1" x14ac:dyDescent="0.2">
      <c r="A161" s="41" t="str">
        <f t="shared" si="12"/>
        <v> IODE 4.3.77 </v>
      </c>
      <c r="B161" s="19" t="str">
        <f t="shared" si="13"/>
        <v>I</v>
      </c>
      <c r="C161" s="41">
        <f t="shared" si="14"/>
        <v>31241.393</v>
      </c>
      <c r="D161" t="str">
        <f t="shared" si="15"/>
        <v>vis</v>
      </c>
      <c r="E161">
        <f>VLOOKUP(C161,'Active 1'!C$21:E$966,3,FALSE)</f>
        <v>-14676.98944758283</v>
      </c>
      <c r="F161" s="19" t="s">
        <v>140</v>
      </c>
      <c r="G161" t="str">
        <f t="shared" si="16"/>
        <v>31241.393</v>
      </c>
      <c r="H161" s="41">
        <f t="shared" si="17"/>
        <v>-14677</v>
      </c>
      <c r="I161" s="118" t="s">
        <v>658</v>
      </c>
      <c r="J161" s="119" t="s">
        <v>659</v>
      </c>
      <c r="K161" s="118">
        <v>-14677</v>
      </c>
      <c r="L161" s="118" t="s">
        <v>660</v>
      </c>
      <c r="M161" s="119" t="s">
        <v>187</v>
      </c>
      <c r="N161" s="119"/>
      <c r="O161" s="120" t="s">
        <v>661</v>
      </c>
      <c r="P161" s="120" t="s">
        <v>48</v>
      </c>
    </row>
    <row r="162" spans="1:16" ht="12.75" customHeight="1" x14ac:dyDescent="0.2">
      <c r="A162" s="41" t="str">
        <f t="shared" si="12"/>
        <v> AJ 72.412 </v>
      </c>
      <c r="B162" s="19" t="str">
        <f t="shared" si="13"/>
        <v>II</v>
      </c>
      <c r="C162" s="41">
        <f t="shared" si="14"/>
        <v>31248.331999999999</v>
      </c>
      <c r="D162" t="str">
        <f t="shared" si="15"/>
        <v>vis</v>
      </c>
      <c r="E162">
        <f>VLOOKUP(C162,'Active 1'!C$21:E$966,3,FALSE)</f>
        <v>-14668.494844618237</v>
      </c>
      <c r="F162" s="19" t="s">
        <v>140</v>
      </c>
      <c r="G162" t="str">
        <f t="shared" si="16"/>
        <v>31248.332</v>
      </c>
      <c r="H162" s="41">
        <f t="shared" si="17"/>
        <v>-14668.5</v>
      </c>
      <c r="I162" s="118" t="s">
        <v>662</v>
      </c>
      <c r="J162" s="119" t="s">
        <v>663</v>
      </c>
      <c r="K162" s="118">
        <v>-14668.5</v>
      </c>
      <c r="L162" s="118" t="s">
        <v>260</v>
      </c>
      <c r="M162" s="119" t="s">
        <v>187</v>
      </c>
      <c r="N162" s="119"/>
      <c r="O162" s="120" t="s">
        <v>654</v>
      </c>
      <c r="P162" s="120" t="s">
        <v>45</v>
      </c>
    </row>
    <row r="163" spans="1:16" ht="12.75" customHeight="1" x14ac:dyDescent="0.2">
      <c r="A163" s="41" t="str">
        <f t="shared" si="12"/>
        <v> IODE 4.3.77 </v>
      </c>
      <c r="B163" s="19" t="str">
        <f t="shared" si="13"/>
        <v>I</v>
      </c>
      <c r="C163" s="41">
        <f t="shared" si="14"/>
        <v>31282.235000000001</v>
      </c>
      <c r="D163" t="str">
        <f t="shared" si="15"/>
        <v>vis</v>
      </c>
      <c r="E163">
        <f>VLOOKUP(C163,'Active 1'!C$21:E$966,3,FALSE)</f>
        <v>-14626.991382403407</v>
      </c>
      <c r="F163" s="19" t="s">
        <v>140</v>
      </c>
      <c r="G163" t="str">
        <f t="shared" si="16"/>
        <v>31282.235</v>
      </c>
      <c r="H163" s="41">
        <f t="shared" si="17"/>
        <v>-14627</v>
      </c>
      <c r="I163" s="118" t="s">
        <v>664</v>
      </c>
      <c r="J163" s="119" t="s">
        <v>665</v>
      </c>
      <c r="K163" s="118">
        <v>-14627</v>
      </c>
      <c r="L163" s="118" t="s">
        <v>306</v>
      </c>
      <c r="M163" s="119" t="s">
        <v>187</v>
      </c>
      <c r="N163" s="119"/>
      <c r="O163" s="120" t="s">
        <v>661</v>
      </c>
      <c r="P163" s="120" t="s">
        <v>48</v>
      </c>
    </row>
    <row r="164" spans="1:16" ht="12.75" customHeight="1" x14ac:dyDescent="0.2">
      <c r="A164" s="41" t="str">
        <f t="shared" si="12"/>
        <v> IODE 4.3.77 </v>
      </c>
      <c r="B164" s="19" t="str">
        <f t="shared" si="13"/>
        <v>I</v>
      </c>
      <c r="C164" s="41">
        <f t="shared" si="14"/>
        <v>31291.215</v>
      </c>
      <c r="D164" t="str">
        <f t="shared" si="15"/>
        <v>vis</v>
      </c>
      <c r="E164">
        <f>VLOOKUP(C164,'Active 1'!C$21:E$966,3,FALSE)</f>
        <v>-14615.998222780685</v>
      </c>
      <c r="F164" s="19" t="s">
        <v>140</v>
      </c>
      <c r="G164" t="str">
        <f t="shared" si="16"/>
        <v>31291.215</v>
      </c>
      <c r="H164" s="41">
        <f t="shared" si="17"/>
        <v>-14616</v>
      </c>
      <c r="I164" s="118" t="s">
        <v>666</v>
      </c>
      <c r="J164" s="119" t="s">
        <v>667</v>
      </c>
      <c r="K164" s="118">
        <v>-14616</v>
      </c>
      <c r="L164" s="118" t="s">
        <v>201</v>
      </c>
      <c r="M164" s="119" t="s">
        <v>187</v>
      </c>
      <c r="N164" s="119"/>
      <c r="O164" s="120" t="s">
        <v>661</v>
      </c>
      <c r="P164" s="120" t="s">
        <v>48</v>
      </c>
    </row>
    <row r="165" spans="1:16" ht="12.75" customHeight="1" x14ac:dyDescent="0.2">
      <c r="A165" s="41" t="str">
        <f t="shared" si="12"/>
        <v> BTOK 33 </v>
      </c>
      <c r="B165" s="19" t="str">
        <f t="shared" si="13"/>
        <v>II</v>
      </c>
      <c r="C165" s="41">
        <f t="shared" si="14"/>
        <v>33363.212</v>
      </c>
      <c r="D165" t="str">
        <f t="shared" si="15"/>
        <v>vis</v>
      </c>
      <c r="E165">
        <f>VLOOKUP(C165,'Active 1'!C$21:E$966,3,FALSE)</f>
        <v>-12079.495577034435</v>
      </c>
      <c r="F165" s="19" t="s">
        <v>140</v>
      </c>
      <c r="G165" t="str">
        <f t="shared" si="16"/>
        <v>33363.212</v>
      </c>
      <c r="H165" s="41">
        <f t="shared" si="17"/>
        <v>-12079.5</v>
      </c>
      <c r="I165" s="118" t="s">
        <v>668</v>
      </c>
      <c r="J165" s="119" t="s">
        <v>669</v>
      </c>
      <c r="K165" s="118">
        <v>-12079.5</v>
      </c>
      <c r="L165" s="118" t="s">
        <v>260</v>
      </c>
      <c r="M165" s="119" t="s">
        <v>365</v>
      </c>
      <c r="N165" s="119" t="s">
        <v>366</v>
      </c>
      <c r="O165" s="120" t="s">
        <v>670</v>
      </c>
      <c r="P165" s="120" t="s">
        <v>49</v>
      </c>
    </row>
    <row r="166" spans="1:16" ht="12.75" customHeight="1" x14ac:dyDescent="0.2">
      <c r="A166" s="41" t="str">
        <f t="shared" si="12"/>
        <v> AJ 60.453 </v>
      </c>
      <c r="B166" s="19" t="str">
        <f t="shared" si="13"/>
        <v>II</v>
      </c>
      <c r="C166" s="41">
        <f t="shared" si="14"/>
        <v>34128.624000000003</v>
      </c>
      <c r="D166" t="str">
        <f t="shared" si="15"/>
        <v>vis</v>
      </c>
      <c r="E166">
        <f>VLOOKUP(C166,'Active 1'!C$21:E$966,3,FALSE)</f>
        <v>-11142.491535481315</v>
      </c>
      <c r="F166" s="19" t="s">
        <v>140</v>
      </c>
      <c r="G166" t="str">
        <f t="shared" si="16"/>
        <v>34128.624</v>
      </c>
      <c r="H166" s="41">
        <f t="shared" si="17"/>
        <v>-11142.5</v>
      </c>
      <c r="I166" s="118" t="s">
        <v>671</v>
      </c>
      <c r="J166" s="119" t="s">
        <v>672</v>
      </c>
      <c r="K166" s="118">
        <v>-11142.5</v>
      </c>
      <c r="L166" s="118" t="s">
        <v>306</v>
      </c>
      <c r="M166" s="119" t="s">
        <v>673</v>
      </c>
      <c r="N166" s="119"/>
      <c r="O166" s="120" t="s">
        <v>674</v>
      </c>
      <c r="P166" s="120" t="s">
        <v>50</v>
      </c>
    </row>
    <row r="167" spans="1:16" ht="12.75" customHeight="1" x14ac:dyDescent="0.2">
      <c r="A167" s="41" t="str">
        <f t="shared" si="12"/>
        <v> PASJ 9.191 </v>
      </c>
      <c r="B167" s="19" t="str">
        <f t="shared" si="13"/>
        <v>I</v>
      </c>
      <c r="C167" s="41">
        <f t="shared" si="14"/>
        <v>34463.125999999997</v>
      </c>
      <c r="D167" t="str">
        <f t="shared" si="15"/>
        <v>vis</v>
      </c>
      <c r="E167">
        <f>VLOOKUP(C167,'Active 1'!C$21:E$966,3,FALSE)</f>
        <v>-10733.000012082683</v>
      </c>
      <c r="F167" s="19" t="s">
        <v>140</v>
      </c>
      <c r="G167" t="str">
        <f t="shared" si="16"/>
        <v>34463.126</v>
      </c>
      <c r="H167" s="41">
        <f t="shared" si="17"/>
        <v>-10733</v>
      </c>
      <c r="I167" s="118" t="s">
        <v>675</v>
      </c>
      <c r="J167" s="119" t="s">
        <v>676</v>
      </c>
      <c r="K167" s="118">
        <v>-10733</v>
      </c>
      <c r="L167" s="118" t="s">
        <v>211</v>
      </c>
      <c r="M167" s="119" t="s">
        <v>673</v>
      </c>
      <c r="N167" s="119"/>
      <c r="O167" s="120" t="s">
        <v>677</v>
      </c>
      <c r="P167" s="120" t="s">
        <v>51</v>
      </c>
    </row>
    <row r="168" spans="1:16" ht="12.75" customHeight="1" x14ac:dyDescent="0.2">
      <c r="A168" s="41" t="str">
        <f t="shared" si="12"/>
        <v> AA 6.145 </v>
      </c>
      <c r="B168" s="19" t="str">
        <f t="shared" si="13"/>
        <v>II</v>
      </c>
      <c r="C168" s="41">
        <f t="shared" si="14"/>
        <v>34481.491999999998</v>
      </c>
      <c r="D168" t="str">
        <f t="shared" si="15"/>
        <v>vis</v>
      </c>
      <c r="E168">
        <f>VLOOKUP(C168,'Active 1'!C$21:E$966,3,FALSE)</f>
        <v>-10710.5166747073</v>
      </c>
      <c r="F168" s="19" t="s">
        <v>140</v>
      </c>
      <c r="G168" t="str">
        <f t="shared" si="16"/>
        <v>34481.492</v>
      </c>
      <c r="H168" s="41">
        <f t="shared" si="17"/>
        <v>-10710.5</v>
      </c>
      <c r="I168" s="118" t="s">
        <v>678</v>
      </c>
      <c r="J168" s="119" t="s">
        <v>679</v>
      </c>
      <c r="K168" s="118">
        <v>-10710.5</v>
      </c>
      <c r="L168" s="118" t="s">
        <v>314</v>
      </c>
      <c r="M168" s="119" t="s">
        <v>187</v>
      </c>
      <c r="N168" s="119"/>
      <c r="O168" s="120" t="s">
        <v>680</v>
      </c>
      <c r="P168" s="120" t="s">
        <v>52</v>
      </c>
    </row>
    <row r="169" spans="1:16" ht="12.75" customHeight="1" x14ac:dyDescent="0.2">
      <c r="A169" s="41" t="str">
        <f t="shared" si="12"/>
        <v> AA 6.145 </v>
      </c>
      <c r="B169" s="19" t="str">
        <f t="shared" si="13"/>
        <v>II</v>
      </c>
      <c r="C169" s="41">
        <f t="shared" si="14"/>
        <v>34490.491999999998</v>
      </c>
      <c r="D169" t="str">
        <f t="shared" si="15"/>
        <v>vis</v>
      </c>
      <c r="E169">
        <f>VLOOKUP(C169,'Active 1'!C$21:E$966,3,FALSE)</f>
        <v>-10699.499031432857</v>
      </c>
      <c r="F169" s="19" t="s">
        <v>140</v>
      </c>
      <c r="G169" t="str">
        <f t="shared" si="16"/>
        <v>34490.492</v>
      </c>
      <c r="H169" s="41">
        <f t="shared" si="17"/>
        <v>-10699.5</v>
      </c>
      <c r="I169" s="118" t="s">
        <v>681</v>
      </c>
      <c r="J169" s="119" t="s">
        <v>682</v>
      </c>
      <c r="K169" s="118">
        <v>-10699.5</v>
      </c>
      <c r="L169" s="118" t="s">
        <v>201</v>
      </c>
      <c r="M169" s="119" t="s">
        <v>187</v>
      </c>
      <c r="N169" s="119"/>
      <c r="O169" s="120" t="s">
        <v>680</v>
      </c>
      <c r="P169" s="120" t="s">
        <v>52</v>
      </c>
    </row>
    <row r="170" spans="1:16" ht="12.75" customHeight="1" x14ac:dyDescent="0.2">
      <c r="A170" s="41" t="str">
        <f t="shared" si="12"/>
        <v> AA 6.145 </v>
      </c>
      <c r="B170" s="19" t="str">
        <f t="shared" si="13"/>
        <v>II</v>
      </c>
      <c r="C170" s="41">
        <f t="shared" si="14"/>
        <v>34499.476000000002</v>
      </c>
      <c r="D170" t="str">
        <f t="shared" si="15"/>
        <v>vis</v>
      </c>
      <c r="E170">
        <f>VLOOKUP(C170,'Active 1'!C$21:E$966,3,FALSE)</f>
        <v>-10688.500975079785</v>
      </c>
      <c r="F170" s="19" t="s">
        <v>140</v>
      </c>
      <c r="G170" t="str">
        <f t="shared" si="16"/>
        <v>34499.476</v>
      </c>
      <c r="H170" s="41">
        <f t="shared" si="17"/>
        <v>-10688.5</v>
      </c>
      <c r="I170" s="118" t="s">
        <v>683</v>
      </c>
      <c r="J170" s="119" t="s">
        <v>684</v>
      </c>
      <c r="K170" s="118">
        <v>-10688.5</v>
      </c>
      <c r="L170" s="118" t="s">
        <v>192</v>
      </c>
      <c r="M170" s="119" t="s">
        <v>187</v>
      </c>
      <c r="N170" s="119"/>
      <c r="O170" s="120" t="s">
        <v>680</v>
      </c>
      <c r="P170" s="120" t="s">
        <v>52</v>
      </c>
    </row>
    <row r="171" spans="1:16" ht="12.75" customHeight="1" x14ac:dyDescent="0.2">
      <c r="A171" s="41" t="str">
        <f t="shared" si="12"/>
        <v> AJ 60.453 </v>
      </c>
      <c r="B171" s="19" t="str">
        <f t="shared" si="13"/>
        <v>II</v>
      </c>
      <c r="C171" s="41">
        <f t="shared" si="14"/>
        <v>34543.595999999998</v>
      </c>
      <c r="D171" t="str">
        <f t="shared" si="15"/>
        <v>vis</v>
      </c>
      <c r="E171">
        <f>VLOOKUP(C171,'Active 1'!C$21:E$966,3,FALSE)</f>
        <v>-10634.4900393833</v>
      </c>
      <c r="F171" s="19" t="s">
        <v>140</v>
      </c>
      <c r="G171" t="str">
        <f t="shared" si="16"/>
        <v>34543.596</v>
      </c>
      <c r="H171" s="41">
        <f t="shared" si="17"/>
        <v>-10634.5</v>
      </c>
      <c r="I171" s="118" t="s">
        <v>685</v>
      </c>
      <c r="J171" s="119" t="s">
        <v>686</v>
      </c>
      <c r="K171" s="118">
        <v>-10634.5</v>
      </c>
      <c r="L171" s="118" t="s">
        <v>248</v>
      </c>
      <c r="M171" s="119" t="s">
        <v>673</v>
      </c>
      <c r="N171" s="119"/>
      <c r="O171" s="120" t="s">
        <v>674</v>
      </c>
      <c r="P171" s="120" t="s">
        <v>50</v>
      </c>
    </row>
    <row r="172" spans="1:16" ht="12.75" customHeight="1" x14ac:dyDescent="0.2">
      <c r="A172" s="41" t="str">
        <f t="shared" si="12"/>
        <v> PASJ 9.191 </v>
      </c>
      <c r="B172" s="19" t="str">
        <f t="shared" si="13"/>
        <v>II</v>
      </c>
      <c r="C172" s="41">
        <f t="shared" si="14"/>
        <v>34817.24</v>
      </c>
      <c r="D172" t="str">
        <f t="shared" si="15"/>
        <v>vis</v>
      </c>
      <c r="E172">
        <f>VLOOKUP(C172,'Active 1'!C$21:E$966,3,FALSE)</f>
        <v>-10299.499819806442</v>
      </c>
      <c r="F172" s="19" t="s">
        <v>140</v>
      </c>
      <c r="G172" t="str">
        <f t="shared" si="16"/>
        <v>34817.240</v>
      </c>
      <c r="H172" s="41">
        <f t="shared" si="17"/>
        <v>-10299.5</v>
      </c>
      <c r="I172" s="118" t="s">
        <v>687</v>
      </c>
      <c r="J172" s="119" t="s">
        <v>688</v>
      </c>
      <c r="K172" s="118">
        <v>-10299.5</v>
      </c>
      <c r="L172" s="118" t="s">
        <v>225</v>
      </c>
      <c r="M172" s="119" t="s">
        <v>673</v>
      </c>
      <c r="N172" s="119"/>
      <c r="O172" s="120" t="s">
        <v>677</v>
      </c>
      <c r="P172" s="120" t="s">
        <v>51</v>
      </c>
    </row>
    <row r="173" spans="1:16" ht="12.75" customHeight="1" x14ac:dyDescent="0.2">
      <c r="A173" s="41" t="str">
        <f t="shared" si="12"/>
        <v> AJ 60.453 </v>
      </c>
      <c r="B173" s="19" t="str">
        <f t="shared" si="13"/>
        <v>II</v>
      </c>
      <c r="C173" s="41">
        <f t="shared" si="14"/>
        <v>34868.71</v>
      </c>
      <c r="D173" t="str">
        <f t="shared" si="15"/>
        <v>vis</v>
      </c>
      <c r="E173">
        <f>VLOOKUP(C173,'Active 1'!C$21:E$966,3,FALSE)</f>
        <v>-10236.491142102488</v>
      </c>
      <c r="F173" s="19" t="s">
        <v>140</v>
      </c>
      <c r="G173" t="str">
        <f t="shared" si="16"/>
        <v>34868.710</v>
      </c>
      <c r="H173" s="41">
        <f t="shared" si="17"/>
        <v>-10236.5</v>
      </c>
      <c r="I173" s="118" t="s">
        <v>689</v>
      </c>
      <c r="J173" s="119" t="s">
        <v>690</v>
      </c>
      <c r="K173" s="118">
        <v>-10236.5</v>
      </c>
      <c r="L173" s="118" t="s">
        <v>306</v>
      </c>
      <c r="M173" s="119" t="s">
        <v>673</v>
      </c>
      <c r="N173" s="119"/>
      <c r="O173" s="120" t="s">
        <v>674</v>
      </c>
      <c r="P173" s="120" t="s">
        <v>50</v>
      </c>
    </row>
    <row r="174" spans="1:16" ht="12.75" customHeight="1" x14ac:dyDescent="0.2">
      <c r="A174" s="41" t="str">
        <f t="shared" si="12"/>
        <v> AJ 60.453 </v>
      </c>
      <c r="B174" s="19" t="str">
        <f t="shared" si="13"/>
        <v>I</v>
      </c>
      <c r="C174" s="41">
        <f t="shared" si="14"/>
        <v>34897.699999999997</v>
      </c>
      <c r="D174" t="str">
        <f t="shared" si="15"/>
        <v>vis</v>
      </c>
      <c r="E174">
        <f>VLOOKUP(C174,'Active 1'!C$21:E$966,3,FALSE)</f>
        <v>-10201.002088932923</v>
      </c>
      <c r="F174" s="19" t="s">
        <v>140</v>
      </c>
      <c r="G174" t="str">
        <f t="shared" si="16"/>
        <v>34897.700</v>
      </c>
      <c r="H174" s="41">
        <f t="shared" si="17"/>
        <v>-10201</v>
      </c>
      <c r="I174" s="118" t="s">
        <v>691</v>
      </c>
      <c r="J174" s="119" t="s">
        <v>692</v>
      </c>
      <c r="K174" s="118">
        <v>-10201</v>
      </c>
      <c r="L174" s="118" t="s">
        <v>196</v>
      </c>
      <c r="M174" s="119" t="s">
        <v>673</v>
      </c>
      <c r="N174" s="119"/>
      <c r="O174" s="120" t="s">
        <v>674</v>
      </c>
      <c r="P174" s="120" t="s">
        <v>50</v>
      </c>
    </row>
    <row r="175" spans="1:16" ht="12.75" customHeight="1" x14ac:dyDescent="0.2">
      <c r="A175" s="41" t="str">
        <f t="shared" si="12"/>
        <v> PASJ 9.191 </v>
      </c>
      <c r="B175" s="19" t="str">
        <f t="shared" si="13"/>
        <v>I</v>
      </c>
      <c r="C175" s="41">
        <f t="shared" si="14"/>
        <v>35925.322</v>
      </c>
      <c r="D175" t="str">
        <f t="shared" si="15"/>
        <v>vis</v>
      </c>
      <c r="E175">
        <f>VLOOKUP(C175,'Active 1'!C$21:E$966,3,FALSE)</f>
        <v>-8943.0051314918346</v>
      </c>
      <c r="F175" s="19" t="s">
        <v>140</v>
      </c>
      <c r="G175" t="str">
        <f t="shared" si="16"/>
        <v>35925.322</v>
      </c>
      <c r="H175" s="41">
        <f t="shared" si="17"/>
        <v>-8943</v>
      </c>
      <c r="I175" s="118" t="s">
        <v>693</v>
      </c>
      <c r="J175" s="119" t="s">
        <v>694</v>
      </c>
      <c r="K175" s="118">
        <v>-8943</v>
      </c>
      <c r="L175" s="118" t="s">
        <v>186</v>
      </c>
      <c r="M175" s="119" t="s">
        <v>673</v>
      </c>
      <c r="N175" s="119"/>
      <c r="O175" s="120" t="s">
        <v>677</v>
      </c>
      <c r="P175" s="120" t="s">
        <v>51</v>
      </c>
    </row>
    <row r="176" spans="1:16" ht="12.75" customHeight="1" x14ac:dyDescent="0.2">
      <c r="A176" s="41" t="str">
        <f t="shared" si="12"/>
        <v> PASJ 9.191 </v>
      </c>
      <c r="B176" s="19" t="str">
        <f t="shared" si="13"/>
        <v>II</v>
      </c>
      <c r="C176" s="41">
        <f t="shared" si="14"/>
        <v>35932.267999999996</v>
      </c>
      <c r="D176" t="str">
        <f t="shared" si="15"/>
        <v>vis</v>
      </c>
      <c r="E176">
        <f>VLOOKUP(C176,'Active 1'!C$21:E$966,3,FALSE)</f>
        <v>-8934.5019592491408</v>
      </c>
      <c r="F176" s="19" t="s">
        <v>140</v>
      </c>
      <c r="G176" t="str">
        <f t="shared" si="16"/>
        <v>35932.268</v>
      </c>
      <c r="H176" s="41">
        <f t="shared" si="17"/>
        <v>-8934.5</v>
      </c>
      <c r="I176" s="118" t="s">
        <v>695</v>
      </c>
      <c r="J176" s="119" t="s">
        <v>696</v>
      </c>
      <c r="K176" s="118">
        <v>-8934.5</v>
      </c>
      <c r="L176" s="118" t="s">
        <v>196</v>
      </c>
      <c r="M176" s="119" t="s">
        <v>673</v>
      </c>
      <c r="N176" s="119"/>
      <c r="O176" s="120" t="s">
        <v>677</v>
      </c>
      <c r="P176" s="120" t="s">
        <v>51</v>
      </c>
    </row>
    <row r="177" spans="1:16" ht="12.75" customHeight="1" x14ac:dyDescent="0.2">
      <c r="A177" s="41" t="str">
        <f t="shared" si="12"/>
        <v> PASJ 9.191 </v>
      </c>
      <c r="B177" s="19" t="str">
        <f t="shared" si="13"/>
        <v>II</v>
      </c>
      <c r="C177" s="41">
        <f t="shared" si="14"/>
        <v>35982.097999999998</v>
      </c>
      <c r="D177" t="str">
        <f t="shared" si="15"/>
        <v>vis</v>
      </c>
      <c r="E177">
        <f>VLOOKUP(C177,'Active 1'!C$21:E$966,3,FALSE)</f>
        <v>-8873.5009409863069</v>
      </c>
      <c r="F177" s="19" t="s">
        <v>140</v>
      </c>
      <c r="G177" t="str">
        <f t="shared" si="16"/>
        <v>35982.098</v>
      </c>
      <c r="H177" s="41">
        <f t="shared" si="17"/>
        <v>-8873.5</v>
      </c>
      <c r="I177" s="118" t="s">
        <v>697</v>
      </c>
      <c r="J177" s="119" t="s">
        <v>698</v>
      </c>
      <c r="K177" s="118">
        <v>-8873.5</v>
      </c>
      <c r="L177" s="118" t="s">
        <v>192</v>
      </c>
      <c r="M177" s="119" t="s">
        <v>673</v>
      </c>
      <c r="N177" s="119"/>
      <c r="O177" s="120" t="s">
        <v>677</v>
      </c>
      <c r="P177" s="120" t="s">
        <v>51</v>
      </c>
    </row>
    <row r="178" spans="1:16" ht="12.75" customHeight="1" x14ac:dyDescent="0.2">
      <c r="A178" s="41" t="str">
        <f t="shared" si="12"/>
        <v>BAVM 13 </v>
      </c>
      <c r="B178" s="19" t="str">
        <f t="shared" si="13"/>
        <v>I</v>
      </c>
      <c r="C178" s="41">
        <f t="shared" si="14"/>
        <v>36683.379999999997</v>
      </c>
      <c r="D178" t="str">
        <f t="shared" si="15"/>
        <v>vis</v>
      </c>
      <c r="E178">
        <f>VLOOKUP(C178,'Active 1'!C$21:E$966,3,FALSE)</f>
        <v>-8015.0037286765291</v>
      </c>
      <c r="F178" s="19" t="s">
        <v>140</v>
      </c>
      <c r="G178" t="str">
        <f t="shared" si="16"/>
        <v>36683.380</v>
      </c>
      <c r="H178" s="41">
        <f t="shared" si="17"/>
        <v>-8015</v>
      </c>
      <c r="I178" s="118" t="s">
        <v>699</v>
      </c>
      <c r="J178" s="119" t="s">
        <v>700</v>
      </c>
      <c r="K178" s="118">
        <v>-8015</v>
      </c>
      <c r="L178" s="118" t="s">
        <v>256</v>
      </c>
      <c r="M178" s="119" t="s">
        <v>187</v>
      </c>
      <c r="N178" s="119"/>
      <c r="O178" s="120" t="s">
        <v>701</v>
      </c>
      <c r="P178" s="121" t="s">
        <v>53</v>
      </c>
    </row>
    <row r="179" spans="1:16" ht="12.75" customHeight="1" x14ac:dyDescent="0.2">
      <c r="A179" s="41" t="str">
        <f t="shared" si="12"/>
        <v>BAVM 13 </v>
      </c>
      <c r="B179" s="19" t="str">
        <f t="shared" si="13"/>
        <v>I</v>
      </c>
      <c r="C179" s="41">
        <f t="shared" si="14"/>
        <v>36683.385999999999</v>
      </c>
      <c r="D179" t="str">
        <f t="shared" si="15"/>
        <v>vis</v>
      </c>
      <c r="E179">
        <f>VLOOKUP(C179,'Active 1'!C$21:E$966,3,FALSE)</f>
        <v>-8014.9963835810113</v>
      </c>
      <c r="F179" s="19" t="s">
        <v>140</v>
      </c>
      <c r="G179" t="str">
        <f t="shared" si="16"/>
        <v>36683.386</v>
      </c>
      <c r="H179" s="41">
        <f t="shared" si="17"/>
        <v>-8015</v>
      </c>
      <c r="I179" s="118" t="s">
        <v>702</v>
      </c>
      <c r="J179" s="119" t="s">
        <v>703</v>
      </c>
      <c r="K179" s="118">
        <v>-8015</v>
      </c>
      <c r="L179" s="118" t="s">
        <v>273</v>
      </c>
      <c r="M179" s="119" t="s">
        <v>187</v>
      </c>
      <c r="N179" s="119"/>
      <c r="O179" s="120" t="s">
        <v>704</v>
      </c>
      <c r="P179" s="121" t="s">
        <v>53</v>
      </c>
    </row>
    <row r="180" spans="1:16" ht="12.75" customHeight="1" x14ac:dyDescent="0.2">
      <c r="A180" s="41" t="str">
        <f t="shared" si="12"/>
        <v>BAVM 15 </v>
      </c>
      <c r="B180" s="19" t="str">
        <f t="shared" si="13"/>
        <v>I</v>
      </c>
      <c r="C180" s="41">
        <f t="shared" si="14"/>
        <v>37378.538999999997</v>
      </c>
      <c r="D180" t="str">
        <f t="shared" si="15"/>
        <v>vis</v>
      </c>
      <c r="E180">
        <f>VLOOKUP(C180,'Active 1'!C$21:E$966,3,FALSE)</f>
        <v>-7164.0021863411312</v>
      </c>
      <c r="F180" s="19" t="s">
        <v>140</v>
      </c>
      <c r="G180" t="str">
        <f t="shared" si="16"/>
        <v>37378.539</v>
      </c>
      <c r="H180" s="41">
        <f t="shared" si="17"/>
        <v>-7164</v>
      </c>
      <c r="I180" s="118" t="s">
        <v>705</v>
      </c>
      <c r="J180" s="119" t="s">
        <v>706</v>
      </c>
      <c r="K180" s="118">
        <v>-7164</v>
      </c>
      <c r="L180" s="118" t="s">
        <v>196</v>
      </c>
      <c r="M180" s="119" t="s">
        <v>187</v>
      </c>
      <c r="N180" s="119"/>
      <c r="O180" s="120" t="s">
        <v>573</v>
      </c>
      <c r="P180" s="121" t="s">
        <v>54</v>
      </c>
    </row>
    <row r="181" spans="1:16" ht="12.75" customHeight="1" x14ac:dyDescent="0.2">
      <c r="A181" s="41" t="str">
        <f t="shared" si="12"/>
        <v>BAVM 15 </v>
      </c>
      <c r="B181" s="19" t="str">
        <f t="shared" si="13"/>
        <v>I</v>
      </c>
      <c r="C181" s="41">
        <f t="shared" si="14"/>
        <v>37378.54</v>
      </c>
      <c r="D181" t="str">
        <f t="shared" si="15"/>
        <v>vis</v>
      </c>
      <c r="E181">
        <f>VLOOKUP(C181,'Active 1'!C$21:E$966,3,FALSE)</f>
        <v>-7164.0009621585405</v>
      </c>
      <c r="F181" s="19" t="s">
        <v>140</v>
      </c>
      <c r="G181" t="str">
        <f t="shared" si="16"/>
        <v>37378.540</v>
      </c>
      <c r="H181" s="41">
        <f t="shared" si="17"/>
        <v>-7164</v>
      </c>
      <c r="I181" s="118" t="s">
        <v>707</v>
      </c>
      <c r="J181" s="119" t="s">
        <v>708</v>
      </c>
      <c r="K181" s="118">
        <v>-7164</v>
      </c>
      <c r="L181" s="118" t="s">
        <v>192</v>
      </c>
      <c r="M181" s="119" t="s">
        <v>187</v>
      </c>
      <c r="N181" s="119"/>
      <c r="O181" s="120" t="s">
        <v>704</v>
      </c>
      <c r="P181" s="121" t="s">
        <v>54</v>
      </c>
    </row>
    <row r="182" spans="1:16" ht="12.75" customHeight="1" x14ac:dyDescent="0.2">
      <c r="A182" s="41" t="str">
        <f t="shared" si="12"/>
        <v> AJ 72.412 </v>
      </c>
      <c r="B182" s="19" t="str">
        <f t="shared" si="13"/>
        <v>I</v>
      </c>
      <c r="C182" s="41">
        <f t="shared" si="14"/>
        <v>38108.8243</v>
      </c>
      <c r="D182" t="str">
        <f t="shared" si="15"/>
        <v>vis</v>
      </c>
      <c r="E182">
        <f>VLOOKUP(C182,'Active 1'!C$21:E$966,3,FALSE)</f>
        <v>-6269.9996392333878</v>
      </c>
      <c r="F182" s="19" t="s">
        <v>140</v>
      </c>
      <c r="G182" t="str">
        <f t="shared" si="16"/>
        <v>38108.8243</v>
      </c>
      <c r="H182" s="41">
        <f t="shared" si="17"/>
        <v>-6270</v>
      </c>
      <c r="I182" s="118" t="s">
        <v>709</v>
      </c>
      <c r="J182" s="119" t="s">
        <v>710</v>
      </c>
      <c r="K182" s="118">
        <v>-6270</v>
      </c>
      <c r="L182" s="118" t="s">
        <v>711</v>
      </c>
      <c r="M182" s="119" t="s">
        <v>365</v>
      </c>
      <c r="N182" s="119" t="s">
        <v>366</v>
      </c>
      <c r="O182" s="120" t="s">
        <v>712</v>
      </c>
      <c r="P182" s="120" t="s">
        <v>45</v>
      </c>
    </row>
    <row r="183" spans="1:16" ht="12.75" customHeight="1" x14ac:dyDescent="0.2">
      <c r="A183" s="41" t="str">
        <f t="shared" si="12"/>
        <v> AJ 72.412 </v>
      </c>
      <c r="B183" s="19" t="str">
        <f t="shared" si="13"/>
        <v>I</v>
      </c>
      <c r="C183" s="41">
        <f t="shared" si="14"/>
        <v>38112.909</v>
      </c>
      <c r="D183" t="str">
        <f t="shared" si="15"/>
        <v>vis</v>
      </c>
      <c r="E183">
        <f>VLOOKUP(C183,'Active 1'!C$21:E$966,3,FALSE)</f>
        <v>-6264.9992206241532</v>
      </c>
      <c r="F183" s="19" t="s">
        <v>140</v>
      </c>
      <c r="G183" t="str">
        <f t="shared" si="16"/>
        <v>38112.909</v>
      </c>
      <c r="H183" s="41">
        <f t="shared" si="17"/>
        <v>-6265</v>
      </c>
      <c r="I183" s="118" t="s">
        <v>713</v>
      </c>
      <c r="J183" s="119" t="s">
        <v>714</v>
      </c>
      <c r="K183" s="118">
        <v>-6265</v>
      </c>
      <c r="L183" s="118" t="s">
        <v>201</v>
      </c>
      <c r="M183" s="119" t="s">
        <v>365</v>
      </c>
      <c r="N183" s="119" t="s">
        <v>366</v>
      </c>
      <c r="O183" s="120" t="s">
        <v>712</v>
      </c>
      <c r="P183" s="120" t="s">
        <v>45</v>
      </c>
    </row>
    <row r="184" spans="1:16" ht="12.75" customHeight="1" x14ac:dyDescent="0.2">
      <c r="A184" s="41" t="str">
        <f t="shared" si="12"/>
        <v> AJ 72.412 </v>
      </c>
      <c r="B184" s="19" t="str">
        <f t="shared" si="13"/>
        <v>I</v>
      </c>
      <c r="C184" s="41">
        <f t="shared" si="14"/>
        <v>38113.724999999999</v>
      </c>
      <c r="D184" t="str">
        <f t="shared" si="15"/>
        <v>vis</v>
      </c>
      <c r="E184">
        <f>VLOOKUP(C184,'Active 1'!C$21:E$966,3,FALSE)</f>
        <v>-6264.0002876339386</v>
      </c>
      <c r="F184" s="19" t="s">
        <v>140</v>
      </c>
      <c r="G184" t="str">
        <f t="shared" si="16"/>
        <v>38113.725</v>
      </c>
      <c r="H184" s="41">
        <f t="shared" si="17"/>
        <v>-6264</v>
      </c>
      <c r="I184" s="118" t="s">
        <v>715</v>
      </c>
      <c r="J184" s="119" t="s">
        <v>716</v>
      </c>
      <c r="K184" s="118">
        <v>-6264</v>
      </c>
      <c r="L184" s="118" t="s">
        <v>211</v>
      </c>
      <c r="M184" s="119" t="s">
        <v>365</v>
      </c>
      <c r="N184" s="119" t="s">
        <v>366</v>
      </c>
      <c r="O184" s="120" t="s">
        <v>712</v>
      </c>
      <c r="P184" s="120" t="s">
        <v>45</v>
      </c>
    </row>
    <row r="185" spans="1:16" ht="12.75" customHeight="1" x14ac:dyDescent="0.2">
      <c r="A185" s="41" t="str">
        <f t="shared" si="12"/>
        <v> AJ 72.412 </v>
      </c>
      <c r="B185" s="19" t="str">
        <f t="shared" si="13"/>
        <v>I</v>
      </c>
      <c r="C185" s="41">
        <f t="shared" si="14"/>
        <v>38135.781000000003</v>
      </c>
      <c r="D185" t="str">
        <f t="shared" si="15"/>
        <v>vis</v>
      </c>
      <c r="E185">
        <f>VLOOKUP(C185,'Active 1'!C$21:E$966,3,FALSE)</f>
        <v>-6236.9997165160312</v>
      </c>
      <c r="F185" s="19" t="s">
        <v>140</v>
      </c>
      <c r="G185" t="str">
        <f t="shared" si="16"/>
        <v>38135.781</v>
      </c>
      <c r="H185" s="41">
        <f t="shared" si="17"/>
        <v>-6237</v>
      </c>
      <c r="I185" s="118" t="s">
        <v>717</v>
      </c>
      <c r="J185" s="119" t="s">
        <v>718</v>
      </c>
      <c r="K185" s="118">
        <v>-6237</v>
      </c>
      <c r="L185" s="118" t="s">
        <v>225</v>
      </c>
      <c r="M185" s="119" t="s">
        <v>365</v>
      </c>
      <c r="N185" s="119" t="s">
        <v>366</v>
      </c>
      <c r="O185" s="120" t="s">
        <v>712</v>
      </c>
      <c r="P185" s="120" t="s">
        <v>45</v>
      </c>
    </row>
    <row r="186" spans="1:16" ht="12.75" customHeight="1" x14ac:dyDescent="0.2">
      <c r="A186" s="41" t="str">
        <f t="shared" si="12"/>
        <v> AJ 72.412 </v>
      </c>
      <c r="B186" s="19" t="str">
        <f t="shared" si="13"/>
        <v>I</v>
      </c>
      <c r="C186" s="41">
        <f t="shared" si="14"/>
        <v>38139.864999999998</v>
      </c>
      <c r="D186" t="str">
        <f t="shared" si="15"/>
        <v>vis</v>
      </c>
      <c r="E186">
        <f>VLOOKUP(C186,'Active 1'!C$21:E$966,3,FALSE)</f>
        <v>-6232.0001548346127</v>
      </c>
      <c r="F186" s="19" t="s">
        <v>140</v>
      </c>
      <c r="G186" t="str">
        <f t="shared" si="16"/>
        <v>38139.865</v>
      </c>
      <c r="H186" s="41">
        <f t="shared" si="17"/>
        <v>-6232</v>
      </c>
      <c r="I186" s="118" t="s">
        <v>719</v>
      </c>
      <c r="J186" s="119" t="s">
        <v>720</v>
      </c>
      <c r="K186" s="118">
        <v>-6232</v>
      </c>
      <c r="L186" s="118" t="s">
        <v>211</v>
      </c>
      <c r="M186" s="119" t="s">
        <v>365</v>
      </c>
      <c r="N186" s="119" t="s">
        <v>366</v>
      </c>
      <c r="O186" s="120" t="s">
        <v>712</v>
      </c>
      <c r="P186" s="120" t="s">
        <v>45</v>
      </c>
    </row>
    <row r="187" spans="1:16" ht="12.75" customHeight="1" x14ac:dyDescent="0.2">
      <c r="A187" s="41" t="str">
        <f t="shared" si="12"/>
        <v> AJ 72.412 </v>
      </c>
      <c r="B187" s="19" t="str">
        <f t="shared" si="13"/>
        <v>II</v>
      </c>
      <c r="C187" s="41">
        <f t="shared" si="14"/>
        <v>38494.794600000001</v>
      </c>
      <c r="D187" t="str">
        <f t="shared" si="15"/>
        <v>vis</v>
      </c>
      <c r="E187">
        <f>VLOOKUP(C187,'Active 1'!C$21:E$966,3,FALSE)</f>
        <v>-5797.5015192411884</v>
      </c>
      <c r="F187" s="19" t="s">
        <v>140</v>
      </c>
      <c r="G187" t="str">
        <f t="shared" si="16"/>
        <v>38494.7946</v>
      </c>
      <c r="H187" s="41">
        <f t="shared" si="17"/>
        <v>-5797.5</v>
      </c>
      <c r="I187" s="118" t="s">
        <v>721</v>
      </c>
      <c r="J187" s="119" t="s">
        <v>722</v>
      </c>
      <c r="K187" s="118">
        <v>-5797.5</v>
      </c>
      <c r="L187" s="118" t="s">
        <v>723</v>
      </c>
      <c r="M187" s="119" t="s">
        <v>365</v>
      </c>
      <c r="N187" s="119" t="s">
        <v>366</v>
      </c>
      <c r="O187" s="120" t="s">
        <v>712</v>
      </c>
      <c r="P187" s="120" t="s">
        <v>45</v>
      </c>
    </row>
    <row r="188" spans="1:16" ht="12.75" customHeight="1" x14ac:dyDescent="0.2">
      <c r="A188" s="41" t="str">
        <f t="shared" si="12"/>
        <v> AJ 72.412 </v>
      </c>
      <c r="B188" s="19" t="str">
        <f t="shared" si="13"/>
        <v>II</v>
      </c>
      <c r="C188" s="41">
        <f t="shared" si="14"/>
        <v>38498.879200000003</v>
      </c>
      <c r="D188" t="str">
        <f t="shared" si="15"/>
        <v>vis</v>
      </c>
      <c r="E188">
        <f>VLOOKUP(C188,'Active 1'!C$21:E$966,3,FALSE)</f>
        <v>-5792.5012230502098</v>
      </c>
      <c r="F188" s="19" t="s">
        <v>140</v>
      </c>
      <c r="G188" t="str">
        <f t="shared" si="16"/>
        <v>38498.8792</v>
      </c>
      <c r="H188" s="41">
        <f t="shared" si="17"/>
        <v>-5792.5</v>
      </c>
      <c r="I188" s="118" t="s">
        <v>724</v>
      </c>
      <c r="J188" s="119" t="s">
        <v>725</v>
      </c>
      <c r="K188" s="118">
        <v>-5792.5</v>
      </c>
      <c r="L188" s="118" t="s">
        <v>726</v>
      </c>
      <c r="M188" s="119" t="s">
        <v>365</v>
      </c>
      <c r="N188" s="119" t="s">
        <v>366</v>
      </c>
      <c r="O188" s="120" t="s">
        <v>712</v>
      </c>
      <c r="P188" s="120" t="s">
        <v>45</v>
      </c>
    </row>
    <row r="189" spans="1:16" x14ac:dyDescent="0.2">
      <c r="A189" s="41" t="str">
        <f t="shared" si="12"/>
        <v> AN 283.183 </v>
      </c>
      <c r="B189" s="19" t="str">
        <f t="shared" si="13"/>
        <v>I</v>
      </c>
      <c r="C189" s="41">
        <f t="shared" si="14"/>
        <v>38525.428999999996</v>
      </c>
      <c r="D189" t="str">
        <f t="shared" si="15"/>
        <v>vis</v>
      </c>
      <c r="E189">
        <f>VLOOKUP(C189,'Active 1'!C$21:E$966,3,FALSE)</f>
        <v>-5759.9994202271282</v>
      </c>
      <c r="F189" s="19" t="s">
        <v>140</v>
      </c>
      <c r="G189" t="str">
        <f t="shared" si="16"/>
        <v>38525.429</v>
      </c>
      <c r="H189" s="41">
        <f t="shared" si="17"/>
        <v>-5760</v>
      </c>
      <c r="I189" s="118" t="s">
        <v>727</v>
      </c>
      <c r="J189" s="119" t="s">
        <v>728</v>
      </c>
      <c r="K189" s="118">
        <v>-5760</v>
      </c>
      <c r="L189" s="118" t="s">
        <v>225</v>
      </c>
      <c r="M189" s="119" t="s">
        <v>187</v>
      </c>
      <c r="N189" s="119"/>
      <c r="O189" s="120" t="s">
        <v>729</v>
      </c>
      <c r="P189" s="120" t="s">
        <v>55</v>
      </c>
    </row>
    <row r="190" spans="1:16" x14ac:dyDescent="0.2">
      <c r="A190" s="41" t="str">
        <f t="shared" si="12"/>
        <v> AN 283.183 </v>
      </c>
      <c r="B190" s="19" t="str">
        <f t="shared" si="13"/>
        <v>I</v>
      </c>
      <c r="C190" s="41">
        <f t="shared" si="14"/>
        <v>38525.434000000001</v>
      </c>
      <c r="D190" t="str">
        <f t="shared" si="15"/>
        <v>vis</v>
      </c>
      <c r="E190">
        <f>VLOOKUP(C190,'Active 1'!C$21:E$966,3,FALSE)</f>
        <v>-5759.993299314192</v>
      </c>
      <c r="F190" s="19" t="s">
        <v>140</v>
      </c>
      <c r="G190" t="str">
        <f t="shared" si="16"/>
        <v>38525.434</v>
      </c>
      <c r="H190" s="41">
        <f t="shared" si="17"/>
        <v>-5760</v>
      </c>
      <c r="I190" s="118" t="s">
        <v>730</v>
      </c>
      <c r="J190" s="119" t="s">
        <v>731</v>
      </c>
      <c r="K190" s="118">
        <v>-5760</v>
      </c>
      <c r="L190" s="118" t="s">
        <v>208</v>
      </c>
      <c r="M190" s="119" t="s">
        <v>187</v>
      </c>
      <c r="N190" s="119"/>
      <c r="O190" s="120" t="s">
        <v>732</v>
      </c>
      <c r="P190" s="120" t="s">
        <v>55</v>
      </c>
    </row>
    <row r="191" spans="1:16" x14ac:dyDescent="0.2">
      <c r="A191" s="41" t="str">
        <f t="shared" si="12"/>
        <v> ORI 113 </v>
      </c>
      <c r="B191" s="19" t="str">
        <f t="shared" si="13"/>
        <v>I</v>
      </c>
      <c r="C191" s="41">
        <f t="shared" si="14"/>
        <v>40354.413</v>
      </c>
      <c r="D191" t="str">
        <f t="shared" si="15"/>
        <v>vis</v>
      </c>
      <c r="E191">
        <f>VLOOKUP(C191,'Active 1'!C$21:E$966,3,FALSE)</f>
        <v>-3520.9890572644535</v>
      </c>
      <c r="F191" s="19" t="s">
        <v>140</v>
      </c>
      <c r="G191" t="str">
        <f t="shared" si="16"/>
        <v>40354.413</v>
      </c>
      <c r="H191" s="41">
        <f t="shared" si="17"/>
        <v>-3521</v>
      </c>
      <c r="I191" s="118" t="s">
        <v>733</v>
      </c>
      <c r="J191" s="119" t="s">
        <v>734</v>
      </c>
      <c r="K191" s="118">
        <v>-3521</v>
      </c>
      <c r="L191" s="118" t="s">
        <v>660</v>
      </c>
      <c r="M191" s="119" t="s">
        <v>187</v>
      </c>
      <c r="N191" s="119"/>
      <c r="O191" s="120" t="s">
        <v>315</v>
      </c>
      <c r="P191" s="120" t="s">
        <v>59</v>
      </c>
    </row>
    <row r="192" spans="1:16" x14ac:dyDescent="0.2">
      <c r="A192" s="41" t="str">
        <f t="shared" si="12"/>
        <v> BBS 16 </v>
      </c>
      <c r="B192" s="19" t="str">
        <f t="shared" si="13"/>
        <v>I</v>
      </c>
      <c r="C192" s="41">
        <f t="shared" si="14"/>
        <v>42233.404000000002</v>
      </c>
      <c r="D192" t="str">
        <f t="shared" si="15"/>
        <v>vis</v>
      </c>
      <c r="E192">
        <f>VLOOKUP(C192,'Active 1'!C$21:E$966,3,FALSE)</f>
        <v>-1220.760995721218</v>
      </c>
      <c r="F192" s="19" t="s">
        <v>140</v>
      </c>
      <c r="G192" t="str">
        <f t="shared" si="16"/>
        <v>42233.404</v>
      </c>
      <c r="H192" s="41">
        <f t="shared" si="17"/>
        <v>-1221</v>
      </c>
      <c r="I192" s="118" t="s">
        <v>735</v>
      </c>
      <c r="J192" s="119" t="s">
        <v>736</v>
      </c>
      <c r="K192" s="118">
        <v>-1221</v>
      </c>
      <c r="L192" s="118" t="s">
        <v>737</v>
      </c>
      <c r="M192" s="119" t="s">
        <v>187</v>
      </c>
      <c r="N192" s="119"/>
      <c r="O192" s="120" t="s">
        <v>222</v>
      </c>
      <c r="P192" s="120" t="s">
        <v>69</v>
      </c>
    </row>
    <row r="193" spans="1:16" x14ac:dyDescent="0.2">
      <c r="A193" s="41" t="str">
        <f t="shared" si="12"/>
        <v> BBS 16 </v>
      </c>
      <c r="B193" s="19" t="str">
        <f t="shared" si="13"/>
        <v>I</v>
      </c>
      <c r="C193" s="41">
        <f t="shared" si="14"/>
        <v>42233.404000000002</v>
      </c>
      <c r="D193" t="str">
        <f t="shared" si="15"/>
        <v>vis</v>
      </c>
      <c r="E193">
        <f>VLOOKUP(C193,'Active 1'!C$21:E$966,3,FALSE)</f>
        <v>-1220.760995721218</v>
      </c>
      <c r="F193" s="19" t="s">
        <v>140</v>
      </c>
      <c r="G193" t="str">
        <f t="shared" si="16"/>
        <v>42233.404</v>
      </c>
      <c r="H193" s="41">
        <f t="shared" si="17"/>
        <v>-1221</v>
      </c>
      <c r="I193" s="118" t="s">
        <v>735</v>
      </c>
      <c r="J193" s="119" t="s">
        <v>736</v>
      </c>
      <c r="K193" s="118">
        <v>-1221</v>
      </c>
      <c r="L193" s="118" t="s">
        <v>737</v>
      </c>
      <c r="M193" s="119" t="s">
        <v>187</v>
      </c>
      <c r="N193" s="119"/>
      <c r="O193" s="120" t="s">
        <v>188</v>
      </c>
      <c r="P193" s="120" t="s">
        <v>69</v>
      </c>
    </row>
    <row r="194" spans="1:16" x14ac:dyDescent="0.2">
      <c r="A194" s="41" t="str">
        <f t="shared" si="12"/>
        <v> AAPS 47.561 </v>
      </c>
      <c r="B194" s="19" t="str">
        <f t="shared" si="13"/>
        <v>II</v>
      </c>
      <c r="C194" s="41">
        <f t="shared" si="14"/>
        <v>43232.652000000002</v>
      </c>
      <c r="D194" t="str">
        <f t="shared" si="15"/>
        <v>vis</v>
      </c>
      <c r="E194">
        <f>VLOOKUP(C194,'Active 1'!C$21:E$966,3,FALSE)</f>
        <v>2.5010050233048524</v>
      </c>
      <c r="F194" s="19" t="s">
        <v>140</v>
      </c>
      <c r="G194" t="str">
        <f t="shared" si="16"/>
        <v>43232.652</v>
      </c>
      <c r="H194" s="41">
        <f t="shared" si="17"/>
        <v>2.5</v>
      </c>
      <c r="I194" s="118" t="s">
        <v>738</v>
      </c>
      <c r="J194" s="119" t="s">
        <v>739</v>
      </c>
      <c r="K194" s="118">
        <v>2.5</v>
      </c>
      <c r="L194" s="118" t="s">
        <v>201</v>
      </c>
      <c r="M194" s="119" t="s">
        <v>365</v>
      </c>
      <c r="N194" s="119" t="s">
        <v>366</v>
      </c>
      <c r="O194" s="120" t="s">
        <v>367</v>
      </c>
      <c r="P194" s="120" t="s">
        <v>72</v>
      </c>
    </row>
    <row r="195" spans="1:16" x14ac:dyDescent="0.2">
      <c r="A195" s="41" t="str">
        <f t="shared" si="12"/>
        <v> AAPS 47.561 </v>
      </c>
      <c r="B195" s="19" t="str">
        <f t="shared" si="13"/>
        <v>I</v>
      </c>
      <c r="C195" s="41">
        <f t="shared" si="14"/>
        <v>43234.694000000003</v>
      </c>
      <c r="D195" t="str">
        <f t="shared" si="15"/>
        <v>vis</v>
      </c>
      <c r="E195">
        <f>VLOOKUP(C195,'Active 1'!C$21:E$966,3,FALSE)</f>
        <v>5.0007858640189529</v>
      </c>
      <c r="F195" s="19" t="s">
        <v>140</v>
      </c>
      <c r="G195" t="str">
        <f t="shared" si="16"/>
        <v>43234.694</v>
      </c>
      <c r="H195" s="41">
        <f t="shared" si="17"/>
        <v>5</v>
      </c>
      <c r="I195" s="118" t="s">
        <v>740</v>
      </c>
      <c r="J195" s="119" t="s">
        <v>741</v>
      </c>
      <c r="K195" s="118">
        <v>5</v>
      </c>
      <c r="L195" s="118" t="s">
        <v>201</v>
      </c>
      <c r="M195" s="119" t="s">
        <v>365</v>
      </c>
      <c r="N195" s="119" t="s">
        <v>366</v>
      </c>
      <c r="O195" s="120" t="s">
        <v>367</v>
      </c>
      <c r="P195" s="120" t="s">
        <v>72</v>
      </c>
    </row>
    <row r="196" spans="1:16" x14ac:dyDescent="0.2">
      <c r="A196" s="41" t="str">
        <f t="shared" si="12"/>
        <v> VSSC 68.36 </v>
      </c>
      <c r="B196" s="19" t="str">
        <f t="shared" si="13"/>
        <v>I</v>
      </c>
      <c r="C196" s="41">
        <f t="shared" si="14"/>
        <v>46215.459000000003</v>
      </c>
      <c r="D196" t="str">
        <f t="shared" si="15"/>
        <v>vis</v>
      </c>
      <c r="E196">
        <f>VLOOKUP(C196,'Active 1'!C$21:E$966,3,FALSE)</f>
        <v>3654.0013919690587</v>
      </c>
      <c r="F196" s="19" t="s">
        <v>140</v>
      </c>
      <c r="G196" t="str">
        <f t="shared" si="16"/>
        <v>46215.459</v>
      </c>
      <c r="H196" s="41">
        <f t="shared" si="17"/>
        <v>3654</v>
      </c>
      <c r="I196" s="118" t="s">
        <v>742</v>
      </c>
      <c r="J196" s="119" t="s">
        <v>743</v>
      </c>
      <c r="K196" s="118">
        <v>3654</v>
      </c>
      <c r="L196" s="118" t="s">
        <v>201</v>
      </c>
      <c r="M196" s="119" t="s">
        <v>187</v>
      </c>
      <c r="N196" s="119"/>
      <c r="O196" s="120" t="s">
        <v>744</v>
      </c>
      <c r="P196" s="120" t="s">
        <v>85</v>
      </c>
    </row>
    <row r="197" spans="1:16" x14ac:dyDescent="0.2">
      <c r="A197" s="41" t="str">
        <f t="shared" si="12"/>
        <v>VSB 47 </v>
      </c>
      <c r="B197" s="19" t="str">
        <f t="shared" si="13"/>
        <v>I</v>
      </c>
      <c r="C197" s="41">
        <f t="shared" si="14"/>
        <v>46940.023999999998</v>
      </c>
      <c r="D197" t="str">
        <f t="shared" si="15"/>
        <v>vis</v>
      </c>
      <c r="E197">
        <f>VLOOKUP(C197,'Active 1'!C$21:E$966,3,FALSE)</f>
        <v>4541.0012474298146</v>
      </c>
      <c r="F197" s="19" t="s">
        <v>140</v>
      </c>
      <c r="G197" t="str">
        <f t="shared" si="16"/>
        <v>46940.024</v>
      </c>
      <c r="H197" s="41">
        <f t="shared" si="17"/>
        <v>4541</v>
      </c>
      <c r="I197" s="118" t="s">
        <v>745</v>
      </c>
      <c r="J197" s="119" t="s">
        <v>746</v>
      </c>
      <c r="K197" s="118">
        <v>4541</v>
      </c>
      <c r="L197" s="118" t="s">
        <v>201</v>
      </c>
      <c r="M197" s="119" t="s">
        <v>187</v>
      </c>
      <c r="N197" s="119"/>
      <c r="O197" s="120" t="s">
        <v>747</v>
      </c>
      <c r="P197" s="121" t="s">
        <v>87</v>
      </c>
    </row>
    <row r="198" spans="1:16" x14ac:dyDescent="0.2">
      <c r="A198" s="41" t="str">
        <f t="shared" si="12"/>
        <v>IBVS 3404 </v>
      </c>
      <c r="B198" s="19" t="str">
        <f t="shared" si="13"/>
        <v>I</v>
      </c>
      <c r="C198" s="41">
        <f t="shared" si="14"/>
        <v>47615.573299999996</v>
      </c>
      <c r="D198" t="str">
        <f t="shared" si="15"/>
        <v>vis</v>
      </c>
      <c r="E198">
        <f>VLOOKUP(C198,'Active 1'!C$21:E$966,3,FALSE)</f>
        <v>5367.9969365075622</v>
      </c>
      <c r="F198" s="19" t="s">
        <v>140</v>
      </c>
      <c r="G198" t="str">
        <f t="shared" si="16"/>
        <v>47615.5733</v>
      </c>
      <c r="H198" s="41">
        <f t="shared" si="17"/>
        <v>5368</v>
      </c>
      <c r="I198" s="118" t="s">
        <v>748</v>
      </c>
      <c r="J198" s="119" t="s">
        <v>749</v>
      </c>
      <c r="K198" s="118">
        <v>5368</v>
      </c>
      <c r="L198" s="118" t="s">
        <v>750</v>
      </c>
      <c r="M198" s="119" t="s">
        <v>365</v>
      </c>
      <c r="N198" s="119" t="s">
        <v>366</v>
      </c>
      <c r="O198" s="120" t="s">
        <v>465</v>
      </c>
      <c r="P198" s="121" t="s">
        <v>466</v>
      </c>
    </row>
    <row r="199" spans="1:16" x14ac:dyDescent="0.2">
      <c r="A199" s="41" t="str">
        <f t="shared" si="12"/>
        <v> BRNO 32 </v>
      </c>
      <c r="B199" s="19" t="str">
        <f t="shared" si="13"/>
        <v>I</v>
      </c>
      <c r="C199" s="41">
        <f t="shared" si="14"/>
        <v>49837.469499999999</v>
      </c>
      <c r="D199" t="str">
        <f t="shared" si="15"/>
        <v>vis</v>
      </c>
      <c r="E199">
        <f>VLOOKUP(C199,'Active 1'!C$21:E$966,3,FALSE)</f>
        <v>8088.0035725565276</v>
      </c>
      <c r="F199" s="19" t="s">
        <v>140</v>
      </c>
      <c r="G199" t="str">
        <f t="shared" si="16"/>
        <v>49837.4695</v>
      </c>
      <c r="H199" s="41">
        <f t="shared" si="17"/>
        <v>8088</v>
      </c>
      <c r="I199" s="118" t="s">
        <v>751</v>
      </c>
      <c r="J199" s="119" t="s">
        <v>752</v>
      </c>
      <c r="K199" s="118">
        <v>8088</v>
      </c>
      <c r="L199" s="118" t="s">
        <v>753</v>
      </c>
      <c r="M199" s="119" t="s">
        <v>187</v>
      </c>
      <c r="N199" s="119"/>
      <c r="O199" s="120" t="s">
        <v>507</v>
      </c>
      <c r="P199" s="120" t="s">
        <v>99</v>
      </c>
    </row>
    <row r="200" spans="1:16" x14ac:dyDescent="0.2">
      <c r="A200" s="41" t="str">
        <f t="shared" si="12"/>
        <v>VSB 47 </v>
      </c>
      <c r="B200" s="19" t="str">
        <f t="shared" si="13"/>
        <v>I</v>
      </c>
      <c r="C200" s="41">
        <f t="shared" si="14"/>
        <v>49857.072999999997</v>
      </c>
      <c r="D200" t="str">
        <f t="shared" si="15"/>
        <v>vis</v>
      </c>
      <c r="E200">
        <f>VLOOKUP(C200,'Active 1'!C$21:E$966,3,FALSE)</f>
        <v>8112.0018358821408</v>
      </c>
      <c r="F200" s="19" t="s">
        <v>140</v>
      </c>
      <c r="G200" t="str">
        <f t="shared" si="16"/>
        <v>49857.073</v>
      </c>
      <c r="H200" s="41">
        <f t="shared" si="17"/>
        <v>8112</v>
      </c>
      <c r="I200" s="118" t="s">
        <v>754</v>
      </c>
      <c r="J200" s="119" t="s">
        <v>755</v>
      </c>
      <c r="K200" s="118">
        <v>8112</v>
      </c>
      <c r="L200" s="118" t="s">
        <v>201</v>
      </c>
      <c r="M200" s="119" t="s">
        <v>187</v>
      </c>
      <c r="N200" s="119"/>
      <c r="O200" s="120" t="s">
        <v>756</v>
      </c>
      <c r="P200" s="121" t="s">
        <v>87</v>
      </c>
    </row>
    <row r="201" spans="1:16" x14ac:dyDescent="0.2">
      <c r="A201" s="41" t="str">
        <f t="shared" si="12"/>
        <v> BRNO 32 </v>
      </c>
      <c r="B201" s="19" t="str">
        <f t="shared" si="13"/>
        <v>I</v>
      </c>
      <c r="C201" s="41">
        <f t="shared" si="14"/>
        <v>49864.419800000003</v>
      </c>
      <c r="D201" t="str">
        <f t="shared" si="15"/>
        <v>vis</v>
      </c>
      <c r="E201">
        <f>VLOOKUP(C201,'Active 1'!C$21:E$966,3,FALSE)</f>
        <v>8120.9956605053358</v>
      </c>
      <c r="F201" s="19" t="s">
        <v>140</v>
      </c>
      <c r="G201" t="str">
        <f t="shared" si="16"/>
        <v>49864.4198</v>
      </c>
      <c r="H201" s="41">
        <f t="shared" si="17"/>
        <v>8121</v>
      </c>
      <c r="I201" s="118" t="s">
        <v>757</v>
      </c>
      <c r="J201" s="119" t="s">
        <v>758</v>
      </c>
      <c r="K201" s="118">
        <v>8121</v>
      </c>
      <c r="L201" s="118" t="s">
        <v>759</v>
      </c>
      <c r="M201" s="119" t="s">
        <v>187</v>
      </c>
      <c r="N201" s="119"/>
      <c r="O201" s="120" t="s">
        <v>760</v>
      </c>
      <c r="P201" s="120" t="s">
        <v>99</v>
      </c>
    </row>
    <row r="202" spans="1:16" x14ac:dyDescent="0.2">
      <c r="A202" s="41" t="str">
        <f t="shared" si="12"/>
        <v> AOEB 10 </v>
      </c>
      <c r="B202" s="19" t="str">
        <f t="shared" si="13"/>
        <v>I</v>
      </c>
      <c r="C202" s="41">
        <f t="shared" si="14"/>
        <v>50166.661999999997</v>
      </c>
      <c r="D202" t="str">
        <f t="shared" si="15"/>
        <v>vis</v>
      </c>
      <c r="E202">
        <f>VLOOKUP(C202,'Active 1'!C$21:E$966,3,FALSE)</f>
        <v>8490.9952985145374</v>
      </c>
      <c r="F202" s="19" t="s">
        <v>140</v>
      </c>
      <c r="G202" t="str">
        <f t="shared" si="16"/>
        <v>50166.662</v>
      </c>
      <c r="H202" s="41">
        <f t="shared" si="17"/>
        <v>8491</v>
      </c>
      <c r="I202" s="118" t="s">
        <v>761</v>
      </c>
      <c r="J202" s="119" t="s">
        <v>762</v>
      </c>
      <c r="K202" s="118">
        <v>8491</v>
      </c>
      <c r="L202" s="118" t="s">
        <v>186</v>
      </c>
      <c r="M202" s="119" t="s">
        <v>519</v>
      </c>
      <c r="N202" s="119" t="s">
        <v>520</v>
      </c>
      <c r="O202" s="120" t="s">
        <v>763</v>
      </c>
      <c r="P202" s="120" t="s">
        <v>101</v>
      </c>
    </row>
    <row r="203" spans="1:16" x14ac:dyDescent="0.2">
      <c r="A203" s="41" t="str">
        <f t="shared" ref="A203:A233" si="18">P203</f>
        <v> AOEB 10 </v>
      </c>
      <c r="B203" s="19" t="str">
        <f t="shared" ref="B203:B233" si="19">IF(H203=INT(H203),"I","II")</f>
        <v>I</v>
      </c>
      <c r="C203" s="41">
        <f t="shared" ref="C203:C233" si="20">1*G203</f>
        <v>50197.7</v>
      </c>
      <c r="D203" t="str">
        <f t="shared" ref="D203:D233" si="21">VLOOKUP(F203,I$1:J$5,2,FALSE)</f>
        <v>vis</v>
      </c>
      <c r="E203">
        <f>VLOOKUP(C203,'Active 1'!C$21:E$966,3,FALSE)</f>
        <v>8528.9914776203332</v>
      </c>
      <c r="F203" s="19" t="s">
        <v>140</v>
      </c>
      <c r="G203" t="str">
        <f t="shared" ref="G203:G233" si="22">MID(I203,3,LEN(I203)-3)</f>
        <v>50197.700</v>
      </c>
      <c r="H203" s="41">
        <f t="shared" ref="H203:H233" si="23">1*K203</f>
        <v>8529</v>
      </c>
      <c r="I203" s="118" t="s">
        <v>764</v>
      </c>
      <c r="J203" s="119" t="s">
        <v>765</v>
      </c>
      <c r="K203" s="118">
        <v>8529</v>
      </c>
      <c r="L203" s="118" t="s">
        <v>217</v>
      </c>
      <c r="M203" s="119" t="s">
        <v>519</v>
      </c>
      <c r="N203" s="119" t="s">
        <v>520</v>
      </c>
      <c r="O203" s="120" t="s">
        <v>763</v>
      </c>
      <c r="P203" s="120" t="s">
        <v>101</v>
      </c>
    </row>
    <row r="204" spans="1:16" x14ac:dyDescent="0.2">
      <c r="A204" s="41" t="str">
        <f t="shared" si="18"/>
        <v> BRNO 32 </v>
      </c>
      <c r="B204" s="19" t="str">
        <f t="shared" si="19"/>
        <v>I</v>
      </c>
      <c r="C204" s="41">
        <f t="shared" si="20"/>
        <v>50515.471700000002</v>
      </c>
      <c r="D204" t="str">
        <f t="shared" si="21"/>
        <v>vis</v>
      </c>
      <c r="E204">
        <f>VLOOKUP(C204,'Active 1'!C$21:E$966,3,FALSE)</f>
        <v>8918.0020590995991</v>
      </c>
      <c r="F204" s="19" t="s">
        <v>140</v>
      </c>
      <c r="G204" t="str">
        <f t="shared" si="22"/>
        <v>50515.4717</v>
      </c>
      <c r="H204" s="41">
        <f t="shared" si="23"/>
        <v>8918</v>
      </c>
      <c r="I204" s="118" t="s">
        <v>766</v>
      </c>
      <c r="J204" s="119" t="s">
        <v>767</v>
      </c>
      <c r="K204" s="118">
        <v>8918</v>
      </c>
      <c r="L204" s="118" t="s">
        <v>768</v>
      </c>
      <c r="M204" s="119" t="s">
        <v>187</v>
      </c>
      <c r="N204" s="119"/>
      <c r="O204" s="120" t="s">
        <v>769</v>
      </c>
      <c r="P204" s="120" t="s">
        <v>99</v>
      </c>
    </row>
    <row r="205" spans="1:16" x14ac:dyDescent="0.2">
      <c r="A205" s="41" t="str">
        <f t="shared" si="18"/>
        <v> BRNO 32 </v>
      </c>
      <c r="B205" s="19" t="str">
        <f t="shared" si="19"/>
        <v>I</v>
      </c>
      <c r="C205" s="41">
        <f t="shared" si="20"/>
        <v>50515.4738</v>
      </c>
      <c r="D205" t="str">
        <f t="shared" si="21"/>
        <v>vis</v>
      </c>
      <c r="E205">
        <f>VLOOKUP(C205,'Active 1'!C$21:E$966,3,FALSE)</f>
        <v>8918.0046298830275</v>
      </c>
      <c r="F205" s="19" t="s">
        <v>140</v>
      </c>
      <c r="G205" t="str">
        <f t="shared" si="22"/>
        <v>50515.4738</v>
      </c>
      <c r="H205" s="41">
        <f t="shared" si="23"/>
        <v>8918</v>
      </c>
      <c r="I205" s="118" t="s">
        <v>770</v>
      </c>
      <c r="J205" s="119" t="s">
        <v>771</v>
      </c>
      <c r="K205" s="118">
        <v>8918</v>
      </c>
      <c r="L205" s="118" t="s">
        <v>772</v>
      </c>
      <c r="M205" s="119" t="s">
        <v>187</v>
      </c>
      <c r="N205" s="119"/>
      <c r="O205" s="120" t="s">
        <v>773</v>
      </c>
      <c r="P205" s="120" t="s">
        <v>99</v>
      </c>
    </row>
    <row r="206" spans="1:16" x14ac:dyDescent="0.2">
      <c r="A206" s="41" t="str">
        <f t="shared" si="18"/>
        <v>VSB 47 </v>
      </c>
      <c r="B206" s="19" t="str">
        <f t="shared" si="19"/>
        <v>I</v>
      </c>
      <c r="C206" s="41">
        <f t="shared" si="20"/>
        <v>50566.112000000001</v>
      </c>
      <c r="D206" t="str">
        <f t="shared" si="21"/>
        <v>vis</v>
      </c>
      <c r="E206">
        <f>VLOOKUP(C206,'Active 1'!C$21:E$966,3,FALSE)</f>
        <v>8979.995032511908</v>
      </c>
      <c r="F206" s="19" t="s">
        <v>140</v>
      </c>
      <c r="G206" t="str">
        <f t="shared" si="22"/>
        <v>50566.112</v>
      </c>
      <c r="H206" s="41">
        <f t="shared" si="23"/>
        <v>8980</v>
      </c>
      <c r="I206" s="118" t="s">
        <v>774</v>
      </c>
      <c r="J206" s="119" t="s">
        <v>775</v>
      </c>
      <c r="K206" s="118">
        <v>8980</v>
      </c>
      <c r="L206" s="118" t="s">
        <v>186</v>
      </c>
      <c r="M206" s="119" t="s">
        <v>519</v>
      </c>
      <c r="N206" s="119" t="s">
        <v>140</v>
      </c>
      <c r="O206" s="120" t="s">
        <v>776</v>
      </c>
      <c r="P206" s="121" t="s">
        <v>87</v>
      </c>
    </row>
    <row r="207" spans="1:16" x14ac:dyDescent="0.2">
      <c r="A207" s="41" t="str">
        <f t="shared" si="18"/>
        <v> AOEB 10 </v>
      </c>
      <c r="B207" s="19" t="str">
        <f t="shared" si="19"/>
        <v>I</v>
      </c>
      <c r="C207" s="41">
        <f t="shared" si="20"/>
        <v>50581.633000000002</v>
      </c>
      <c r="D207" t="str">
        <f t="shared" si="21"/>
        <v>vis</v>
      </c>
      <c r="E207">
        <f>VLOOKUP(C207,'Active 1'!C$21:E$966,3,FALSE)</f>
        <v>8998.9955704299791</v>
      </c>
      <c r="F207" s="19" t="s">
        <v>140</v>
      </c>
      <c r="G207" t="str">
        <f t="shared" si="22"/>
        <v>50581.633</v>
      </c>
      <c r="H207" s="41">
        <f t="shared" si="23"/>
        <v>8999</v>
      </c>
      <c r="I207" s="118" t="s">
        <v>777</v>
      </c>
      <c r="J207" s="119" t="s">
        <v>778</v>
      </c>
      <c r="K207" s="118">
        <v>8999</v>
      </c>
      <c r="L207" s="118" t="s">
        <v>186</v>
      </c>
      <c r="M207" s="119" t="s">
        <v>519</v>
      </c>
      <c r="N207" s="119" t="s">
        <v>520</v>
      </c>
      <c r="O207" s="120" t="s">
        <v>763</v>
      </c>
      <c r="P207" s="120" t="s">
        <v>101</v>
      </c>
    </row>
    <row r="208" spans="1:16" x14ac:dyDescent="0.2">
      <c r="A208" s="41" t="str">
        <f t="shared" si="18"/>
        <v> BRNO 32 </v>
      </c>
      <c r="B208" s="19" t="str">
        <f t="shared" si="19"/>
        <v>I</v>
      </c>
      <c r="C208" s="41">
        <f t="shared" si="20"/>
        <v>50609.411999999997</v>
      </c>
      <c r="D208" t="str">
        <f t="shared" si="21"/>
        <v>vis</v>
      </c>
      <c r="E208">
        <f>VLOOKUP(C208,'Active 1'!C$21:E$966,3,FALSE)</f>
        <v>9033.0021384878346</v>
      </c>
      <c r="F208" s="19" t="s">
        <v>140</v>
      </c>
      <c r="G208" t="str">
        <f t="shared" si="22"/>
        <v>50609.4120</v>
      </c>
      <c r="H208" s="41">
        <f t="shared" si="23"/>
        <v>9033</v>
      </c>
      <c r="I208" s="118" t="s">
        <v>779</v>
      </c>
      <c r="J208" s="119" t="s">
        <v>780</v>
      </c>
      <c r="K208" s="118">
        <v>9033</v>
      </c>
      <c r="L208" s="118" t="s">
        <v>768</v>
      </c>
      <c r="M208" s="119" t="s">
        <v>187</v>
      </c>
      <c r="N208" s="119"/>
      <c r="O208" s="120" t="s">
        <v>760</v>
      </c>
      <c r="P208" s="120" t="s">
        <v>99</v>
      </c>
    </row>
    <row r="209" spans="1:16" x14ac:dyDescent="0.2">
      <c r="A209" s="41" t="str">
        <f t="shared" si="18"/>
        <v> AOEB 10 </v>
      </c>
      <c r="B209" s="19" t="str">
        <f t="shared" si="19"/>
        <v>I</v>
      </c>
      <c r="C209" s="41">
        <f t="shared" si="20"/>
        <v>50897.754000000001</v>
      </c>
      <c r="D209" t="str">
        <f t="shared" si="21"/>
        <v>vis</v>
      </c>
      <c r="E209">
        <f>VLOOKUP(C209,'Active 1'!C$21:E$966,3,FALSE)</f>
        <v>9385.9853937144471</v>
      </c>
      <c r="F209" s="19" t="s">
        <v>140</v>
      </c>
      <c r="G209" t="str">
        <f t="shared" si="22"/>
        <v>50897.754</v>
      </c>
      <c r="H209" s="41">
        <f t="shared" si="23"/>
        <v>9386</v>
      </c>
      <c r="I209" s="118" t="s">
        <v>781</v>
      </c>
      <c r="J209" s="119" t="s">
        <v>782</v>
      </c>
      <c r="K209" s="118">
        <v>9386</v>
      </c>
      <c r="L209" s="118" t="s">
        <v>783</v>
      </c>
      <c r="M209" s="119" t="s">
        <v>187</v>
      </c>
      <c r="N209" s="119"/>
      <c r="O209" s="120" t="s">
        <v>784</v>
      </c>
      <c r="P209" s="120" t="s">
        <v>101</v>
      </c>
    </row>
    <row r="210" spans="1:16" x14ac:dyDescent="0.2">
      <c r="A210" s="41" t="str">
        <f t="shared" si="18"/>
        <v>VSB 47 </v>
      </c>
      <c r="B210" s="19" t="str">
        <f t="shared" si="19"/>
        <v>I</v>
      </c>
      <c r="C210" s="41">
        <f t="shared" si="20"/>
        <v>51284.142</v>
      </c>
      <c r="D210" t="str">
        <f t="shared" si="21"/>
        <v>vis</v>
      </c>
      <c r="E210">
        <f>VLOOKUP(C210,'Active 1'!C$21:E$966,3,FALSE)</f>
        <v>9858.9948547728363</v>
      </c>
      <c r="F210" s="19" t="s">
        <v>140</v>
      </c>
      <c r="G210" t="str">
        <f t="shared" si="22"/>
        <v>51284.142</v>
      </c>
      <c r="H210" s="41">
        <f t="shared" si="23"/>
        <v>9859</v>
      </c>
      <c r="I210" s="118" t="s">
        <v>785</v>
      </c>
      <c r="J210" s="119" t="s">
        <v>786</v>
      </c>
      <c r="K210" s="118">
        <v>9859</v>
      </c>
      <c r="L210" s="118" t="s">
        <v>186</v>
      </c>
      <c r="M210" s="119" t="s">
        <v>519</v>
      </c>
      <c r="N210" s="119" t="s">
        <v>140</v>
      </c>
      <c r="O210" s="120" t="s">
        <v>776</v>
      </c>
      <c r="P210" s="121" t="s">
        <v>87</v>
      </c>
    </row>
    <row r="211" spans="1:16" x14ac:dyDescent="0.2">
      <c r="A211" s="41" t="str">
        <f t="shared" si="18"/>
        <v> AOEB 10 </v>
      </c>
      <c r="B211" s="19" t="str">
        <f t="shared" si="19"/>
        <v>II</v>
      </c>
      <c r="C211" s="41">
        <f t="shared" si="20"/>
        <v>51315.59</v>
      </c>
      <c r="D211" t="str">
        <f t="shared" si="21"/>
        <v>vis</v>
      </c>
      <c r="E211">
        <f>VLOOKUP(C211,'Active 1'!C$21:E$966,3,FALSE)</f>
        <v>9897.492948738909</v>
      </c>
      <c r="F211" s="19" t="s">
        <v>140</v>
      </c>
      <c r="G211" t="str">
        <f t="shared" si="22"/>
        <v>51315.590</v>
      </c>
      <c r="H211" s="41">
        <f t="shared" si="23"/>
        <v>9897.5</v>
      </c>
      <c r="I211" s="118" t="s">
        <v>787</v>
      </c>
      <c r="J211" s="119" t="s">
        <v>788</v>
      </c>
      <c r="K211" s="118">
        <v>9897.5</v>
      </c>
      <c r="L211" s="118" t="s">
        <v>269</v>
      </c>
      <c r="M211" s="119" t="s">
        <v>187</v>
      </c>
      <c r="N211" s="119"/>
      <c r="O211" s="120" t="s">
        <v>784</v>
      </c>
      <c r="P211" s="120" t="s">
        <v>101</v>
      </c>
    </row>
    <row r="212" spans="1:16" x14ac:dyDescent="0.2">
      <c r="A212" s="41" t="str">
        <f t="shared" si="18"/>
        <v> BRNO 32 </v>
      </c>
      <c r="B212" s="19" t="str">
        <f t="shared" si="19"/>
        <v>I</v>
      </c>
      <c r="C212" s="41">
        <f t="shared" si="20"/>
        <v>51657.450799999999</v>
      </c>
      <c r="D212" t="str">
        <f t="shared" si="21"/>
        <v>vis</v>
      </c>
      <c r="E212">
        <f>VLOOKUP(C212,'Active 1'!C$21:E$966,3,FALSE)</f>
        <v>10315.992986951771</v>
      </c>
      <c r="F212" s="19" t="s">
        <v>140</v>
      </c>
      <c r="G212" t="str">
        <f t="shared" si="22"/>
        <v>51657.4508</v>
      </c>
      <c r="H212" s="41">
        <f t="shared" si="23"/>
        <v>10316</v>
      </c>
      <c r="I212" s="118" t="s">
        <v>789</v>
      </c>
      <c r="J212" s="119" t="s">
        <v>790</v>
      </c>
      <c r="K212" s="118">
        <v>10316</v>
      </c>
      <c r="L212" s="118" t="s">
        <v>791</v>
      </c>
      <c r="M212" s="119" t="s">
        <v>187</v>
      </c>
      <c r="N212" s="119"/>
      <c r="O212" s="120" t="s">
        <v>792</v>
      </c>
      <c r="P212" s="120" t="s">
        <v>99</v>
      </c>
    </row>
    <row r="213" spans="1:16" x14ac:dyDescent="0.2">
      <c r="A213" s="41" t="str">
        <f t="shared" si="18"/>
        <v> BRNO 32 </v>
      </c>
      <c r="B213" s="19" t="str">
        <f t="shared" si="19"/>
        <v>I</v>
      </c>
      <c r="C213" s="41">
        <f t="shared" si="20"/>
        <v>51657.452899999997</v>
      </c>
      <c r="D213" t="str">
        <f t="shared" si="21"/>
        <v>vis</v>
      </c>
      <c r="E213">
        <f>VLOOKUP(C213,'Active 1'!C$21:E$966,3,FALSE)</f>
        <v>10315.995557735199</v>
      </c>
      <c r="F213" s="19" t="s">
        <v>140</v>
      </c>
      <c r="G213" t="str">
        <f t="shared" si="22"/>
        <v>51657.4529</v>
      </c>
      <c r="H213" s="41">
        <f t="shared" si="23"/>
        <v>10316</v>
      </c>
      <c r="I213" s="118" t="s">
        <v>793</v>
      </c>
      <c r="J213" s="119" t="s">
        <v>794</v>
      </c>
      <c r="K213" s="118">
        <v>10316</v>
      </c>
      <c r="L213" s="118" t="s">
        <v>473</v>
      </c>
      <c r="M213" s="119" t="s">
        <v>187</v>
      </c>
      <c r="N213" s="119"/>
      <c r="O213" s="120" t="s">
        <v>760</v>
      </c>
      <c r="P213" s="120" t="s">
        <v>99</v>
      </c>
    </row>
    <row r="214" spans="1:16" x14ac:dyDescent="0.2">
      <c r="A214" s="41" t="str">
        <f t="shared" si="18"/>
        <v> BRNO 32 </v>
      </c>
      <c r="B214" s="19" t="str">
        <f t="shared" si="19"/>
        <v>I</v>
      </c>
      <c r="C214" s="41">
        <f t="shared" si="20"/>
        <v>51657.456400000003</v>
      </c>
      <c r="D214" t="str">
        <f t="shared" si="21"/>
        <v>vis</v>
      </c>
      <c r="E214">
        <f>VLOOKUP(C214,'Active 1'!C$21:E$966,3,FALSE)</f>
        <v>10315.999842374258</v>
      </c>
      <c r="F214" s="19" t="s">
        <v>140</v>
      </c>
      <c r="G214" t="str">
        <f t="shared" si="22"/>
        <v>51657.4564</v>
      </c>
      <c r="H214" s="41">
        <f t="shared" si="23"/>
        <v>10316</v>
      </c>
      <c r="I214" s="118" t="s">
        <v>795</v>
      </c>
      <c r="J214" s="119" t="s">
        <v>796</v>
      </c>
      <c r="K214" s="118">
        <v>10316</v>
      </c>
      <c r="L214" s="118" t="s">
        <v>797</v>
      </c>
      <c r="M214" s="119" t="s">
        <v>187</v>
      </c>
      <c r="N214" s="119"/>
      <c r="O214" s="120" t="s">
        <v>773</v>
      </c>
      <c r="P214" s="120" t="s">
        <v>99</v>
      </c>
    </row>
    <row r="215" spans="1:16" x14ac:dyDescent="0.2">
      <c r="A215" s="41" t="str">
        <f t="shared" si="18"/>
        <v> AOEB 10 </v>
      </c>
      <c r="B215" s="19" t="str">
        <f t="shared" si="19"/>
        <v>II</v>
      </c>
      <c r="C215" s="41">
        <f t="shared" si="20"/>
        <v>51663.586000000003</v>
      </c>
      <c r="D215" t="str">
        <f t="shared" si="21"/>
        <v>vis</v>
      </c>
      <c r="E215">
        <f>VLOOKUP(C215,'Active 1'!C$21:E$966,3,FALSE)</f>
        <v>10323.503591953706</v>
      </c>
      <c r="F215" s="19" t="s">
        <v>140</v>
      </c>
      <c r="G215" t="str">
        <f t="shared" si="22"/>
        <v>51663.586</v>
      </c>
      <c r="H215" s="41">
        <f t="shared" si="23"/>
        <v>10323.5</v>
      </c>
      <c r="I215" s="118" t="s">
        <v>798</v>
      </c>
      <c r="J215" s="119" t="s">
        <v>799</v>
      </c>
      <c r="K215" s="118">
        <v>10323.5</v>
      </c>
      <c r="L215" s="118" t="s">
        <v>273</v>
      </c>
      <c r="M215" s="119" t="s">
        <v>187</v>
      </c>
      <c r="N215" s="119"/>
      <c r="O215" s="120" t="s">
        <v>784</v>
      </c>
      <c r="P215" s="120" t="s">
        <v>101</v>
      </c>
    </row>
    <row r="216" spans="1:16" x14ac:dyDescent="0.2">
      <c r="A216" s="41" t="str">
        <f t="shared" si="18"/>
        <v> AOEB 10 </v>
      </c>
      <c r="B216" s="19" t="str">
        <f t="shared" si="19"/>
        <v>II</v>
      </c>
      <c r="C216" s="41">
        <f t="shared" si="20"/>
        <v>52015.646999999997</v>
      </c>
      <c r="D216" t="str">
        <f t="shared" si="21"/>
        <v>vis</v>
      </c>
      <c r="E216">
        <f>VLOOKUP(C216,'Active 1'!C$21:E$966,3,FALSE)</f>
        <v>10754.490537380778</v>
      </c>
      <c r="F216" s="19" t="s">
        <v>140</v>
      </c>
      <c r="G216" t="str">
        <f t="shared" si="22"/>
        <v>52015.647</v>
      </c>
      <c r="H216" s="41">
        <f t="shared" si="23"/>
        <v>10754.5</v>
      </c>
      <c r="I216" s="118" t="s">
        <v>800</v>
      </c>
      <c r="J216" s="119" t="s">
        <v>801</v>
      </c>
      <c r="K216" s="118">
        <v>10754.5</v>
      </c>
      <c r="L216" s="118" t="s">
        <v>279</v>
      </c>
      <c r="M216" s="119" t="s">
        <v>187</v>
      </c>
      <c r="N216" s="119"/>
      <c r="O216" s="120" t="s">
        <v>784</v>
      </c>
      <c r="P216" s="120" t="s">
        <v>101</v>
      </c>
    </row>
    <row r="217" spans="1:16" x14ac:dyDescent="0.2">
      <c r="A217" s="41" t="str">
        <f t="shared" si="18"/>
        <v>VSB 42 </v>
      </c>
      <c r="B217" s="19" t="str">
        <f t="shared" si="19"/>
        <v>I</v>
      </c>
      <c r="C217" s="41">
        <f t="shared" si="20"/>
        <v>52738.145900000003</v>
      </c>
      <c r="D217" t="str">
        <f t="shared" si="21"/>
        <v>vis</v>
      </c>
      <c r="E217">
        <f>VLOOKUP(C217,'Active 1'!C$21:E$966,3,FALSE)</f>
        <v>11638.961109200511</v>
      </c>
      <c r="F217" s="19" t="s">
        <v>140</v>
      </c>
      <c r="G217" t="str">
        <f t="shared" si="22"/>
        <v>52738.1459</v>
      </c>
      <c r="H217" s="41">
        <f t="shared" si="23"/>
        <v>11639</v>
      </c>
      <c r="I217" s="118" t="s">
        <v>802</v>
      </c>
      <c r="J217" s="119" t="s">
        <v>803</v>
      </c>
      <c r="K217" s="118" t="s">
        <v>804</v>
      </c>
      <c r="L217" s="118" t="s">
        <v>805</v>
      </c>
      <c r="M217" s="119" t="s">
        <v>365</v>
      </c>
      <c r="N217" s="119" t="s">
        <v>366</v>
      </c>
      <c r="O217" s="120" t="s">
        <v>806</v>
      </c>
      <c r="P217" s="121" t="s">
        <v>113</v>
      </c>
    </row>
    <row r="218" spans="1:16" x14ac:dyDescent="0.2">
      <c r="A218" s="41" t="str">
        <f t="shared" si="18"/>
        <v>VSB 43 </v>
      </c>
      <c r="B218" s="19" t="str">
        <f t="shared" si="19"/>
        <v>I</v>
      </c>
      <c r="C218" s="41">
        <f t="shared" si="20"/>
        <v>53064.104200000002</v>
      </c>
      <c r="D218" t="str">
        <f t="shared" si="21"/>
        <v>vis</v>
      </c>
      <c r="E218">
        <f>VLOOKUP(C218,'Active 1'!C$21:E$966,3,FALSE)</f>
        <v>12037.993583838719</v>
      </c>
      <c r="F218" s="19" t="s">
        <v>140</v>
      </c>
      <c r="G218" t="str">
        <f t="shared" si="22"/>
        <v>53064.1042</v>
      </c>
      <c r="H218" s="41">
        <f t="shared" si="23"/>
        <v>12038</v>
      </c>
      <c r="I218" s="118" t="s">
        <v>807</v>
      </c>
      <c r="J218" s="119" t="s">
        <v>808</v>
      </c>
      <c r="K218" s="118" t="s">
        <v>809</v>
      </c>
      <c r="L218" s="118" t="s">
        <v>810</v>
      </c>
      <c r="M218" s="119" t="s">
        <v>365</v>
      </c>
      <c r="N218" s="119" t="s">
        <v>366</v>
      </c>
      <c r="O218" s="120" t="s">
        <v>811</v>
      </c>
      <c r="P218" s="121" t="s">
        <v>114</v>
      </c>
    </row>
    <row r="219" spans="1:16" x14ac:dyDescent="0.2">
      <c r="A219" s="41" t="str">
        <f t="shared" si="18"/>
        <v> AOEB 10 </v>
      </c>
      <c r="B219" s="19" t="str">
        <f t="shared" si="19"/>
        <v>I</v>
      </c>
      <c r="C219" s="41">
        <f t="shared" si="20"/>
        <v>53394.937400000003</v>
      </c>
      <c r="D219" t="str">
        <f t="shared" si="21"/>
        <v>vis</v>
      </c>
      <c r="E219">
        <f>VLOOKUP(C219,'Active 1'!C$21:E$966,3,FALSE)</f>
        <v>12442.993826165664</v>
      </c>
      <c r="F219" s="19" t="s">
        <v>140</v>
      </c>
      <c r="G219" t="str">
        <f t="shared" si="22"/>
        <v>53394.9374</v>
      </c>
      <c r="H219" s="41">
        <f t="shared" si="23"/>
        <v>12443</v>
      </c>
      <c r="I219" s="118" t="s">
        <v>812</v>
      </c>
      <c r="J219" s="119" t="s">
        <v>813</v>
      </c>
      <c r="K219" s="118" t="s">
        <v>814</v>
      </c>
      <c r="L219" s="118" t="s">
        <v>815</v>
      </c>
      <c r="M219" s="119" t="s">
        <v>519</v>
      </c>
      <c r="N219" s="119" t="s">
        <v>520</v>
      </c>
      <c r="O219" s="120" t="s">
        <v>816</v>
      </c>
      <c r="P219" s="120" t="s">
        <v>101</v>
      </c>
    </row>
    <row r="220" spans="1:16" x14ac:dyDescent="0.2">
      <c r="A220" s="41" t="str">
        <f t="shared" si="18"/>
        <v> AOEB 10 </v>
      </c>
      <c r="B220" s="19" t="str">
        <f t="shared" si="19"/>
        <v>I</v>
      </c>
      <c r="C220" s="41">
        <f t="shared" si="20"/>
        <v>53435.779499999997</v>
      </c>
      <c r="D220" t="str">
        <f t="shared" si="21"/>
        <v>vis</v>
      </c>
      <c r="E220">
        <f>VLOOKUP(C220,'Active 1'!C$21:E$966,3,FALSE)</f>
        <v>12492.992013763338</v>
      </c>
      <c r="F220" s="19" t="s">
        <v>140</v>
      </c>
      <c r="G220" t="str">
        <f t="shared" si="22"/>
        <v>53435.7795</v>
      </c>
      <c r="H220" s="41">
        <f t="shared" si="23"/>
        <v>12493</v>
      </c>
      <c r="I220" s="118" t="s">
        <v>817</v>
      </c>
      <c r="J220" s="119" t="s">
        <v>818</v>
      </c>
      <c r="K220" s="118" t="s">
        <v>819</v>
      </c>
      <c r="L220" s="118" t="s">
        <v>820</v>
      </c>
      <c r="M220" s="119" t="s">
        <v>519</v>
      </c>
      <c r="N220" s="119" t="s">
        <v>520</v>
      </c>
      <c r="O220" s="120" t="s">
        <v>370</v>
      </c>
      <c r="P220" s="120" t="s">
        <v>101</v>
      </c>
    </row>
    <row r="221" spans="1:16" x14ac:dyDescent="0.2">
      <c r="A221" s="41" t="str">
        <f t="shared" si="18"/>
        <v> AOEB 10 </v>
      </c>
      <c r="B221" s="19" t="str">
        <f t="shared" si="19"/>
        <v>I</v>
      </c>
      <c r="C221" s="41">
        <f t="shared" si="20"/>
        <v>53507.665000000001</v>
      </c>
      <c r="D221" t="str">
        <f t="shared" si="21"/>
        <v>vis</v>
      </c>
      <c r="E221">
        <f>VLOOKUP(C221,'Active 1'!C$21:E$966,3,FALSE)</f>
        <v>12580.992991052786</v>
      </c>
      <c r="F221" s="19" t="s">
        <v>140</v>
      </c>
      <c r="G221" t="str">
        <f t="shared" si="22"/>
        <v>53507.665</v>
      </c>
      <c r="H221" s="41">
        <f t="shared" si="23"/>
        <v>12581</v>
      </c>
      <c r="I221" s="118" t="s">
        <v>821</v>
      </c>
      <c r="J221" s="119" t="s">
        <v>822</v>
      </c>
      <c r="K221" s="118" t="s">
        <v>823</v>
      </c>
      <c r="L221" s="118" t="s">
        <v>269</v>
      </c>
      <c r="M221" s="119" t="s">
        <v>519</v>
      </c>
      <c r="N221" s="119" t="s">
        <v>520</v>
      </c>
      <c r="O221" s="120" t="s">
        <v>763</v>
      </c>
      <c r="P221" s="120" t="s">
        <v>101</v>
      </c>
    </row>
    <row r="222" spans="1:16" x14ac:dyDescent="0.2">
      <c r="A222" s="41" t="str">
        <f t="shared" si="18"/>
        <v> AOEB 10 </v>
      </c>
      <c r="B222" s="19" t="str">
        <f t="shared" si="19"/>
        <v>I</v>
      </c>
      <c r="C222" s="41">
        <f t="shared" si="20"/>
        <v>53511.748299999999</v>
      </c>
      <c r="D222" t="str">
        <f t="shared" si="21"/>
        <v>vis</v>
      </c>
      <c r="E222">
        <f>VLOOKUP(C222,'Active 1'!C$21:E$966,3,FALSE)</f>
        <v>12585.991695806399</v>
      </c>
      <c r="F222" s="19" t="s">
        <v>140</v>
      </c>
      <c r="G222" t="str">
        <f t="shared" si="22"/>
        <v>53511.7483</v>
      </c>
      <c r="H222" s="41">
        <f t="shared" si="23"/>
        <v>12586</v>
      </c>
      <c r="I222" s="118" t="s">
        <v>824</v>
      </c>
      <c r="J222" s="119" t="s">
        <v>825</v>
      </c>
      <c r="K222" s="118" t="s">
        <v>826</v>
      </c>
      <c r="L222" s="118" t="s">
        <v>827</v>
      </c>
      <c r="M222" s="119" t="s">
        <v>519</v>
      </c>
      <c r="N222" s="119" t="s">
        <v>520</v>
      </c>
      <c r="O222" s="120" t="s">
        <v>828</v>
      </c>
      <c r="P222" s="120" t="s">
        <v>101</v>
      </c>
    </row>
    <row r="223" spans="1:16" x14ac:dyDescent="0.2">
      <c r="A223" s="41" t="str">
        <f t="shared" si="18"/>
        <v>VSB 45 </v>
      </c>
      <c r="B223" s="19" t="str">
        <f t="shared" si="19"/>
        <v>I</v>
      </c>
      <c r="C223" s="41">
        <f t="shared" si="20"/>
        <v>53876.076000000001</v>
      </c>
      <c r="D223" t="str">
        <f t="shared" si="21"/>
        <v>vis</v>
      </c>
      <c r="E223">
        <f>VLOOKUP(C223,'Active 1'!C$21:E$966,3,FALSE)</f>
        <v>13031.995321761769</v>
      </c>
      <c r="F223" s="19" t="s">
        <v>140</v>
      </c>
      <c r="G223" t="str">
        <f t="shared" si="22"/>
        <v>53876.076</v>
      </c>
      <c r="H223" s="41">
        <f t="shared" si="23"/>
        <v>13032</v>
      </c>
      <c r="I223" s="118" t="s">
        <v>829</v>
      </c>
      <c r="J223" s="119" t="s">
        <v>830</v>
      </c>
      <c r="K223" s="118" t="s">
        <v>831</v>
      </c>
      <c r="L223" s="118" t="s">
        <v>186</v>
      </c>
      <c r="M223" s="119" t="s">
        <v>187</v>
      </c>
      <c r="N223" s="119"/>
      <c r="O223" s="120" t="s">
        <v>832</v>
      </c>
      <c r="P223" s="121" t="s">
        <v>116</v>
      </c>
    </row>
    <row r="224" spans="1:16" x14ac:dyDescent="0.2">
      <c r="A224" s="41" t="str">
        <f t="shared" si="18"/>
        <v> AOEB 12 </v>
      </c>
      <c r="B224" s="19" t="str">
        <f t="shared" si="19"/>
        <v>I</v>
      </c>
      <c r="C224" s="41">
        <f t="shared" si="20"/>
        <v>54171.7817</v>
      </c>
      <c r="D224" t="str">
        <f t="shared" si="21"/>
        <v>vis</v>
      </c>
      <c r="E224">
        <f>VLOOKUP(C224,'Active 1'!C$21:E$966,3,FALSE)</f>
        <v>13393.993090297266</v>
      </c>
      <c r="F224" s="19" t="s">
        <v>140</v>
      </c>
      <c r="G224" t="str">
        <f t="shared" si="22"/>
        <v>54171.7817</v>
      </c>
      <c r="H224" s="41">
        <f t="shared" si="23"/>
        <v>13394</v>
      </c>
      <c r="I224" s="118" t="s">
        <v>833</v>
      </c>
      <c r="J224" s="119" t="s">
        <v>834</v>
      </c>
      <c r="K224" s="118" t="s">
        <v>835</v>
      </c>
      <c r="L224" s="118" t="s">
        <v>836</v>
      </c>
      <c r="M224" s="119" t="s">
        <v>519</v>
      </c>
      <c r="N224" s="119" t="s">
        <v>520</v>
      </c>
      <c r="O224" s="120" t="s">
        <v>600</v>
      </c>
      <c r="P224" s="120" t="s">
        <v>117</v>
      </c>
    </row>
    <row r="225" spans="1:16" x14ac:dyDescent="0.2">
      <c r="A225" s="41" t="str">
        <f t="shared" si="18"/>
        <v> AOEB 12 </v>
      </c>
      <c r="B225" s="19" t="str">
        <f t="shared" si="19"/>
        <v>I</v>
      </c>
      <c r="C225" s="41">
        <f t="shared" si="20"/>
        <v>54211.807500000003</v>
      </c>
      <c r="D225" t="str">
        <f t="shared" si="21"/>
        <v>vis</v>
      </c>
      <c r="E225">
        <f>VLOOKUP(C225,'Active 1'!C$21:E$966,3,FALSE)</f>
        <v>13442.991977649959</v>
      </c>
      <c r="F225" s="19" t="s">
        <v>140</v>
      </c>
      <c r="G225" t="str">
        <f t="shared" si="22"/>
        <v>54211.8075</v>
      </c>
      <c r="H225" s="41">
        <f t="shared" si="23"/>
        <v>13443</v>
      </c>
      <c r="I225" s="118" t="s">
        <v>837</v>
      </c>
      <c r="J225" s="119" t="s">
        <v>838</v>
      </c>
      <c r="K225" s="118" t="s">
        <v>839</v>
      </c>
      <c r="L225" s="118" t="s">
        <v>840</v>
      </c>
      <c r="M225" s="119" t="s">
        <v>519</v>
      </c>
      <c r="N225" s="119" t="s">
        <v>520</v>
      </c>
      <c r="O225" s="120" t="s">
        <v>370</v>
      </c>
      <c r="P225" s="120" t="s">
        <v>117</v>
      </c>
    </row>
    <row r="226" spans="1:16" x14ac:dyDescent="0.2">
      <c r="A226" s="41" t="str">
        <f t="shared" si="18"/>
        <v>VSB 48 </v>
      </c>
      <c r="B226" s="19" t="str">
        <f t="shared" si="19"/>
        <v>I</v>
      </c>
      <c r="C226" s="41">
        <f t="shared" si="20"/>
        <v>54572.046399999999</v>
      </c>
      <c r="D226" t="str">
        <f t="shared" si="21"/>
        <v>vis</v>
      </c>
      <c r="E226">
        <f>VLOOKUP(C226,'Active 1'!C$21:E$966,3,FALSE)</f>
        <v>13883.990165847486</v>
      </c>
      <c r="F226" s="19" t="s">
        <v>140</v>
      </c>
      <c r="G226" t="str">
        <f t="shared" si="22"/>
        <v>54572.0464</v>
      </c>
      <c r="H226" s="41">
        <f t="shared" si="23"/>
        <v>13884</v>
      </c>
      <c r="I226" s="118" t="s">
        <v>841</v>
      </c>
      <c r="J226" s="119" t="s">
        <v>842</v>
      </c>
      <c r="K226" s="118" t="s">
        <v>843</v>
      </c>
      <c r="L226" s="118" t="s">
        <v>844</v>
      </c>
      <c r="M226" s="119" t="s">
        <v>519</v>
      </c>
      <c r="N226" s="119" t="s">
        <v>845</v>
      </c>
      <c r="O226" s="120" t="s">
        <v>776</v>
      </c>
      <c r="P226" s="121" t="s">
        <v>119</v>
      </c>
    </row>
    <row r="227" spans="1:16" x14ac:dyDescent="0.2">
      <c r="A227" s="41" t="str">
        <f t="shared" si="18"/>
        <v>VSB 48 </v>
      </c>
      <c r="B227" s="19" t="str">
        <f t="shared" si="19"/>
        <v>I</v>
      </c>
      <c r="C227" s="41">
        <f t="shared" si="20"/>
        <v>54585.120000000003</v>
      </c>
      <c r="D227" t="str">
        <f t="shared" si="21"/>
        <v>vis</v>
      </c>
      <c r="E227">
        <f>VLOOKUP(C227,'Active 1'!C$21:E$966,3,FALSE)</f>
        <v>13899.994639304463</v>
      </c>
      <c r="F227" s="19" t="s">
        <v>140</v>
      </c>
      <c r="G227" t="str">
        <f t="shared" si="22"/>
        <v>54585.120</v>
      </c>
      <c r="H227" s="41">
        <f t="shared" si="23"/>
        <v>13900</v>
      </c>
      <c r="I227" s="118" t="s">
        <v>846</v>
      </c>
      <c r="J227" s="119" t="s">
        <v>847</v>
      </c>
      <c r="K227" s="118" t="s">
        <v>848</v>
      </c>
      <c r="L227" s="118" t="s">
        <v>186</v>
      </c>
      <c r="M227" s="119" t="s">
        <v>187</v>
      </c>
      <c r="N227" s="119"/>
      <c r="O227" s="120" t="s">
        <v>849</v>
      </c>
      <c r="P227" s="121" t="s">
        <v>119</v>
      </c>
    </row>
    <row r="228" spans="1:16" x14ac:dyDescent="0.2">
      <c r="A228" s="41" t="str">
        <f t="shared" si="18"/>
        <v>VSB 48 </v>
      </c>
      <c r="B228" s="19" t="str">
        <f t="shared" si="19"/>
        <v>I</v>
      </c>
      <c r="C228" s="41">
        <f t="shared" si="20"/>
        <v>54594.102500000001</v>
      </c>
      <c r="D228" t="str">
        <f t="shared" si="21"/>
        <v>vis</v>
      </c>
      <c r="E228">
        <f>VLOOKUP(C228,'Active 1'!C$21:E$966,3,FALSE)</f>
        <v>13910.990859383648</v>
      </c>
      <c r="F228" s="19" t="s">
        <v>140</v>
      </c>
      <c r="G228" t="str">
        <f t="shared" si="22"/>
        <v>54594.1025</v>
      </c>
      <c r="H228" s="41">
        <f t="shared" si="23"/>
        <v>13911</v>
      </c>
      <c r="I228" s="118" t="s">
        <v>850</v>
      </c>
      <c r="J228" s="119" t="s">
        <v>851</v>
      </c>
      <c r="K228" s="118" t="s">
        <v>852</v>
      </c>
      <c r="L228" s="118" t="s">
        <v>608</v>
      </c>
      <c r="M228" s="119" t="s">
        <v>519</v>
      </c>
      <c r="N228" s="119" t="s">
        <v>132</v>
      </c>
      <c r="O228" s="120" t="s">
        <v>853</v>
      </c>
      <c r="P228" s="121" t="s">
        <v>119</v>
      </c>
    </row>
    <row r="229" spans="1:16" x14ac:dyDescent="0.2">
      <c r="A229" s="41" t="str">
        <f t="shared" si="18"/>
        <v>VSB 53 </v>
      </c>
      <c r="B229" s="19" t="str">
        <f t="shared" si="19"/>
        <v>II</v>
      </c>
      <c r="C229" s="41">
        <f t="shared" si="20"/>
        <v>55658.076399999998</v>
      </c>
      <c r="D229" t="str">
        <f t="shared" si="21"/>
        <v>vis</v>
      </c>
      <c r="E229">
        <f>VLOOKUP(C229,'Active 1'!C$21:E$966,3,FALSE)</f>
        <v>15213.489179774533</v>
      </c>
      <c r="F229" s="19" t="s">
        <v>140</v>
      </c>
      <c r="G229" t="str">
        <f t="shared" si="22"/>
        <v>55658.0764</v>
      </c>
      <c r="H229" s="41">
        <f t="shared" si="23"/>
        <v>15213.5</v>
      </c>
      <c r="I229" s="118" t="s">
        <v>854</v>
      </c>
      <c r="J229" s="119" t="s">
        <v>855</v>
      </c>
      <c r="K229" s="118" t="s">
        <v>856</v>
      </c>
      <c r="L229" s="118" t="s">
        <v>857</v>
      </c>
      <c r="M229" s="119" t="s">
        <v>519</v>
      </c>
      <c r="N229" s="119" t="s">
        <v>845</v>
      </c>
      <c r="O229" s="120" t="s">
        <v>776</v>
      </c>
      <c r="P229" s="121" t="s">
        <v>124</v>
      </c>
    </row>
    <row r="230" spans="1:16" x14ac:dyDescent="0.2">
      <c r="A230" s="41" t="str">
        <f t="shared" si="18"/>
        <v>VSB 53 </v>
      </c>
      <c r="B230" s="19" t="str">
        <f t="shared" si="19"/>
        <v>II</v>
      </c>
      <c r="C230" s="41">
        <f t="shared" si="20"/>
        <v>55676.057999999997</v>
      </c>
      <c r="D230" t="str">
        <f t="shared" si="21"/>
        <v>vis</v>
      </c>
      <c r="E230">
        <f>VLOOKUP(C230,'Active 1'!C$21:E$966,3,FALSE)</f>
        <v>15235.501941363835</v>
      </c>
      <c r="F230" s="19" t="s">
        <v>140</v>
      </c>
      <c r="G230" t="str">
        <f t="shared" si="22"/>
        <v>55676.058</v>
      </c>
      <c r="H230" s="41">
        <f t="shared" si="23"/>
        <v>15235.5</v>
      </c>
      <c r="I230" s="118" t="s">
        <v>858</v>
      </c>
      <c r="J230" s="119" t="s">
        <v>859</v>
      </c>
      <c r="K230" s="118" t="s">
        <v>860</v>
      </c>
      <c r="L230" s="118" t="s">
        <v>204</v>
      </c>
      <c r="M230" s="119" t="s">
        <v>519</v>
      </c>
      <c r="N230" s="119" t="s">
        <v>861</v>
      </c>
      <c r="O230" s="120" t="s">
        <v>776</v>
      </c>
      <c r="P230" s="121" t="s">
        <v>124</v>
      </c>
    </row>
    <row r="231" spans="1:16" x14ac:dyDescent="0.2">
      <c r="A231" s="41" t="str">
        <f t="shared" si="18"/>
        <v> JAAVSO 41;122 </v>
      </c>
      <c r="B231" s="19" t="str">
        <f t="shared" si="19"/>
        <v>I</v>
      </c>
      <c r="C231" s="41">
        <f t="shared" si="20"/>
        <v>56045.682800000002</v>
      </c>
      <c r="D231" t="str">
        <f t="shared" si="21"/>
        <v>vis</v>
      </c>
      <c r="E231">
        <f>VLOOKUP(C231,'Active 1'!C$21:E$966,3,FALSE)</f>
        <v>15687.990184895771</v>
      </c>
      <c r="F231" s="19" t="s">
        <v>140</v>
      </c>
      <c r="G231" t="str">
        <f t="shared" si="22"/>
        <v>56045.6828</v>
      </c>
      <c r="H231" s="41">
        <f t="shared" si="23"/>
        <v>15688</v>
      </c>
      <c r="I231" s="118" t="s">
        <v>862</v>
      </c>
      <c r="J231" s="119" t="s">
        <v>863</v>
      </c>
      <c r="K231" s="118" t="s">
        <v>864</v>
      </c>
      <c r="L231" s="118" t="s">
        <v>844</v>
      </c>
      <c r="M231" s="119" t="s">
        <v>519</v>
      </c>
      <c r="N231" s="119" t="s">
        <v>140</v>
      </c>
      <c r="O231" s="120" t="s">
        <v>615</v>
      </c>
      <c r="P231" s="120" t="s">
        <v>126</v>
      </c>
    </row>
    <row r="232" spans="1:16" x14ac:dyDescent="0.2">
      <c r="A232" s="41" t="str">
        <f t="shared" si="18"/>
        <v>VSB 56 </v>
      </c>
      <c r="B232" s="19" t="str">
        <f t="shared" si="19"/>
        <v>II</v>
      </c>
      <c r="C232" s="41">
        <f t="shared" si="20"/>
        <v>56421.0334</v>
      </c>
      <c r="D232" t="str">
        <f t="shared" si="21"/>
        <v>vis</v>
      </c>
      <c r="E232">
        <f>VLOOKUP(C232,'Active 1'!C$21:E$966,3,FALSE)</f>
        <v>16147.487853078899</v>
      </c>
      <c r="F232" s="19" t="s">
        <v>140</v>
      </c>
      <c r="G232" t="str">
        <f t="shared" si="22"/>
        <v>56421.0334</v>
      </c>
      <c r="H232" s="41">
        <f t="shared" si="23"/>
        <v>16147.5</v>
      </c>
      <c r="I232" s="118" t="s">
        <v>865</v>
      </c>
      <c r="J232" s="119" t="s">
        <v>866</v>
      </c>
      <c r="K232" s="118" t="s">
        <v>867</v>
      </c>
      <c r="L232" s="118" t="s">
        <v>868</v>
      </c>
      <c r="M232" s="119" t="s">
        <v>519</v>
      </c>
      <c r="N232" s="119" t="s">
        <v>132</v>
      </c>
      <c r="O232" s="120" t="s">
        <v>776</v>
      </c>
      <c r="P232" s="121" t="s">
        <v>129</v>
      </c>
    </row>
    <row r="233" spans="1:16" x14ac:dyDescent="0.2">
      <c r="A233" s="41" t="str">
        <f t="shared" si="18"/>
        <v>VSB 59 </v>
      </c>
      <c r="B233" s="19" t="str">
        <f t="shared" si="19"/>
        <v>II</v>
      </c>
      <c r="C233" s="41">
        <f t="shared" si="20"/>
        <v>56786.991300000002</v>
      </c>
      <c r="D233" t="str">
        <f t="shared" si="21"/>
        <v>vis</v>
      </c>
      <c r="E233">
        <f>VLOOKUP(C233,'Active 1'!C$21:E$966,3,FALSE)</f>
        <v>16595.487141486046</v>
      </c>
      <c r="F233" s="19" t="s">
        <v>140</v>
      </c>
      <c r="G233" t="str">
        <f t="shared" si="22"/>
        <v>56786.9913</v>
      </c>
      <c r="H233" s="41">
        <f t="shared" si="23"/>
        <v>16595.5</v>
      </c>
      <c r="I233" s="118" t="s">
        <v>869</v>
      </c>
      <c r="J233" s="119" t="s">
        <v>870</v>
      </c>
      <c r="K233" s="118" t="s">
        <v>871</v>
      </c>
      <c r="L233" s="118" t="s">
        <v>872</v>
      </c>
      <c r="M233" s="119" t="s">
        <v>519</v>
      </c>
      <c r="N233" s="119" t="s">
        <v>132</v>
      </c>
      <c r="O233" s="120" t="s">
        <v>776</v>
      </c>
      <c r="P233" s="121" t="s">
        <v>133</v>
      </c>
    </row>
  </sheetData>
  <sheetProtection selectLockedCells="1" selectUnlockedCells="1"/>
  <hyperlinks>
    <hyperlink ref="P109" r:id="rId1" xr:uid="{00000000-0004-0000-0400-000000000000}"/>
    <hyperlink ref="P111" r:id="rId2" xr:uid="{00000000-0004-0000-0400-000001000000}"/>
    <hyperlink ref="P137" r:id="rId3" xr:uid="{00000000-0004-0000-0400-000002000000}"/>
    <hyperlink ref="P138" r:id="rId4" xr:uid="{00000000-0004-0000-0400-000003000000}"/>
    <hyperlink ref="P139" r:id="rId5" xr:uid="{00000000-0004-0000-0400-000004000000}"/>
    <hyperlink ref="P140" r:id="rId6" xr:uid="{00000000-0004-0000-0400-000005000000}"/>
    <hyperlink ref="P141" r:id="rId7" xr:uid="{00000000-0004-0000-0400-000006000000}"/>
    <hyperlink ref="P142" r:id="rId8" xr:uid="{00000000-0004-0000-0400-000007000000}"/>
    <hyperlink ref="P143" r:id="rId9" xr:uid="{00000000-0004-0000-0400-000008000000}"/>
    <hyperlink ref="P144" r:id="rId10" xr:uid="{00000000-0004-0000-0400-000009000000}"/>
    <hyperlink ref="P145" r:id="rId11" xr:uid="{00000000-0004-0000-0400-00000A000000}"/>
    <hyperlink ref="P146" r:id="rId12" xr:uid="{00000000-0004-0000-0400-00000B000000}"/>
    <hyperlink ref="P147" r:id="rId13" xr:uid="{00000000-0004-0000-0400-00000C000000}"/>
    <hyperlink ref="P148" r:id="rId14" xr:uid="{00000000-0004-0000-0400-00000D000000}"/>
    <hyperlink ref="P153" r:id="rId15" xr:uid="{00000000-0004-0000-0400-00000E000000}"/>
    <hyperlink ref="P154" r:id="rId16" xr:uid="{00000000-0004-0000-0400-00000F000000}"/>
    <hyperlink ref="P155" r:id="rId17" xr:uid="{00000000-0004-0000-0400-000010000000}"/>
    <hyperlink ref="P156" r:id="rId18" xr:uid="{00000000-0004-0000-0400-000011000000}"/>
    <hyperlink ref="P158" r:id="rId19" xr:uid="{00000000-0004-0000-0400-000012000000}"/>
    <hyperlink ref="P178" r:id="rId20" xr:uid="{00000000-0004-0000-0400-000013000000}"/>
    <hyperlink ref="P179" r:id="rId21" xr:uid="{00000000-0004-0000-0400-000014000000}"/>
    <hyperlink ref="P180" r:id="rId22" xr:uid="{00000000-0004-0000-0400-000015000000}"/>
    <hyperlink ref="P181" r:id="rId23" xr:uid="{00000000-0004-0000-0400-000016000000}"/>
    <hyperlink ref="P197" r:id="rId24" xr:uid="{00000000-0004-0000-0400-000017000000}"/>
    <hyperlink ref="P198" r:id="rId25" xr:uid="{00000000-0004-0000-0400-000018000000}"/>
    <hyperlink ref="P200" r:id="rId26" xr:uid="{00000000-0004-0000-0400-000019000000}"/>
    <hyperlink ref="P206" r:id="rId27" xr:uid="{00000000-0004-0000-0400-00001A000000}"/>
    <hyperlink ref="P210" r:id="rId28" xr:uid="{00000000-0004-0000-0400-00001B000000}"/>
    <hyperlink ref="P217" r:id="rId29" xr:uid="{00000000-0004-0000-0400-00001C000000}"/>
    <hyperlink ref="P218" r:id="rId30" xr:uid="{00000000-0004-0000-0400-00001D000000}"/>
    <hyperlink ref="P223" r:id="rId31" xr:uid="{00000000-0004-0000-0400-00001E000000}"/>
    <hyperlink ref="P226" r:id="rId32" xr:uid="{00000000-0004-0000-0400-00001F000000}"/>
    <hyperlink ref="P227" r:id="rId33" xr:uid="{00000000-0004-0000-0400-000020000000}"/>
    <hyperlink ref="P228" r:id="rId34" xr:uid="{00000000-0004-0000-0400-000021000000}"/>
    <hyperlink ref="P229" r:id="rId35" xr:uid="{00000000-0004-0000-0400-000022000000}"/>
    <hyperlink ref="P230" r:id="rId36" xr:uid="{00000000-0004-0000-0400-000023000000}"/>
    <hyperlink ref="P232" r:id="rId37" xr:uid="{00000000-0004-0000-0400-000024000000}"/>
    <hyperlink ref="P233" r:id="rId38" xr:uid="{00000000-0004-0000-0400-000025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Active 1</vt:lpstr>
      <vt:lpstr>Graphs 1</vt:lpstr>
      <vt:lpstr>Active 2</vt:lpstr>
      <vt:lpstr>B</vt:lpstr>
      <vt:lpstr>C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2022-04-03T03:12:12Z</dcterms:created>
  <dcterms:modified xsi:type="dcterms:W3CDTF">2024-03-09T05:39:19Z</dcterms:modified>
</cp:coreProperties>
</file>