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9C76E396-766C-4036-90E9-FE5F72B523C9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G11" i="1"/>
  <c r="F11" i="1"/>
  <c r="Q22" i="1"/>
  <c r="Q23" i="1"/>
  <c r="C21" i="1"/>
  <c r="E21" i="1"/>
  <c r="F21" i="1"/>
  <c r="G21" i="1"/>
  <c r="H21" i="1"/>
  <c r="A21" i="1"/>
  <c r="H20" i="1"/>
  <c r="E14" i="1"/>
  <c r="C17" i="1"/>
  <c r="Q21" i="1"/>
  <c r="C11" i="1"/>
  <c r="C12" i="1"/>
  <c r="C16" i="1" l="1"/>
  <c r="D18" i="1" s="1"/>
  <c r="O23" i="1"/>
  <c r="S23" i="1" s="1"/>
  <c r="O21" i="1"/>
  <c r="S21" i="1" s="1"/>
  <c r="S19" i="1" s="1"/>
  <c r="O22" i="1"/>
  <c r="S22" i="1" s="1"/>
  <c r="C15" i="1"/>
  <c r="E15" i="1"/>
  <c r="C18" i="1" l="1"/>
  <c r="E16" i="1"/>
  <c r="E17" i="1" s="1"/>
</calcChain>
</file>

<file path=xl/sharedStrings.xml><?xml version="1.0" encoding="utf-8"?>
<sst xmlns="http://schemas.openxmlformats.org/spreadsheetml/2006/main" count="56" uniqueCount="52">
  <si>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</si>
  <si>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</si>
  <si>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</si>
  <si>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</si>
  <si>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</si>
  <si>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</si>
  <si>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</si>
  <si>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</si>
  <si>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</si>
  <si>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</si>
  <si>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</si>
  <si>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</si>
  <si>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</si>
  <si>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</si>
  <si>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</si>
  <si>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</si>
  <si>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</si>
  <si>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</si>
  <si>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</si>
  <si>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</si>
  <si>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</si>
  <si>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</si>
  <si>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</si>
  <si>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</si>
  <si>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</si>
  <si>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</si>
  <si>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</si>
  <si>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</si>
  <si>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</si>
  <si>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</si>
  <si>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</si>
  <si>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</si>
  <si>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</si>
  <si>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</si>
  <si>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</si>
  <si>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</si>
  <si>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</si>
  <si>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</si>
  <si>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</si>
  <si>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</si>
  <si>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</si>
  <si>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</si>
  <si>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G0314-1184</t>
  </si>
  <si>
    <t>IBVS 5992</t>
  </si>
  <si>
    <t>I</t>
  </si>
  <si>
    <t>IBVS 6029</t>
  </si>
  <si>
    <t>G0314-1184_Vir.xls</t>
  </si>
  <si>
    <t>EC</t>
  </si>
  <si>
    <t>Vir</t>
  </si>
  <si>
    <t>VSX</t>
  </si>
  <si>
    <t>V0712 Vir / GSC 0314-1184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</si>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</sst>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6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V0712</a:t>
            </a:r>
            <a:r>
              <a:rPr lang="en-AU" baseline="0"/>
              <a:t> Vir</a:t>
            </a:r>
            <a:r>
              <a:rPr lang="en-AU"/>
              <a:t>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50375939849624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FFD-4503-AF24-1745D8DFAB0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-1.839999997173436E-3</c:v>
                </c:pt>
                <c:pt idx="2">
                  <c:v>-3.4400000076857395E-3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FFD-4503-AF24-1745D8DFAB0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FFD-4503-AF24-1745D8DFAB0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FFD-4503-AF24-1745D8DFAB0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FFD-4503-AF24-1745D8DFAB0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FFD-4503-AF24-1745D8DFAB0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FFD-4503-AF24-1745D8DFAB0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1.3496533436923832E-2</c:v>
                </c:pt>
                <c:pt idx="1">
                  <c:v>-1.839999997173436E-3</c:v>
                </c:pt>
                <c:pt idx="2">
                  <c:v>-3.4400000076857395E-3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FFD-4503-AF24-1745D8DFAB0C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7189</c:v>
                </c:pt>
                <c:pt idx="2">
                  <c:v>7939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FFD-4503-AF24-1745D8DFAB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0672128"/>
        <c:axId val="1"/>
      </c:scatterChart>
      <c:valAx>
        <c:axId val="8306721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06721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E2A4BEAC-82F2-92FC-1A6A-118AE9802C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5" sqref="E5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6" customFormat="1" ht="20.25" x14ac:dyDescent="0.2">
      <c r="A1" s="34" t="s">
        <v>50</v>
      </c>
      <c r="E1" s="6" t="s">
        <v>46</v>
      </c>
    </row>
    <row r="2" spans="1:7" s="6" customFormat="1" ht="12.95" customHeight="1" x14ac:dyDescent="0.2">
      <c r="A2" s="6" t="s">
        <v>24</v>
      </c>
      <c r="B2" s="6" t="s">
        <v>47</v>
      </c>
      <c r="C2" s="7" t="s">
        <v>41</v>
      </c>
      <c r="D2" s="8" t="s">
        <v>48</v>
      </c>
      <c r="E2" s="3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</row>
    <row r="7" spans="1:7" s="6" customFormat="1" ht="12.95" customHeight="1" x14ac:dyDescent="0.2">
      <c r="A7" s="6" t="s">
        <v>2</v>
      </c>
      <c r="C7" s="35">
        <v>52130.91</v>
      </c>
      <c r="D7" s="13" t="s">
        <v>49</v>
      </c>
    </row>
    <row r="8" spans="1:7" s="6" customFormat="1" ht="12.95" customHeight="1" x14ac:dyDescent="0.2">
      <c r="A8" s="6" t="s">
        <v>3</v>
      </c>
      <c r="C8" s="35">
        <v>0.48936000000000002</v>
      </c>
      <c r="D8" s="13" t="s">
        <v>49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1.3496533436923832E-2</v>
      </c>
      <c r="D11" s="8"/>
      <c r="F11" s="18" t="str">
        <f>"F"&amp;E19</f>
        <v>F22</v>
      </c>
      <c r="G11" s="17" t="str">
        <f>"G"&amp;E19</f>
        <v>G22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-2.1333333473497381E-6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60379.552326620367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56015.935599999997</v>
      </c>
      <c r="D15" s="19" t="s">
        <v>38</v>
      </c>
      <c r="E15" s="20">
        <f ca="1">ROUND(2*(E14-$C$7)/$C$8,0)/2+E13</f>
        <v>16857</v>
      </c>
    </row>
    <row r="16" spans="1:7" s="6" customFormat="1" ht="12.95" customHeight="1" x14ac:dyDescent="0.2">
      <c r="A16" s="9" t="s">
        <v>4</v>
      </c>
      <c r="C16" s="23">
        <f ca="1">+C8+C12</f>
        <v>0.48935786666665265</v>
      </c>
      <c r="D16" s="19" t="s">
        <v>39</v>
      </c>
      <c r="E16" s="17">
        <f ca="1">ROUND(2*(E14-$C$15)/$C$16,0)/2+E13</f>
        <v>8918</v>
      </c>
    </row>
    <row r="17" spans="1:19" s="6" customFormat="1" ht="12.95" customHeight="1" thickBot="1" x14ac:dyDescent="0.25">
      <c r="A17" s="19" t="s">
        <v>29</v>
      </c>
      <c r="C17" s="6">
        <f>COUNT(C21:C2191)</f>
        <v>3</v>
      </c>
      <c r="D17" s="19" t="s">
        <v>33</v>
      </c>
      <c r="E17" s="24">
        <f ca="1">+$C$15+$C$16*E16-15018.5-$C$9/24</f>
        <v>45361.924888266542</v>
      </c>
    </row>
    <row r="18" spans="1:19" s="6" customFormat="1" ht="12.95" customHeight="1" thickTop="1" thickBot="1" x14ac:dyDescent="0.25">
      <c r="A18" s="9" t="s">
        <v>5</v>
      </c>
      <c r="C18" s="25">
        <f ca="1">+C15</f>
        <v>56015.935599999997</v>
      </c>
      <c r="D18" s="26">
        <f ca="1">+C16</f>
        <v>0.48935786666665265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22</v>
      </c>
      <c r="S19" s="6">
        <f ca="1">SQRT(SUM(S21:S50)/(COUNT(S21:S50)-1))</f>
        <v>9.5434903157598228E-3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51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52130.91</v>
      </c>
      <c r="D21" s="12" t="s">
        <v>13</v>
      </c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1.3496533436923832E-2</v>
      </c>
      <c r="Q21" s="33">
        <f>+C21-15018.5</f>
        <v>37112.410000000003</v>
      </c>
      <c r="S21" s="6">
        <f ca="1">+(O21-G21)^2</f>
        <v>1.8215641481400302E-4</v>
      </c>
    </row>
    <row r="22" spans="1:19" s="6" customFormat="1" ht="12.95" customHeight="1" x14ac:dyDescent="0.2">
      <c r="A22" s="4" t="s">
        <v>43</v>
      </c>
      <c r="B22" s="5" t="s">
        <v>44</v>
      </c>
      <c r="C22" s="4">
        <v>55648.917200000004</v>
      </c>
      <c r="D22" s="4">
        <v>2.9999999999999997E-4</v>
      </c>
      <c r="E22" s="6">
        <f>+(C22-C$7)/C$8</f>
        <v>7188.9962399869219</v>
      </c>
      <c r="F22" s="6">
        <f>ROUND(2*E22,0)/2</f>
        <v>7189</v>
      </c>
      <c r="G22" s="6">
        <f>+C22-(C$7+F22*C$8)</f>
        <v>-1.839999997173436E-3</v>
      </c>
      <c r="I22" s="6">
        <f>+G22</f>
        <v>-1.839999997173436E-3</v>
      </c>
      <c r="O22" s="6">
        <f ca="1">+C$11+C$12*$F22</f>
        <v>-1.839999997173436E-3</v>
      </c>
      <c r="Q22" s="33">
        <f>+C22-15018.5</f>
        <v>40630.417200000004</v>
      </c>
      <c r="S22" s="6">
        <f ca="1">+(O22-G22)^2</f>
        <v>0</v>
      </c>
    </row>
    <row r="23" spans="1:19" s="6" customFormat="1" ht="12.95" customHeight="1" x14ac:dyDescent="0.2">
      <c r="A23" s="4" t="s">
        <v>45</v>
      </c>
      <c r="B23" s="5" t="s">
        <v>44</v>
      </c>
      <c r="C23" s="4">
        <v>56015.935599999997</v>
      </c>
      <c r="D23" s="4">
        <v>2.9999999999999997E-4</v>
      </c>
      <c r="E23" s="6">
        <f>+(C23-C$7)/C$8</f>
        <v>7938.9929704103188</v>
      </c>
      <c r="F23" s="6">
        <f>ROUND(2*E23,0)/2</f>
        <v>7939</v>
      </c>
      <c r="G23" s="6">
        <f>+C23-(C$7+F23*C$8)</f>
        <v>-3.4400000076857395E-3</v>
      </c>
      <c r="I23" s="6">
        <f>+G23</f>
        <v>-3.4400000076857395E-3</v>
      </c>
      <c r="O23" s="6">
        <f ca="1">+C$11+C$12*$F23</f>
        <v>-3.4400000076857395E-3</v>
      </c>
      <c r="Q23" s="33">
        <f>+C23-15018.5</f>
        <v>40997.435599999997</v>
      </c>
      <c r="S23" s="6">
        <f ca="1">+(O23-G23)^2</f>
        <v>0</v>
      </c>
    </row>
    <row r="24" spans="1:19" s="6" customFormat="1" ht="12.95" customHeight="1" x14ac:dyDescent="0.2">
      <c r="C24" s="12"/>
      <c r="D24" s="12"/>
      <c r="Q24" s="33"/>
    </row>
    <row r="25" spans="1:19" s="6" customFormat="1" ht="12.95" customHeight="1" x14ac:dyDescent="0.2">
      <c r="C25" s="12"/>
      <c r="D25" s="12"/>
      <c r="Q25" s="33"/>
    </row>
    <row r="26" spans="1:19" s="6" customFormat="1" ht="12.95" customHeight="1" x14ac:dyDescent="0.2">
      <c r="C26" s="12"/>
      <c r="D26" s="12"/>
      <c r="Q26" s="33"/>
    </row>
    <row r="27" spans="1:19" s="6" customFormat="1" ht="12.95" customHeight="1" x14ac:dyDescent="0.2">
      <c r="C27" s="12"/>
      <c r="D27" s="12"/>
      <c r="Q27" s="33"/>
    </row>
    <row r="28" spans="1:19" s="6" customFormat="1" ht="12.95" customHeight="1" x14ac:dyDescent="0.2">
      <c r="C28" s="12"/>
      <c r="D28" s="12"/>
      <c r="Q28" s="33"/>
    </row>
    <row r="29" spans="1:19" x14ac:dyDescent="0.2">
      <c r="C29" s="2"/>
      <c r="D29" s="2"/>
      <c r="Q29" s="1"/>
    </row>
    <row r="30" spans="1:19" x14ac:dyDescent="0.2">
      <c r="C30" s="2"/>
      <c r="D30" s="2"/>
      <c r="Q30" s="1"/>
    </row>
    <row r="31" spans="1:19" x14ac:dyDescent="0.2">
      <c r="C31" s="2"/>
      <c r="D31" s="2"/>
      <c r="Q31" s="1"/>
    </row>
    <row r="32" spans="1:19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2024-03-10T00:15:21Z</dcterms:modified>
</cp:coreProperties>
</file>