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39BBF026-3F29-431C-B59F-444AF6F64F67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/>
  <c r="G22" i="1"/>
  <c r="I22" i="1"/>
  <c r="E23" i="1"/>
  <c r="F23" i="1"/>
  <c r="G23" i="1"/>
  <c r="I23" i="1"/>
  <c r="G11" i="1"/>
  <c r="F11" i="1"/>
  <c r="Q22" i="1"/>
  <c r="Q23" i="1"/>
  <c r="C21" i="1"/>
  <c r="E21" i="1"/>
  <c r="F21" i="1"/>
  <c r="G21" i="1"/>
  <c r="H21" i="1"/>
  <c r="A21" i="1"/>
  <c r="H20" i="1"/>
  <c r="E14" i="1"/>
  <c r="E15" i="1" s="1"/>
  <c r="C17" i="1"/>
  <c r="Q21" i="1"/>
  <c r="C12" i="1"/>
  <c r="C11" i="1"/>
  <c r="O23" i="1" l="1"/>
  <c r="S23" i="1" s="1"/>
  <c r="O21" i="1"/>
  <c r="S21" i="1" s="1"/>
  <c r="O22" i="1"/>
  <c r="S22" i="1" s="1"/>
  <c r="C15" i="1"/>
  <c r="C16" i="1"/>
  <c r="D18" i="1" s="1"/>
  <c r="C18" i="1" l="1"/>
  <c r="E16" i="1"/>
  <c r="E17" i="1" s="1"/>
  <c r="S19" i="1"/>
</calcChain>
</file>

<file path=xl/sharedStrings.xml><?xml version="1.0" encoding="utf-8"?>
<sst xmlns="http://schemas.openxmlformats.org/spreadsheetml/2006/main" count="56" uniqueCount="52">
  <si>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</si>
  <si>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</si>
  <si>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</si>
  <si>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</si>
  <si>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</si>
  <si>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</si>
  <si>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</si>
  <si>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</si>
  <si>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</si>
  <si>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</si>
  <si>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</si>
  <si>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</si>
  <si>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</si>
  <si>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</si>
  <si>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</si>
  <si>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</si>
  <si>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</si>
  <si>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</si>
  <si>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</si>
  <si>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</si>
  <si>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</si>
  <si>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</si>
  <si>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</si>
  <si>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</si>
  <si>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</si>
  <si>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</si>
  <si>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</si>
  <si>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</si>
  <si>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</si>
  <si>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</si>
  <si>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</si>
  <si>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</si>
  <si>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</si>
  <si>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</si>
  <si>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</si>
  <si>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</si>
  <si>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</si>
  <si>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</si>
  <si>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</si>
  <si>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</si>
  <si>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</si>
  <si>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Constell:</t>
  </si>
  <si>
    <t>G0332-0302</t>
  </si>
  <si>
    <t>IBVS 5992</t>
  </si>
  <si>
    <t>I</t>
  </si>
  <si>
    <t>IBVS 6029</t>
  </si>
  <si>
    <t>G0332-0302_Vir.xls</t>
  </si>
  <si>
    <t>ED</t>
  </si>
  <si>
    <t>Vir</t>
  </si>
  <si>
    <t>VSX</t>
  </si>
  <si>
    <t>V0738 Vir / GSC 0332-0302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</si>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</sst>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7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2" fontId="1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6" fillId="0" borderId="1" applyNumberFormat="0" applyFont="0" applyFill="0" applyAlignment="0" applyProtection="0"/>
  </cellStyleXfs>
  <cellXfs count="37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6" fillId="0" borderId="0" xfId="0" applyFont="1" applyAlignment="1"/>
    <xf numFmtId="0" fontId="6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8" fillId="0" borderId="0" xfId="0" applyFont="1" applyAlignment="1">
      <alignment horizontal="right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 applyAlignment="1">
      <alignment vertical="top"/>
    </xf>
    <xf numFmtId="0" fontId="12" fillId="0" borderId="0" xfId="0" applyFont="1" applyAlignment="1">
      <alignment horizontal="left"/>
    </xf>
    <xf numFmtId="0" fontId="14" fillId="0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right"/>
    </xf>
    <xf numFmtId="0" fontId="5" fillId="2" borderId="0" xfId="0" applyFont="1" applyFill="1" applyAlignment="1">
      <alignment vertical="center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horizontal="left"/>
    </xf>
    <xf numFmtId="0" fontId="15" fillId="0" borderId="0" xfId="0" applyFont="1" applyAlignment="1">
      <alignment horizont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V0738</a:t>
            </a:r>
            <a:r>
              <a:rPr lang="en-AU" baseline="0"/>
              <a:t> Vir</a:t>
            </a:r>
            <a:r>
              <a:rPr lang="en-AU"/>
              <a:t> - O-C Diagr.</a:t>
            </a:r>
          </a:p>
        </c:rich>
      </c:tx>
      <c:layout>
        <c:manualLayout>
          <c:xMode val="edge"/>
          <c:yMode val="edge"/>
          <c:x val="0.34135338345864663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781954887218044"/>
          <c:y val="0.14076246334310852"/>
          <c:w val="0.83007518796992485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2448.5</c:v>
                </c:pt>
                <c:pt idx="2">
                  <c:v>2683.5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042-40FF-B8CE-048D46FEB3AC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2448.5</c:v>
                </c:pt>
                <c:pt idx="2">
                  <c:v>2683.5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0.28312000000732951</c:v>
                </c:pt>
                <c:pt idx="2">
                  <c:v>0.29222000000299886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042-40FF-B8CE-048D46FEB3AC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2448.5</c:v>
                </c:pt>
                <c:pt idx="2">
                  <c:v>2683.5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C042-40FF-B8CE-048D46FEB3AC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2448.5</c:v>
                </c:pt>
                <c:pt idx="2">
                  <c:v>2683.5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C042-40FF-B8CE-048D46FEB3AC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2448.5</c:v>
                </c:pt>
                <c:pt idx="2">
                  <c:v>2683.5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C042-40FF-B8CE-048D46FEB3AC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2448.5</c:v>
                </c:pt>
                <c:pt idx="2">
                  <c:v>2683.5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C042-40FF-B8CE-048D46FEB3AC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2448.5</c:v>
                </c:pt>
                <c:pt idx="2">
                  <c:v>2683.5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C042-40FF-B8CE-048D46FEB3AC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2448.5</c:v>
                </c:pt>
                <c:pt idx="2">
                  <c:v>2683.5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0.18830574473330225</c:v>
                </c:pt>
                <c:pt idx="1">
                  <c:v>0.28312000000732951</c:v>
                </c:pt>
                <c:pt idx="2">
                  <c:v>0.29222000000299886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C042-40FF-B8CE-048D46FEB3AC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2448.5</c:v>
                </c:pt>
                <c:pt idx="2">
                  <c:v>2683.5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C042-40FF-B8CE-048D46FEB3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9369416"/>
        <c:axId val="1"/>
      </c:scatterChart>
      <c:valAx>
        <c:axId val="73936941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81203007518795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936941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150375939849624"/>
          <c:y val="0.92375366568914952"/>
          <c:w val="0.73383458646616528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3BDB12D9-05F6-B6A1-EA31-EFC6272174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940"/>
  <sheetViews>
    <sheetView tabSelected="1" workbookViewId="0">
      <selection activeCell="E6" sqref="E5:E6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1" t="s">
        <v>50</v>
      </c>
      <c r="E1" t="s">
        <v>46</v>
      </c>
    </row>
    <row r="2" spans="1:7" ht="12.95" customHeight="1" x14ac:dyDescent="0.2">
      <c r="A2" t="s">
        <v>24</v>
      </c>
      <c r="B2" t="s">
        <v>47</v>
      </c>
      <c r="C2" s="31" t="s">
        <v>41</v>
      </c>
      <c r="D2" s="3" t="s">
        <v>48</v>
      </c>
      <c r="E2" s="32" t="s">
        <v>42</v>
      </c>
      <c r="F2" t="e">
        <v>#N/A</v>
      </c>
    </row>
    <row r="3" spans="1:7" ht="12.95" customHeight="1" thickBot="1" x14ac:dyDescent="0.25"/>
    <row r="4" spans="1:7" ht="12.95" customHeight="1" thickTop="1" thickBot="1" x14ac:dyDescent="0.25">
      <c r="A4" s="5" t="s">
        <v>0</v>
      </c>
      <c r="C4" s="28" t="s">
        <v>40</v>
      </c>
      <c r="D4" s="29" t="s">
        <v>40</v>
      </c>
    </row>
    <row r="5" spans="1:7" ht="12.95" customHeight="1" x14ac:dyDescent="0.2"/>
    <row r="6" spans="1:7" ht="12.95" customHeight="1" x14ac:dyDescent="0.2">
      <c r="A6" s="5" t="s">
        <v>1</v>
      </c>
    </row>
    <row r="7" spans="1:7" ht="12.95" customHeight="1" x14ac:dyDescent="0.2">
      <c r="A7" t="s">
        <v>2</v>
      </c>
      <c r="C7" s="8">
        <v>52131.7</v>
      </c>
      <c r="D7" s="30" t="s">
        <v>49</v>
      </c>
    </row>
    <row r="8" spans="1:7" ht="12.95" customHeight="1" x14ac:dyDescent="0.2">
      <c r="A8" t="s">
        <v>3</v>
      </c>
      <c r="C8" s="8">
        <v>1.44248</v>
      </c>
      <c r="D8" s="30" t="s">
        <v>49</v>
      </c>
    </row>
    <row r="9" spans="1:7" ht="12.95" customHeight="1" x14ac:dyDescent="0.2">
      <c r="A9" s="9" t="s">
        <v>30</v>
      </c>
      <c r="B9" s="10"/>
      <c r="C9" s="11">
        <v>-9.5</v>
      </c>
      <c r="D9" s="10" t="s">
        <v>31</v>
      </c>
      <c r="E9" s="10"/>
    </row>
    <row r="10" spans="1:7" ht="12.95" customHeight="1" thickBot="1" x14ac:dyDescent="0.25">
      <c r="A10" s="10"/>
      <c r="B10" s="10"/>
      <c r="C10" s="4" t="s">
        <v>20</v>
      </c>
      <c r="D10" s="4" t="s">
        <v>21</v>
      </c>
      <c r="E10" s="10"/>
    </row>
    <row r="11" spans="1:7" ht="12.95" customHeight="1" x14ac:dyDescent="0.2">
      <c r="A11" s="10" t="s">
        <v>15</v>
      </c>
      <c r="B11" s="10"/>
      <c r="C11" s="22">
        <f ca="1">INTERCEPT(INDIRECT($G$11):G992,INDIRECT($F$11):F992)</f>
        <v>0.18830574473330225</v>
      </c>
      <c r="D11" s="3"/>
      <c r="E11" s="10"/>
      <c r="F11" s="23" t="str">
        <f>"F"&amp;E19</f>
        <v>F22</v>
      </c>
      <c r="G11" s="24" t="str">
        <f>"G"&amp;E19</f>
        <v>G22</v>
      </c>
    </row>
    <row r="12" spans="1:7" ht="12.95" customHeight="1" x14ac:dyDescent="0.2">
      <c r="A12" s="10" t="s">
        <v>16</v>
      </c>
      <c r="B12" s="10"/>
      <c r="C12" s="22">
        <f ca="1">SLOPE(INDIRECT($G$11):G992,INDIRECT($F$11):F992)</f>
        <v>3.872340423689085E-5</v>
      </c>
      <c r="D12" s="3"/>
      <c r="E12" s="10"/>
    </row>
    <row r="13" spans="1:7" ht="12.95" customHeight="1" x14ac:dyDescent="0.2">
      <c r="A13" s="10" t="s">
        <v>19</v>
      </c>
      <c r="B13" s="10"/>
      <c r="C13" s="3" t="s">
        <v>13</v>
      </c>
      <c r="D13" s="14" t="s">
        <v>37</v>
      </c>
      <c r="E13" s="11">
        <v>1</v>
      </c>
    </row>
    <row r="14" spans="1:7" ht="12.95" customHeight="1" x14ac:dyDescent="0.2">
      <c r="A14" s="10"/>
      <c r="B14" s="10"/>
      <c r="C14" s="10"/>
      <c r="D14" s="14" t="s">
        <v>32</v>
      </c>
      <c r="E14" s="15">
        <f ca="1">NOW()+15018.5+$C$9/24</f>
        <v>60379.558827430556</v>
      </c>
    </row>
    <row r="15" spans="1:7" ht="12.95" customHeight="1" x14ac:dyDescent="0.2">
      <c r="A15" s="12" t="s">
        <v>17</v>
      </c>
      <c r="B15" s="10"/>
      <c r="C15" s="13">
        <f ca="1">(C7+C11)+(C8+C12)*INT(MAX(F21:F3533))</f>
        <v>56002.166040638302</v>
      </c>
      <c r="D15" s="14" t="s">
        <v>38</v>
      </c>
      <c r="E15" s="15">
        <f ca="1">ROUND(2*(E14-$C$7)/$C$8,0)/2+E13</f>
        <v>5719</v>
      </c>
    </row>
    <row r="16" spans="1:7" ht="12.95" customHeight="1" x14ac:dyDescent="0.2">
      <c r="A16" s="16" t="s">
        <v>4</v>
      </c>
      <c r="B16" s="10"/>
      <c r="C16" s="17">
        <f ca="1">+C8+C12</f>
        <v>1.4425187234042369</v>
      </c>
      <c r="D16" s="14" t="s">
        <v>39</v>
      </c>
      <c r="E16" s="24">
        <f ca="1">ROUND(2*(E14-$C$15)/$C$16,0)/2+E13</f>
        <v>3035.5</v>
      </c>
    </row>
    <row r="17" spans="1:19" ht="12.95" customHeight="1" thickBot="1" x14ac:dyDescent="0.25">
      <c r="A17" s="14" t="s">
        <v>29</v>
      </c>
      <c r="B17" s="10"/>
      <c r="C17" s="10">
        <f>COUNT(C21:C2191)</f>
        <v>3</v>
      </c>
      <c r="D17" s="14" t="s">
        <v>33</v>
      </c>
      <c r="E17" s="18">
        <f ca="1">+$C$15+$C$16*E16-15018.5-$C$9/24</f>
        <v>45362.827458865198</v>
      </c>
    </row>
    <row r="18" spans="1:19" ht="12.95" customHeight="1" thickTop="1" thickBot="1" x14ac:dyDescent="0.25">
      <c r="A18" s="16" t="s">
        <v>5</v>
      </c>
      <c r="B18" s="10"/>
      <c r="C18" s="19">
        <f ca="1">+C15</f>
        <v>56002.166040638302</v>
      </c>
      <c r="D18" s="20">
        <f ca="1">+C16</f>
        <v>1.4425187234042369</v>
      </c>
      <c r="E18" s="21" t="s">
        <v>34</v>
      </c>
    </row>
    <row r="19" spans="1:19" ht="12.95" customHeight="1" thickTop="1" x14ac:dyDescent="0.2">
      <c r="A19" s="25" t="s">
        <v>35</v>
      </c>
      <c r="E19" s="26">
        <v>22</v>
      </c>
      <c r="S19">
        <f ca="1">SQRT(SUM(S21:S50)/(COUNT(S21:S50)-1))</f>
        <v>0.13315226903730104</v>
      </c>
    </row>
    <row r="20" spans="1:19" ht="12.95" customHeight="1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tr">
        <f>A21</f>
        <v>VSX</v>
      </c>
      <c r="I20" s="7" t="s">
        <v>51</v>
      </c>
      <c r="J20" s="7" t="s">
        <v>18</v>
      </c>
      <c r="K20" s="7" t="s">
        <v>25</v>
      </c>
      <c r="L20" s="7" t="s">
        <v>26</v>
      </c>
      <c r="M20" s="7" t="s">
        <v>27</v>
      </c>
      <c r="N20" s="7" t="s">
        <v>28</v>
      </c>
      <c r="O20" s="7" t="s">
        <v>23</v>
      </c>
      <c r="P20" s="6" t="s">
        <v>22</v>
      </c>
      <c r="Q20" s="4" t="s">
        <v>14</v>
      </c>
      <c r="R20" s="27" t="s">
        <v>36</v>
      </c>
    </row>
    <row r="21" spans="1:19" ht="12.95" customHeight="1" x14ac:dyDescent="0.2">
      <c r="A21" t="str">
        <f>D7</f>
        <v>VSX</v>
      </c>
      <c r="C21" s="8">
        <f>C$7</f>
        <v>52131.7</v>
      </c>
      <c r="D21" s="8" t="s">
        <v>13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>
        <f ca="1">+C$11+C$12*$F21</f>
        <v>0.18830574473330225</v>
      </c>
      <c r="Q21" s="2">
        <f>+C21-15018.5</f>
        <v>37113.199999999997</v>
      </c>
      <c r="S21">
        <f ca="1">+(O21-G21)^2</f>
        <v>3.5459053499563589E-2</v>
      </c>
    </row>
    <row r="22" spans="1:19" ht="12.95" customHeight="1" x14ac:dyDescent="0.2">
      <c r="A22" s="33" t="s">
        <v>43</v>
      </c>
      <c r="B22" s="34" t="s">
        <v>44</v>
      </c>
      <c r="C22" s="33">
        <v>55663.895400000001</v>
      </c>
      <c r="D22" s="33">
        <v>4.0000000000000002E-4</v>
      </c>
      <c r="E22">
        <f>+(C22-C$7)/C$8</f>
        <v>2448.6962730852451</v>
      </c>
      <c r="F22">
        <f>ROUND(2*E22,0)/2</f>
        <v>2448.5</v>
      </c>
      <c r="G22">
        <f>+C22-(C$7+F22*C$8)</f>
        <v>0.28312000000732951</v>
      </c>
      <c r="I22">
        <f>+G22</f>
        <v>0.28312000000732951</v>
      </c>
      <c r="O22">
        <f ca="1">+C$11+C$12*$F22</f>
        <v>0.28312000000732951</v>
      </c>
      <c r="Q22" s="2">
        <f>+C22-15018.5</f>
        <v>40645.395400000001</v>
      </c>
      <c r="S22">
        <f ca="1">+(O22-G22)^2</f>
        <v>0</v>
      </c>
    </row>
    <row r="23" spans="1:19" ht="12.95" customHeight="1" x14ac:dyDescent="0.2">
      <c r="A23" s="35" t="s">
        <v>45</v>
      </c>
      <c r="B23" s="36" t="s">
        <v>44</v>
      </c>
      <c r="C23" s="35">
        <v>56002.887300000002</v>
      </c>
      <c r="D23" s="35">
        <v>2.9999999999999997E-4</v>
      </c>
      <c r="E23">
        <f>+(C23-C$7)/C$8</f>
        <v>2683.7025816649139</v>
      </c>
      <c r="F23">
        <f>ROUND(2*E23,0)/2</f>
        <v>2683.5</v>
      </c>
      <c r="G23">
        <f>+C23-(C$7+F23*C$8)</f>
        <v>0.29222000000299886</v>
      </c>
      <c r="I23">
        <f>+G23</f>
        <v>0.29222000000299886</v>
      </c>
      <c r="O23">
        <f ca="1">+C$11+C$12*$F23</f>
        <v>0.29222000000299886</v>
      </c>
      <c r="Q23" s="2">
        <f>+C23-15018.5</f>
        <v>40984.387300000002</v>
      </c>
      <c r="S23">
        <f ca="1">+(O23-G23)^2</f>
        <v>0</v>
      </c>
    </row>
    <row r="24" spans="1:19" ht="12.95" customHeight="1" x14ac:dyDescent="0.2">
      <c r="C24" s="8"/>
      <c r="D24" s="8"/>
      <c r="Q24" s="2"/>
    </row>
    <row r="25" spans="1:19" ht="12.95" customHeight="1" x14ac:dyDescent="0.2">
      <c r="C25" s="8"/>
      <c r="D25" s="8"/>
      <c r="Q25" s="2"/>
    </row>
    <row r="26" spans="1:19" ht="12.95" customHeight="1" x14ac:dyDescent="0.2">
      <c r="C26" s="8"/>
      <c r="D26" s="8"/>
      <c r="Q26" s="2"/>
    </row>
    <row r="27" spans="1:19" ht="12.95" customHeight="1" x14ac:dyDescent="0.2">
      <c r="C27" s="8"/>
      <c r="D27" s="8"/>
      <c r="Q27" s="2"/>
    </row>
    <row r="28" spans="1:19" ht="12.95" customHeight="1" x14ac:dyDescent="0.2">
      <c r="C28" s="8"/>
      <c r="D28" s="8"/>
      <c r="Q28" s="2"/>
    </row>
    <row r="29" spans="1:19" x14ac:dyDescent="0.2">
      <c r="C29" s="8"/>
      <c r="D29" s="8"/>
      <c r="Q29" s="2"/>
    </row>
    <row r="30" spans="1:19" x14ac:dyDescent="0.2">
      <c r="C30" s="8"/>
      <c r="D30" s="8"/>
      <c r="Q30" s="2"/>
    </row>
    <row r="31" spans="1:19" x14ac:dyDescent="0.2">
      <c r="C31" s="8"/>
      <c r="D31" s="8"/>
      <c r="Q31" s="2"/>
    </row>
    <row r="32" spans="1:19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2024-03-10T00:24:42Z</dcterms:modified>
</cp:coreProperties>
</file>