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124862-80C4-4778-A9EE-EE08F0491C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B2" i="1"/>
  <c r="E42" i="1"/>
  <c r="F42" i="1"/>
  <c r="G42" i="1"/>
  <c r="E41" i="1"/>
  <c r="F41" i="1"/>
  <c r="G41" i="1"/>
  <c r="E40" i="1"/>
  <c r="F40" i="1"/>
  <c r="G40" i="1"/>
  <c r="E39" i="1"/>
  <c r="F39" i="1"/>
  <c r="G39" i="1"/>
  <c r="E38" i="1"/>
  <c r="F38" i="1"/>
  <c r="G38" i="1"/>
  <c r="E37" i="1"/>
  <c r="F37" i="1"/>
  <c r="G37" i="1"/>
  <c r="E36" i="1"/>
  <c r="F36" i="1"/>
  <c r="G36" i="1"/>
  <c r="E35" i="1"/>
  <c r="F35" i="1"/>
  <c r="G35" i="1"/>
  <c r="E34" i="1"/>
  <c r="F34" i="1"/>
  <c r="G34" i="1"/>
  <c r="E33" i="1"/>
  <c r="F33" i="1"/>
  <c r="G33" i="1"/>
  <c r="E32" i="1"/>
  <c r="F32" i="1"/>
  <c r="G32" i="1"/>
  <c r="E31" i="1"/>
  <c r="F31" i="1"/>
  <c r="G31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E24" i="1"/>
  <c r="F24" i="1"/>
  <c r="G24" i="1"/>
  <c r="E23" i="1"/>
  <c r="F23" i="1"/>
  <c r="G23" i="1"/>
  <c r="E22" i="1"/>
  <c r="F22" i="1"/>
  <c r="G22" i="1"/>
  <c r="E21" i="1"/>
  <c r="F21" i="1"/>
  <c r="G21" i="1"/>
  <c r="R21" i="1"/>
  <c r="C13" i="1"/>
  <c r="F12" i="1"/>
  <c r="F13" i="1" s="1"/>
  <c r="D14" i="1"/>
  <c r="D13" i="1"/>
  <c r="C14" i="1"/>
  <c r="C17" i="1"/>
  <c r="Q21" i="1"/>
  <c r="I21" i="1"/>
  <c r="R34" i="1"/>
  <c r="K34" i="1"/>
  <c r="K41" i="1"/>
  <c r="S41" i="1"/>
  <c r="S42" i="1"/>
  <c r="K42" i="1"/>
  <c r="R28" i="1"/>
  <c r="I28" i="1"/>
  <c r="I29" i="1"/>
  <c r="S29" i="1"/>
  <c r="K35" i="1"/>
  <c r="R35" i="1"/>
  <c r="I23" i="1"/>
  <c r="R23" i="1"/>
  <c r="R19" i="1"/>
  <c r="E18" i="1"/>
  <c r="R36" i="1"/>
  <c r="K36" i="1"/>
  <c r="I22" i="1"/>
  <c r="R22" i="1"/>
  <c r="K37" i="1"/>
  <c r="R37" i="1"/>
  <c r="R38" i="1"/>
  <c r="K38" i="1"/>
  <c r="R30" i="1"/>
  <c r="I30" i="1"/>
  <c r="K39" i="1"/>
  <c r="R39" i="1"/>
  <c r="I24" i="1"/>
  <c r="S24" i="1"/>
  <c r="I25" i="1"/>
  <c r="R25" i="1"/>
  <c r="R26" i="1"/>
  <c r="I26" i="1"/>
  <c r="I31" i="1"/>
  <c r="S31" i="1"/>
  <c r="I32" i="1"/>
  <c r="R32" i="1"/>
  <c r="K40" i="1"/>
  <c r="R40" i="1"/>
  <c r="I27" i="1"/>
  <c r="R27" i="1"/>
  <c r="H33" i="1"/>
  <c r="R33" i="1"/>
  <c r="S19" i="1"/>
  <c r="E19" i="1"/>
  <c r="D12" i="1"/>
  <c r="D11" i="1"/>
  <c r="C11" i="1"/>
  <c r="P35" i="1" l="1"/>
  <c r="P24" i="1"/>
  <c r="P40" i="1"/>
  <c r="P37" i="1"/>
  <c r="P42" i="1"/>
  <c r="P39" i="1"/>
  <c r="P25" i="1"/>
  <c r="P41" i="1"/>
  <c r="P30" i="1"/>
  <c r="P21" i="1"/>
  <c r="P32" i="1"/>
  <c r="P34" i="1"/>
  <c r="P31" i="1"/>
  <c r="P36" i="1"/>
  <c r="P33" i="1"/>
  <c r="P22" i="1"/>
  <c r="P38" i="1"/>
  <c r="P26" i="1"/>
  <c r="P23" i="1"/>
  <c r="P28" i="1"/>
  <c r="P27" i="1"/>
  <c r="P29" i="1"/>
  <c r="D15" i="1"/>
  <c r="C19" i="1" s="1"/>
  <c r="D16" i="1"/>
  <c r="D19" i="1" s="1"/>
  <c r="C12" i="1"/>
  <c r="C16" i="1" l="1"/>
  <c r="D18" i="1" s="1"/>
  <c r="O29" i="1"/>
  <c r="O28" i="1"/>
  <c r="C15" i="1"/>
  <c r="O35" i="1"/>
  <c r="O23" i="1"/>
  <c r="O34" i="1"/>
  <c r="O39" i="1"/>
  <c r="O22" i="1"/>
  <c r="O38" i="1"/>
  <c r="O33" i="1"/>
  <c r="O27" i="1"/>
  <c r="O31" i="1"/>
  <c r="O25" i="1"/>
  <c r="O21" i="1"/>
  <c r="O30" i="1"/>
  <c r="O36" i="1"/>
  <c r="O24" i="1"/>
  <c r="O41" i="1"/>
  <c r="O40" i="1"/>
  <c r="O42" i="1"/>
  <c r="O32" i="1"/>
  <c r="O26" i="1"/>
  <c r="O37" i="1"/>
  <c r="C18" i="1" l="1"/>
  <c r="F14" i="1"/>
  <c r="F15" i="1" s="1"/>
</calcChain>
</file>

<file path=xl/sharedStrings.xml><?xml version="1.0" encoding="utf-8"?>
<sst xmlns="http://schemas.openxmlformats.org/spreadsheetml/2006/main" count="87" uniqueCount="53">
  <si>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</si>
  <si>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</si>
  <si>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</si>
  <si>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</si>
  <si>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</si>
  <si>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</si>
  <si>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</si>
  <si>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</si>
  <si>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</si>
  <si>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</si>
  <si>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</si>
  <si>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</si>
  <si>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</si>
  <si>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</si>
  <si>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</si>
  <si>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</si>
  <si>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</si>
  <si>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</si>
  <si>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</si>
  <si>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</si>
  <si>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</si>
  <si>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</si>
  <si>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</si>
  <si>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</si>
  <si>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</si>
  <si>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</si>
  <si>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</si>
  <si>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</si>
  <si>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</si>
  <si>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</si>
  <si>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</si>
  <si>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</si>
  <si>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</si>
  <si>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</si>
  <si>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</si>
  <si>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</si>
  <si>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 AHSB 6.33 </t>
  </si>
  <si>
    <t>I</t>
  </si>
  <si>
    <t>II</t>
  </si>
  <si>
    <t>Kreiner</t>
  </si>
  <si>
    <t>IBVS 5745</t>
  </si>
  <si>
    <t>IBVS 5731</t>
  </si>
  <si>
    <t>IBVS 5761</t>
  </si>
  <si>
    <t>BAVM 203 </t>
  </si>
  <si>
    <t>IBVS 6010</t>
  </si>
  <si>
    <t>IBVS 6093</t>
  </si>
  <si>
    <t>IBVS 6193</t>
  </si>
  <si>
    <t>IBVS 6244</t>
  </si>
  <si>
    <t xml:space="preserve">FQ Vul / GSC 2146-2906 </t>
  </si>
  <si>
    <t>Kreiner Eph.</t>
  </si>
  <si>
    <t>vis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</si>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</sst>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8" fillId="0" borderId="0"/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7" applyFont="1" applyAlignment="1">
      <alignment wrapText="1"/>
    </xf>
    <xf numFmtId="0" fontId="16" fillId="0" borderId="0" xfId="7" applyFont="1" applyAlignment="1">
      <alignment horizontal="center" wrapText="1"/>
    </xf>
    <xf numFmtId="0" fontId="16" fillId="0" borderId="0" xfId="7" applyFont="1" applyAlignment="1">
      <alignment horizontal="left" wrapText="1"/>
    </xf>
    <xf numFmtId="0" fontId="18" fillId="0" borderId="0" xfId="8" applyFont="1" applyAlignment="1">
      <alignment horizontal="left"/>
    </xf>
    <xf numFmtId="0" fontId="18" fillId="0" borderId="0" xfId="8" applyFont="1" applyAlignment="1">
      <alignment horizontal="center" wrapText="1"/>
    </xf>
    <xf numFmtId="0" fontId="18" fillId="0" borderId="0" xfId="8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Normal_A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Vul - O-C Diagr.</a:t>
            </a:r>
          </a:p>
        </c:rich>
      </c:tx>
      <c:layout>
        <c:manualLayout>
          <c:xMode val="edge"/>
          <c:yMode val="edge"/>
          <c:x val="0.3806451612903225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Active!$D$21:$D$60</c:f>
                <c:numCache>
                  <c:formatCode>General</c:formatCode>
                  <c:ptCount val="40"/>
                  <c:pt idx="13">
                    <c:v>5.0000000000000001E-4</c:v>
                  </c:pt>
                  <c:pt idx="14">
                    <c:v>4.1000000000000003E-3</c:v>
                  </c:pt>
                  <c:pt idx="15">
                    <c:v>1.6999999999999999E-3</c:v>
                  </c:pt>
                  <c:pt idx="16">
                    <c:v>1.1999999999999999E-3</c:v>
                  </c:pt>
                  <c:pt idx="18">
                    <c:v>1.2999999999999999E-3</c:v>
                  </c:pt>
                  <c:pt idx="19">
                    <c:v>1.1999999999999999E-3</c:v>
                  </c:pt>
                  <c:pt idx="20">
                    <c:v>2E-3</c:v>
                  </c:pt>
                  <c:pt idx="21">
                    <c:v>1.1999999999999999E-3</c:v>
                  </c:pt>
                </c:numCache>
              </c:numRef>
            </c:plus>
            <c:minus>
              <c:numRef>
                <c:f>Active!$D$21:$D$60</c:f>
                <c:numCache>
                  <c:formatCode>General</c:formatCode>
                  <c:ptCount val="40"/>
                  <c:pt idx="13">
                    <c:v>5.0000000000000001E-4</c:v>
                  </c:pt>
                  <c:pt idx="14">
                    <c:v>4.1000000000000003E-3</c:v>
                  </c:pt>
                  <c:pt idx="15">
                    <c:v>1.6999999999999999E-3</c:v>
                  </c:pt>
                  <c:pt idx="16">
                    <c:v>1.1999999999999999E-3</c:v>
                  </c:pt>
                  <c:pt idx="18">
                    <c:v>1.2999999999999999E-3</c:v>
                  </c:pt>
                  <c:pt idx="19">
                    <c:v>1.1999999999999999E-3</c:v>
                  </c:pt>
                  <c:pt idx="20">
                    <c:v>2E-3</c:v>
                  </c:pt>
                  <c:pt idx="2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90-409D-A0F6-39CB3AA2B6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6.8079999997280538E-2</c:v>
                </c:pt>
                <c:pt idx="1">
                  <c:v>-3.2840000007126946E-2</c:v>
                </c:pt>
                <c:pt idx="2">
                  <c:v>-2.3720000004686881E-2</c:v>
                </c:pt>
                <c:pt idx="3">
                  <c:v>-4.4959999999264255E-2</c:v>
                </c:pt>
                <c:pt idx="4">
                  <c:v>-5.8399999979883432E-3</c:v>
                </c:pt>
                <c:pt idx="5">
                  <c:v>5.2000000141561031E-4</c:v>
                </c:pt>
                <c:pt idx="6">
                  <c:v>3.207999999722233E-2</c:v>
                </c:pt>
                <c:pt idx="7">
                  <c:v>4.9599999911151826E-3</c:v>
                </c:pt>
                <c:pt idx="8">
                  <c:v>7.3119999993650708E-2</c:v>
                </c:pt>
                <c:pt idx="9">
                  <c:v>-8.1200000058743171E-3</c:v>
                </c:pt>
                <c:pt idx="10">
                  <c:v>7.8639999999722932E-2</c:v>
                </c:pt>
                <c:pt idx="11">
                  <c:v>-8.7600000006204937E-2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90-409D-A0F6-39CB3AA2B6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90-409D-A0F6-39CB3AA2B6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13">
                  <c:v>-2.5020000008225907E-2</c:v>
                </c:pt>
                <c:pt idx="14">
                  <c:v>-1.9200000024284236E-3</c:v>
                </c:pt>
                <c:pt idx="15">
                  <c:v>-1.7480000002251472E-2</c:v>
                </c:pt>
                <c:pt idx="16">
                  <c:v>-2.1059999999124557E-2</c:v>
                </c:pt>
                <c:pt idx="17">
                  <c:v>-1.6540000004169997E-2</c:v>
                </c:pt>
                <c:pt idx="18">
                  <c:v>-1.0760000004665926E-2</c:v>
                </c:pt>
                <c:pt idx="19">
                  <c:v>-3.9000000033411197E-3</c:v>
                </c:pt>
                <c:pt idx="20">
                  <c:v>1.0326999999961117</c:v>
                </c:pt>
                <c:pt idx="21">
                  <c:v>1.0986399999965215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90-409D-A0F6-39CB3AA2B6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0.01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90-409D-A0F6-39CB3AA2B6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90-409D-A0F6-39CB3AA2B6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90-409D-A0F6-39CB3AA2B6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-3.7486035252762614E-3</c:v>
                </c:pt>
                <c:pt idx="1">
                  <c:v>-3.7598729805103145E-3</c:v>
                </c:pt>
                <c:pt idx="2">
                  <c:v>-4.3402499250640644E-3</c:v>
                </c:pt>
                <c:pt idx="3">
                  <c:v>-4.3416586069683211E-3</c:v>
                </c:pt>
                <c:pt idx="4">
                  <c:v>-4.3937798374258184E-3</c:v>
                </c:pt>
                <c:pt idx="5">
                  <c:v>-4.5853605764047262E-3</c:v>
                </c:pt>
                <c:pt idx="6">
                  <c:v>-4.8755490486816003E-3</c:v>
                </c:pt>
                <c:pt idx="7">
                  <c:v>-4.9290789610433542E-3</c:v>
                </c:pt>
                <c:pt idx="8">
                  <c:v>-5.5503076808205466E-3</c:v>
                </c:pt>
                <c:pt idx="9">
                  <c:v>-5.5517163627248033E-3</c:v>
                </c:pt>
                <c:pt idx="10">
                  <c:v>-5.5531250446290599E-3</c:v>
                </c:pt>
                <c:pt idx="11">
                  <c:v>-5.5545337265333165E-3</c:v>
                </c:pt>
                <c:pt idx="12">
                  <c:v>-1.2612030066859251E-2</c:v>
                </c:pt>
                <c:pt idx="13">
                  <c:v>-1.3102251369540572E-2</c:v>
                </c:pt>
                <c:pt idx="14">
                  <c:v>-1.3130425007625707E-2</c:v>
                </c:pt>
                <c:pt idx="15">
                  <c:v>-1.3248754287583268E-2</c:v>
                </c:pt>
                <c:pt idx="16">
                  <c:v>-1.3279745289476914E-2</c:v>
                </c:pt>
                <c:pt idx="17">
                  <c:v>-1.3592472672221896E-2</c:v>
                </c:pt>
                <c:pt idx="18">
                  <c:v>-1.4054520336818085E-2</c:v>
                </c:pt>
                <c:pt idx="19">
                  <c:v>-1.4401056085265226E-2</c:v>
                </c:pt>
                <c:pt idx="20">
                  <c:v>-1.4408099494786509E-2</c:v>
                </c:pt>
                <c:pt idx="21">
                  <c:v>-1.5061727898361606E-2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90-409D-A0F6-39CB3AA2B6C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-0.11439027313804251</c:v>
                </c:pt>
                <c:pt idx="1">
                  <c:v>-0.11318026555284333</c:v>
                </c:pt>
                <c:pt idx="2">
                  <c:v>-5.0864874915085401E-2</c:v>
                </c:pt>
                <c:pt idx="3">
                  <c:v>-5.0713623966935462E-2</c:v>
                </c:pt>
                <c:pt idx="4">
                  <c:v>-4.5117338885389269E-2</c:v>
                </c:pt>
                <c:pt idx="5">
                  <c:v>-2.45472099370031E-2</c:v>
                </c:pt>
                <c:pt idx="6">
                  <c:v>6.6104853818759191E-3</c:v>
                </c:pt>
                <c:pt idx="7">
                  <c:v>1.2358021411572051E-2</c:v>
                </c:pt>
                <c:pt idx="8">
                  <c:v>7.9059689545676992E-2</c:v>
                </c:pt>
                <c:pt idx="9">
                  <c:v>7.9210940493826931E-2</c:v>
                </c:pt>
                <c:pt idx="10">
                  <c:v>7.936219144197687E-2</c:v>
                </c:pt>
                <c:pt idx="11">
                  <c:v>7.9513442390126698E-2</c:v>
                </c:pt>
                <c:pt idx="12">
                  <c:v>0.83728069262111582</c:v>
                </c:pt>
                <c:pt idx="13">
                  <c:v>0.88991602257728031</c:v>
                </c:pt>
                <c:pt idx="14">
                  <c:v>0.89294104154027831</c:v>
                </c:pt>
                <c:pt idx="15">
                  <c:v>0.90564612118486976</c:v>
                </c:pt>
                <c:pt idx="16">
                  <c:v>0.90897364204416753</c:v>
                </c:pt>
                <c:pt idx="17">
                  <c:v>0.9425513525334448</c:v>
                </c:pt>
                <c:pt idx="18">
                  <c:v>0.99216166352661139</c:v>
                </c:pt>
                <c:pt idx="19">
                  <c:v>1.0293693967714863</c:v>
                </c:pt>
                <c:pt idx="20">
                  <c:v>1.0301256515122357</c:v>
                </c:pt>
                <c:pt idx="21">
                  <c:v>1.1003060914537885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90-409D-A0F6-39CB3AA2B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05680"/>
        <c:axId val="1"/>
      </c:scatterChart>
      <c:valAx>
        <c:axId val="74510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0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19354838709677"/>
          <c:y val="0.92097264437689974"/>
          <c:w val="0.8338709677419354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Vul - Prim. O-C Diagr.</a:t>
            </a:r>
          </a:p>
        </c:rich>
      </c:tx>
      <c:layout>
        <c:manualLayout>
          <c:xMode val="edge"/>
          <c:yMode val="edge"/>
          <c:x val="0.3035345218022383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2994537538308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6.8079999997280538E-2</c:v>
                </c:pt>
                <c:pt idx="1">
                  <c:v>-3.2840000007126946E-2</c:v>
                </c:pt>
                <c:pt idx="2">
                  <c:v>-2.3720000004686881E-2</c:v>
                </c:pt>
                <c:pt idx="4">
                  <c:v>-5.8399999979883432E-3</c:v>
                </c:pt>
                <c:pt idx="5">
                  <c:v>5.2000000141561031E-4</c:v>
                </c:pt>
                <c:pt idx="6">
                  <c:v>3.207999999722233E-2</c:v>
                </c:pt>
                <c:pt idx="7">
                  <c:v>4.9599999911151826E-3</c:v>
                </c:pt>
                <c:pt idx="9">
                  <c:v>-8.1200000058743171E-3</c:v>
                </c:pt>
                <c:pt idx="11">
                  <c:v>-8.7600000006204937E-2</c:v>
                </c:pt>
                <c:pt idx="12">
                  <c:v>0</c:v>
                </c:pt>
                <c:pt idx="13">
                  <c:v>-2.5020000008225907E-2</c:v>
                </c:pt>
                <c:pt idx="14">
                  <c:v>-1.9200000024284236E-3</c:v>
                </c:pt>
                <c:pt idx="15">
                  <c:v>-1.7480000002251472E-2</c:v>
                </c:pt>
                <c:pt idx="16">
                  <c:v>-2.1059999999124557E-2</c:v>
                </c:pt>
                <c:pt idx="17">
                  <c:v>-1.6540000004169997E-2</c:v>
                </c:pt>
                <c:pt idx="18">
                  <c:v>-1.0760000004665926E-2</c:v>
                </c:pt>
                <c:pt idx="19">
                  <c:v>-3.9000000033411197E-3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D-42AD-A140-164D9E31712E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-3.7486035252762614E-3</c:v>
                </c:pt>
                <c:pt idx="1">
                  <c:v>-3.7598729805103145E-3</c:v>
                </c:pt>
                <c:pt idx="2">
                  <c:v>-4.3402499250640644E-3</c:v>
                </c:pt>
                <c:pt idx="3">
                  <c:v>-4.3416586069683211E-3</c:v>
                </c:pt>
                <c:pt idx="4">
                  <c:v>-4.3937798374258184E-3</c:v>
                </c:pt>
                <c:pt idx="5">
                  <c:v>-4.5853605764047262E-3</c:v>
                </c:pt>
                <c:pt idx="6">
                  <c:v>-4.8755490486816003E-3</c:v>
                </c:pt>
                <c:pt idx="7">
                  <c:v>-4.9290789610433542E-3</c:v>
                </c:pt>
                <c:pt idx="8">
                  <c:v>-5.5503076808205466E-3</c:v>
                </c:pt>
                <c:pt idx="9">
                  <c:v>-5.5517163627248033E-3</c:v>
                </c:pt>
                <c:pt idx="10">
                  <c:v>-5.5531250446290599E-3</c:v>
                </c:pt>
                <c:pt idx="11">
                  <c:v>-5.5545337265333165E-3</c:v>
                </c:pt>
                <c:pt idx="12">
                  <c:v>-1.2612030066859251E-2</c:v>
                </c:pt>
                <c:pt idx="13">
                  <c:v>-1.3102251369540572E-2</c:v>
                </c:pt>
                <c:pt idx="14">
                  <c:v>-1.3130425007625707E-2</c:v>
                </c:pt>
                <c:pt idx="15">
                  <c:v>-1.3248754287583268E-2</c:v>
                </c:pt>
                <c:pt idx="16">
                  <c:v>-1.3279745289476914E-2</c:v>
                </c:pt>
                <c:pt idx="17">
                  <c:v>-1.3592472672221896E-2</c:v>
                </c:pt>
                <c:pt idx="18">
                  <c:v>-1.4054520336818085E-2</c:v>
                </c:pt>
                <c:pt idx="19">
                  <c:v>-1.4401056085265226E-2</c:v>
                </c:pt>
                <c:pt idx="20">
                  <c:v>-1.4408099494786509E-2</c:v>
                </c:pt>
                <c:pt idx="21">
                  <c:v>-1.5061727898361606E-2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D-42AD-A140-164D9E31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676448"/>
        <c:axId val="1"/>
      </c:scatterChart>
      <c:valAx>
        <c:axId val="83067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676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48484402027707"/>
          <c:y val="0.92073298764483702"/>
          <c:w val="0.303534521802238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Vul - Sec. O-C Diagr.</a:t>
            </a:r>
          </a:p>
        </c:rich>
      </c:tx>
      <c:layout>
        <c:manualLayout>
          <c:xMode val="edge"/>
          <c:yMode val="edge"/>
          <c:x val="0.3122451122181155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79592613592767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3">
                  <c:v>-4.4959999999264255E-2</c:v>
                </c:pt>
                <c:pt idx="8">
                  <c:v>7.3119999993650708E-2</c:v>
                </c:pt>
                <c:pt idx="10">
                  <c:v>7.8639999999722932E-2</c:v>
                </c:pt>
                <c:pt idx="20">
                  <c:v>1.0326999999961117</c:v>
                </c:pt>
                <c:pt idx="21">
                  <c:v>1.0986399999965215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A-48A8-9CF3-83A7F2EBE55A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-3146</c:v>
                </c:pt>
                <c:pt idx="1">
                  <c:v>-3142</c:v>
                </c:pt>
                <c:pt idx="2">
                  <c:v>-2936</c:v>
                </c:pt>
                <c:pt idx="3">
                  <c:v>-2935.5</c:v>
                </c:pt>
                <c:pt idx="4">
                  <c:v>-2917</c:v>
                </c:pt>
                <c:pt idx="5">
                  <c:v>-2849</c:v>
                </c:pt>
                <c:pt idx="6">
                  <c:v>-2746</c:v>
                </c:pt>
                <c:pt idx="7">
                  <c:v>-2727</c:v>
                </c:pt>
                <c:pt idx="8">
                  <c:v>-2506.5</c:v>
                </c:pt>
                <c:pt idx="9">
                  <c:v>-2506</c:v>
                </c:pt>
                <c:pt idx="10">
                  <c:v>-2505.5</c:v>
                </c:pt>
                <c:pt idx="11">
                  <c:v>-2505</c:v>
                </c:pt>
                <c:pt idx="12">
                  <c:v>0</c:v>
                </c:pt>
                <c:pt idx="13">
                  <c:v>174</c:v>
                </c:pt>
                <c:pt idx="14">
                  <c:v>184</c:v>
                </c:pt>
                <c:pt idx="15">
                  <c:v>226</c:v>
                </c:pt>
                <c:pt idx="16">
                  <c:v>237</c:v>
                </c:pt>
                <c:pt idx="17">
                  <c:v>348</c:v>
                </c:pt>
                <c:pt idx="18">
                  <c:v>512</c:v>
                </c:pt>
                <c:pt idx="19">
                  <c:v>635</c:v>
                </c:pt>
                <c:pt idx="20">
                  <c:v>637.5</c:v>
                </c:pt>
                <c:pt idx="21">
                  <c:v>869.5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-0.11439027313804251</c:v>
                </c:pt>
                <c:pt idx="1">
                  <c:v>-0.11318026555284333</c:v>
                </c:pt>
                <c:pt idx="2">
                  <c:v>-5.0864874915085401E-2</c:v>
                </c:pt>
                <c:pt idx="3">
                  <c:v>-5.0713623966935462E-2</c:v>
                </c:pt>
                <c:pt idx="4">
                  <c:v>-4.5117338885389269E-2</c:v>
                </c:pt>
                <c:pt idx="5">
                  <c:v>-2.45472099370031E-2</c:v>
                </c:pt>
                <c:pt idx="6">
                  <c:v>6.6104853818759191E-3</c:v>
                </c:pt>
                <c:pt idx="7">
                  <c:v>1.2358021411572051E-2</c:v>
                </c:pt>
                <c:pt idx="8">
                  <c:v>7.9059689545676992E-2</c:v>
                </c:pt>
                <c:pt idx="9">
                  <c:v>7.9210940493826931E-2</c:v>
                </c:pt>
                <c:pt idx="10">
                  <c:v>7.936219144197687E-2</c:v>
                </c:pt>
                <c:pt idx="11">
                  <c:v>7.9513442390126698E-2</c:v>
                </c:pt>
                <c:pt idx="12">
                  <c:v>0.83728069262111582</c:v>
                </c:pt>
                <c:pt idx="13">
                  <c:v>0.88991602257728031</c:v>
                </c:pt>
                <c:pt idx="14">
                  <c:v>0.89294104154027831</c:v>
                </c:pt>
                <c:pt idx="15">
                  <c:v>0.90564612118486976</c:v>
                </c:pt>
                <c:pt idx="16">
                  <c:v>0.90897364204416753</c:v>
                </c:pt>
                <c:pt idx="17">
                  <c:v>0.9425513525334448</c:v>
                </c:pt>
                <c:pt idx="18">
                  <c:v>0.99216166352661139</c:v>
                </c:pt>
                <c:pt idx="19">
                  <c:v>1.0293693967714863</c:v>
                </c:pt>
                <c:pt idx="20">
                  <c:v>1.0301256515122357</c:v>
                </c:pt>
                <c:pt idx="21">
                  <c:v>1.1003060914537885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9A-48A8-9CF3-83A7F2EB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06040"/>
        <c:axId val="1"/>
      </c:scatterChart>
      <c:valAx>
        <c:axId val="745106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085917831698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06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36738979056189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18</xdr:col>
      <xdr:colOff>457200</xdr:colOff>
      <xdr:row>18</xdr:row>
      <xdr:rowOff>95250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D6D73CD-3D09-4764-B957-B074EAD2B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11</xdr:col>
      <xdr:colOff>466725</xdr:colOff>
      <xdr:row>20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0DC258-FF3B-CE8F-7C89-ED8A04C6D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21</xdr:row>
      <xdr:rowOff>152400</xdr:rowOff>
    </xdr:from>
    <xdr:to>
      <xdr:col>11</xdr:col>
      <xdr:colOff>457200</xdr:colOff>
      <xdr:row>42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F321DA5-7ECD-4318-4E27-F4319593C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2" customFormat="1" ht="20.25" x14ac:dyDescent="0.2">
      <c r="A1" s="50" t="s">
        <v>48</v>
      </c>
    </row>
    <row r="2" spans="1:6" s="22" customFormat="1" ht="12.95" customHeight="1" x14ac:dyDescent="0.2">
      <c r="A2" s="22" t="s">
        <v>15</v>
      </c>
      <c r="B2" s="22">
        <f>H1</f>
        <v>0</v>
      </c>
      <c r="C2" s="23"/>
      <c r="D2" s="23"/>
    </row>
    <row r="3" spans="1:6" s="22" customFormat="1" ht="12.95" customHeight="1" thickBot="1" x14ac:dyDescent="0.25"/>
    <row r="4" spans="1:6" s="22" customFormat="1" ht="12.95" customHeight="1" thickTop="1" thickBot="1" x14ac:dyDescent="0.25">
      <c r="A4" s="24" t="s">
        <v>49</v>
      </c>
      <c r="C4" s="25">
        <v>52506.16</v>
      </c>
      <c r="D4" s="26">
        <v>6.26248</v>
      </c>
    </row>
    <row r="5" spans="1:6" s="22" customFormat="1" ht="12.95" customHeight="1" thickTop="1" x14ac:dyDescent="0.2">
      <c r="A5" s="27" t="s">
        <v>28</v>
      </c>
      <c r="C5" s="28">
        <v>-9.5</v>
      </c>
      <c r="D5" s="22" t="s">
        <v>29</v>
      </c>
    </row>
    <row r="6" spans="1:6" s="22" customFormat="1" ht="12.95" customHeight="1" x14ac:dyDescent="0.2">
      <c r="A6" s="24" t="s">
        <v>0</v>
      </c>
    </row>
    <row r="7" spans="1:6" s="22" customFormat="1" ht="12.95" customHeight="1" x14ac:dyDescent="0.2">
      <c r="A7" s="22" t="s">
        <v>1</v>
      </c>
      <c r="C7" s="22">
        <v>52506.16</v>
      </c>
    </row>
    <row r="8" spans="1:6" s="22" customFormat="1" ht="12.95" customHeight="1" x14ac:dyDescent="0.2">
      <c r="A8" s="22" t="s">
        <v>2</v>
      </c>
      <c r="C8" s="22">
        <v>6.26248</v>
      </c>
    </row>
    <row r="9" spans="1:6" s="22" customFormat="1" ht="12.95" customHeight="1" x14ac:dyDescent="0.2">
      <c r="A9" s="29" t="s">
        <v>25</v>
      </c>
      <c r="B9" s="29"/>
      <c r="C9" s="30">
        <v>21</v>
      </c>
      <c r="D9" s="30">
        <v>21</v>
      </c>
    </row>
    <row r="10" spans="1:6" s="22" customFormat="1" ht="12.95" customHeight="1" thickBot="1" x14ac:dyDescent="0.25">
      <c r="C10" s="31" t="s">
        <v>17</v>
      </c>
      <c r="D10" s="31" t="s">
        <v>18</v>
      </c>
    </row>
    <row r="11" spans="1:6" s="22" customFormat="1" ht="12.95" customHeight="1" x14ac:dyDescent="0.2">
      <c r="A11" s="22" t="s">
        <v>12</v>
      </c>
      <c r="C11" s="32">
        <f ca="1">INTERCEPT(INDIRECT(C14):R$935,INDIRECT(C13):$F$935)</f>
        <v>-1.2612030066859251E-2</v>
      </c>
      <c r="D11" s="32">
        <f ca="1">INTERCEPT(INDIRECT(D14):S$935,INDIRECT(D13):$F$935)</f>
        <v>0.83728069262111582</v>
      </c>
      <c r="E11" s="29" t="s">
        <v>31</v>
      </c>
      <c r="F11" s="22">
        <v>1</v>
      </c>
    </row>
    <row r="12" spans="1:6" s="22" customFormat="1" ht="12.95" customHeight="1" x14ac:dyDescent="0.2">
      <c r="A12" s="22" t="s">
        <v>13</v>
      </c>
      <c r="C12" s="32">
        <f ca="1">SLOPE(INDIRECT(C14):R$935,INDIRECT(C13):$F$935)</f>
        <v>-2.8173638085133468E-6</v>
      </c>
      <c r="D12" s="32">
        <f ca="1">SLOPE(INDIRECT(D14):S$935,INDIRECT(D13):$F$935)</f>
        <v>3.0250189629979604E-4</v>
      </c>
      <c r="E12" s="29" t="s">
        <v>32</v>
      </c>
      <c r="F12" s="33">
        <f ca="1">NOW()+15018.5+$C$5/24</f>
        <v>60379.641213773146</v>
      </c>
    </row>
    <row r="13" spans="1:6" s="22" customFormat="1" ht="12.95" customHeight="1" x14ac:dyDescent="0.2">
      <c r="A13" s="29" t="s">
        <v>26</v>
      </c>
      <c r="B13" s="29"/>
      <c r="C13" s="30" t="str">
        <f>"F"&amp;C9</f>
        <v>F21</v>
      </c>
      <c r="D13" s="30" t="str">
        <f>"F"&amp;D9</f>
        <v>F21</v>
      </c>
      <c r="E13" s="29" t="s">
        <v>33</v>
      </c>
      <c r="F13" s="33">
        <f ca="1">ROUND(2*(F12-$C$7)/$C$8,0)/2+F11</f>
        <v>1258</v>
      </c>
    </row>
    <row r="14" spans="1:6" s="22" customFormat="1" ht="12.95" customHeight="1" x14ac:dyDescent="0.2">
      <c r="A14" s="29" t="s">
        <v>27</v>
      </c>
      <c r="B14" s="29"/>
      <c r="C14" s="30" t="str">
        <f>"R"&amp;C9</f>
        <v>R21</v>
      </c>
      <c r="D14" s="30" t="str">
        <f>"S"&amp;D9</f>
        <v>S21</v>
      </c>
      <c r="E14" s="29" t="s">
        <v>34</v>
      </c>
      <c r="F14" s="32">
        <f ca="1">ROUND(2*(F12-$C$15)/$C$16,0)/2+F11</f>
        <v>389</v>
      </c>
    </row>
    <row r="15" spans="1:6" s="22" customFormat="1" ht="12.95" customHeight="1" x14ac:dyDescent="0.2">
      <c r="A15" s="34" t="s">
        <v>14</v>
      </c>
      <c r="C15" s="35">
        <f ca="1">($C7+C11)+($C8+C12)*INT(MAX($F21:$F3533))</f>
        <v>57948.240059680786</v>
      </c>
      <c r="D15" s="35">
        <f ca="1">($C7+D11)+($C8+D12)*INT(MAX($F21:$F3533))</f>
        <v>57949.355274840505</v>
      </c>
      <c r="E15" s="29" t="s">
        <v>35</v>
      </c>
      <c r="F15" s="36">
        <f ca="1">+$C$15+$C$16*F14-15018.5-$C$5/24</f>
        <v>45366.239517059599</v>
      </c>
    </row>
    <row r="16" spans="1:6" s="22" customFormat="1" ht="12.95" customHeight="1" x14ac:dyDescent="0.2">
      <c r="A16" s="24" t="s">
        <v>3</v>
      </c>
      <c r="C16" s="37">
        <f ca="1">+$C8+C12</f>
        <v>6.2624771826361911</v>
      </c>
      <c r="D16" s="32">
        <f ca="1">+$C8+D12</f>
        <v>6.2627825018963001</v>
      </c>
      <c r="E16" s="38"/>
      <c r="F16" s="38" t="s">
        <v>30</v>
      </c>
    </row>
    <row r="17" spans="1:19" s="22" customFormat="1" ht="12.95" customHeight="1" thickBot="1" x14ac:dyDescent="0.25">
      <c r="A17" s="29" t="s">
        <v>24</v>
      </c>
      <c r="C17" s="22">
        <f>COUNT(C21:C1247)</f>
        <v>22</v>
      </c>
    </row>
    <row r="18" spans="1:19" s="22" customFormat="1" ht="12.95" customHeight="1" thickTop="1" thickBot="1" x14ac:dyDescent="0.25">
      <c r="A18" s="24" t="s">
        <v>20</v>
      </c>
      <c r="C18" s="39">
        <f ca="1">+C15</f>
        <v>57948.240059680786</v>
      </c>
      <c r="D18" s="40">
        <f ca="1">+C16</f>
        <v>6.2624771826361911</v>
      </c>
      <c r="E18" s="41">
        <f>R19</f>
        <v>17</v>
      </c>
    </row>
    <row r="19" spans="1:19" s="22" customFormat="1" ht="12.95" customHeight="1" thickTop="1" thickBot="1" x14ac:dyDescent="0.25">
      <c r="A19" s="24" t="s">
        <v>21</v>
      </c>
      <c r="C19" s="39">
        <f ca="1">+D15</f>
        <v>57949.355274840505</v>
      </c>
      <c r="D19" s="40">
        <f ca="1">+D16</f>
        <v>6.2627825018963001</v>
      </c>
      <c r="E19" s="41">
        <f>S19</f>
        <v>5</v>
      </c>
      <c r="R19" s="22">
        <f>COUNT(R21:R322)</f>
        <v>17</v>
      </c>
      <c r="S19" s="22">
        <f>COUNT(S21:S322)</f>
        <v>5</v>
      </c>
    </row>
    <row r="20" spans="1:19" s="22" customFormat="1" ht="12.95" customHeight="1" thickTop="1" thickBot="1" x14ac:dyDescent="0.25">
      <c r="A20" s="31" t="s">
        <v>4</v>
      </c>
      <c r="B20" s="31" t="s">
        <v>5</v>
      </c>
      <c r="C20" s="31" t="s">
        <v>6</v>
      </c>
      <c r="D20" s="31" t="s">
        <v>10</v>
      </c>
      <c r="E20" s="31" t="s">
        <v>7</v>
      </c>
      <c r="F20" s="31" t="s">
        <v>8</v>
      </c>
      <c r="G20" s="31" t="s">
        <v>9</v>
      </c>
      <c r="H20" s="42" t="s">
        <v>39</v>
      </c>
      <c r="I20" s="42" t="s">
        <v>50</v>
      </c>
      <c r="J20" s="42" t="s">
        <v>51</v>
      </c>
      <c r="K20" s="42" t="s">
        <v>52</v>
      </c>
      <c r="L20" s="42">
        <v>0.01</v>
      </c>
      <c r="M20" s="42" t="s">
        <v>16</v>
      </c>
      <c r="N20" s="42" t="s">
        <v>19</v>
      </c>
      <c r="O20" s="42" t="s">
        <v>22</v>
      </c>
      <c r="P20" s="43" t="s">
        <v>23</v>
      </c>
      <c r="Q20" s="31" t="s">
        <v>11</v>
      </c>
      <c r="R20" s="44" t="s">
        <v>17</v>
      </c>
      <c r="S20" s="44" t="s">
        <v>18</v>
      </c>
    </row>
    <row r="21" spans="1:19" s="22" customFormat="1" ht="12.95" customHeight="1" x14ac:dyDescent="0.2">
      <c r="A21" s="45" t="s">
        <v>36</v>
      </c>
      <c r="B21" s="46" t="s">
        <v>37</v>
      </c>
      <c r="C21" s="47">
        <v>32804.466</v>
      </c>
      <c r="D21" s="48"/>
      <c r="E21" s="22">
        <f t="shared" ref="E21:E40" si="0">+(C21-C$7)/C$8</f>
        <v>-3145.989128907398</v>
      </c>
      <c r="F21" s="22">
        <f t="shared" ref="F21:F42" si="1">ROUND(2*E21,0)/2</f>
        <v>-3146</v>
      </c>
      <c r="G21" s="22">
        <f t="shared" ref="G21:G35" si="2">+C21-(C$7+F21*C$8)</f>
        <v>6.8079999997280538E-2</v>
      </c>
      <c r="I21" s="22">
        <f>+G21</f>
        <v>6.8079999997280538E-2</v>
      </c>
      <c r="O21" s="22">
        <f ca="1">+C$11+C$12*$F21</f>
        <v>-3.7486035252762614E-3</v>
      </c>
      <c r="P21" s="22">
        <f ca="1">+D$11+D$12*$F21</f>
        <v>-0.11439027313804251</v>
      </c>
      <c r="Q21" s="49">
        <f>+C21-15018.5</f>
        <v>17785.966</v>
      </c>
      <c r="R21" s="22">
        <f>G21</f>
        <v>6.8079999997280538E-2</v>
      </c>
    </row>
    <row r="22" spans="1:19" s="22" customFormat="1" ht="12.95" customHeight="1" x14ac:dyDescent="0.2">
      <c r="A22" s="45" t="s">
        <v>36</v>
      </c>
      <c r="B22" s="46" t="s">
        <v>37</v>
      </c>
      <c r="C22" s="47">
        <v>32829.415000000001</v>
      </c>
      <c r="D22" s="48"/>
      <c r="E22" s="22">
        <f t="shared" si="0"/>
        <v>-3142.0052439289229</v>
      </c>
      <c r="F22" s="22">
        <f t="shared" si="1"/>
        <v>-3142</v>
      </c>
      <c r="G22" s="22">
        <f t="shared" si="2"/>
        <v>-3.2840000007126946E-2</v>
      </c>
      <c r="I22" s="22">
        <f>+G22</f>
        <v>-3.2840000007126946E-2</v>
      </c>
      <c r="O22" s="22">
        <f t="shared" ref="O22:O42" ca="1" si="3">+C$11+C$12*$F22</f>
        <v>-3.7598729805103145E-3</v>
      </c>
      <c r="P22" s="22">
        <f t="shared" ref="P22:P42" ca="1" si="4">+D$11+D$12*$F22</f>
        <v>-0.11318026555284333</v>
      </c>
      <c r="Q22" s="49">
        <f t="shared" ref="Q22:Q42" si="5">+C22-15018.5</f>
        <v>17810.915000000001</v>
      </c>
      <c r="R22" s="22">
        <f t="shared" ref="R22:R40" si="6">G22</f>
        <v>-3.2840000007126946E-2</v>
      </c>
    </row>
    <row r="23" spans="1:19" s="22" customFormat="1" ht="12.95" customHeight="1" x14ac:dyDescent="0.2">
      <c r="A23" s="45" t="s">
        <v>36</v>
      </c>
      <c r="B23" s="46" t="s">
        <v>37</v>
      </c>
      <c r="C23" s="47">
        <v>34119.495000000003</v>
      </c>
      <c r="D23" s="48"/>
      <c r="E23" s="22">
        <f t="shared" si="0"/>
        <v>-2936.0037876368469</v>
      </c>
      <c r="F23" s="22">
        <f t="shared" si="1"/>
        <v>-2936</v>
      </c>
      <c r="G23" s="22">
        <f t="shared" si="2"/>
        <v>-2.3720000004686881E-2</v>
      </c>
      <c r="I23" s="22">
        <f>+G23</f>
        <v>-2.3720000004686881E-2</v>
      </c>
      <c r="O23" s="22">
        <f t="shared" ca="1" si="3"/>
        <v>-4.3402499250640644E-3</v>
      </c>
      <c r="P23" s="22">
        <f t="shared" ca="1" si="4"/>
        <v>-5.0864874915085401E-2</v>
      </c>
      <c r="Q23" s="49">
        <f t="shared" si="5"/>
        <v>19100.995000000003</v>
      </c>
      <c r="R23" s="22">
        <f t="shared" si="6"/>
        <v>-2.3720000004686881E-2</v>
      </c>
    </row>
    <row r="24" spans="1:19" s="22" customFormat="1" ht="12.95" customHeight="1" x14ac:dyDescent="0.2">
      <c r="A24" s="45" t="s">
        <v>36</v>
      </c>
      <c r="B24" s="46" t="s">
        <v>38</v>
      </c>
      <c r="C24" s="47">
        <v>34122.605000000003</v>
      </c>
      <c r="D24" s="48"/>
      <c r="E24" s="22">
        <f t="shared" si="0"/>
        <v>-2935.5071792644449</v>
      </c>
      <c r="F24" s="22">
        <f t="shared" si="1"/>
        <v>-2935.5</v>
      </c>
      <c r="G24" s="22">
        <f t="shared" si="2"/>
        <v>-4.4959999999264255E-2</v>
      </c>
      <c r="I24" s="22">
        <f>+G24</f>
        <v>-4.4959999999264255E-2</v>
      </c>
      <c r="O24" s="22">
        <f t="shared" ca="1" si="3"/>
        <v>-4.3416586069683211E-3</v>
      </c>
      <c r="P24" s="22">
        <f t="shared" ca="1" si="4"/>
        <v>-5.0713623966935462E-2</v>
      </c>
      <c r="Q24" s="49">
        <f t="shared" si="5"/>
        <v>19104.105000000003</v>
      </c>
      <c r="S24" s="22">
        <f>G24</f>
        <v>-4.4959999999264255E-2</v>
      </c>
    </row>
    <row r="25" spans="1:19" s="22" customFormat="1" ht="12.95" customHeight="1" x14ac:dyDescent="0.2">
      <c r="A25" s="45" t="s">
        <v>36</v>
      </c>
      <c r="B25" s="46" t="s">
        <v>37</v>
      </c>
      <c r="C25" s="47">
        <v>34238.5</v>
      </c>
      <c r="D25" s="48"/>
      <c r="E25" s="22">
        <f t="shared" si="0"/>
        <v>-2917.0009325379087</v>
      </c>
      <c r="F25" s="22">
        <f t="shared" si="1"/>
        <v>-2917</v>
      </c>
      <c r="G25" s="22">
        <f t="shared" si="2"/>
        <v>-5.8399999979883432E-3</v>
      </c>
      <c r="I25" s="22">
        <f>+G25</f>
        <v>-5.8399999979883432E-3</v>
      </c>
      <c r="O25" s="22">
        <f t="shared" ca="1" si="3"/>
        <v>-4.3937798374258184E-3</v>
      </c>
      <c r="P25" s="22">
        <f t="shared" ca="1" si="4"/>
        <v>-4.5117338885389269E-2</v>
      </c>
      <c r="Q25" s="49">
        <f t="shared" si="5"/>
        <v>19220</v>
      </c>
      <c r="R25" s="22">
        <f t="shared" si="6"/>
        <v>-5.8399999979883432E-3</v>
      </c>
    </row>
    <row r="26" spans="1:19" s="22" customFormat="1" ht="12.95" customHeight="1" x14ac:dyDescent="0.2">
      <c r="A26" s="45" t="s">
        <v>36</v>
      </c>
      <c r="B26" s="46" t="s">
        <v>37</v>
      </c>
      <c r="C26" s="47">
        <v>34664.355000000003</v>
      </c>
      <c r="D26" s="48"/>
      <c r="E26" s="22">
        <f t="shared" si="0"/>
        <v>-2848.9999169658026</v>
      </c>
      <c r="F26" s="22">
        <f t="shared" si="1"/>
        <v>-2849</v>
      </c>
      <c r="G26" s="22">
        <f t="shared" si="2"/>
        <v>5.2000000141561031E-4</v>
      </c>
      <c r="I26" s="22">
        <f>+G26</f>
        <v>5.2000000141561031E-4</v>
      </c>
      <c r="O26" s="22">
        <f t="shared" ca="1" si="3"/>
        <v>-4.5853605764047262E-3</v>
      </c>
      <c r="P26" s="22">
        <f t="shared" ca="1" si="4"/>
        <v>-2.45472099370031E-2</v>
      </c>
      <c r="Q26" s="49">
        <f t="shared" si="5"/>
        <v>19645.855000000003</v>
      </c>
      <c r="R26" s="22">
        <f t="shared" si="6"/>
        <v>5.2000000141561031E-4</v>
      </c>
    </row>
    <row r="27" spans="1:19" x14ac:dyDescent="0.2">
      <c r="A27" s="4" t="s">
        <v>36</v>
      </c>
      <c r="B27" s="5" t="s">
        <v>37</v>
      </c>
      <c r="C27" s="6">
        <v>35309.421999999999</v>
      </c>
      <c r="D27" s="7"/>
      <c r="E27">
        <f t="shared" si="0"/>
        <v>-2745.9948774287509</v>
      </c>
      <c r="F27">
        <f t="shared" si="1"/>
        <v>-2746</v>
      </c>
      <c r="G27">
        <f t="shared" si="2"/>
        <v>3.207999999722233E-2</v>
      </c>
      <c r="I27">
        <f>+G27</f>
        <v>3.207999999722233E-2</v>
      </c>
      <c r="O27">
        <f t="shared" ca="1" si="3"/>
        <v>-4.8755490486816003E-3</v>
      </c>
      <c r="P27">
        <f t="shared" ca="1" si="4"/>
        <v>6.6104853818759191E-3</v>
      </c>
      <c r="Q27" s="1">
        <f t="shared" si="5"/>
        <v>20290.921999999999</v>
      </c>
      <c r="R27">
        <f t="shared" si="6"/>
        <v>3.207999999722233E-2</v>
      </c>
    </row>
    <row r="28" spans="1:19" x14ac:dyDescent="0.2">
      <c r="A28" s="4" t="s">
        <v>36</v>
      </c>
      <c r="B28" s="5" t="s">
        <v>37</v>
      </c>
      <c r="C28" s="6">
        <v>35428.381999999998</v>
      </c>
      <c r="D28" s="7"/>
      <c r="E28">
        <f t="shared" si="0"/>
        <v>-2726.9992079815033</v>
      </c>
      <c r="F28">
        <f t="shared" si="1"/>
        <v>-2727</v>
      </c>
      <c r="G28">
        <f t="shared" si="2"/>
        <v>4.9599999911151826E-3</v>
      </c>
      <c r="I28">
        <f>+G28</f>
        <v>4.9599999911151826E-3</v>
      </c>
      <c r="O28">
        <f t="shared" ca="1" si="3"/>
        <v>-4.9290789610433542E-3</v>
      </c>
      <c r="P28">
        <f t="shared" ca="1" si="4"/>
        <v>1.2358021411572051E-2</v>
      </c>
      <c r="Q28" s="1">
        <f t="shared" si="5"/>
        <v>20409.881999999998</v>
      </c>
      <c r="R28">
        <f t="shared" si="6"/>
        <v>4.9599999911151826E-3</v>
      </c>
    </row>
    <row r="29" spans="1:19" x14ac:dyDescent="0.2">
      <c r="A29" s="4" t="s">
        <v>36</v>
      </c>
      <c r="B29" s="5" t="s">
        <v>38</v>
      </c>
      <c r="C29" s="6">
        <v>36809.326999999997</v>
      </c>
      <c r="D29" s="7"/>
      <c r="E29">
        <f t="shared" si="0"/>
        <v>-2506.4883241144094</v>
      </c>
      <c r="F29">
        <f t="shared" si="1"/>
        <v>-2506.5</v>
      </c>
      <c r="G29">
        <f t="shared" si="2"/>
        <v>7.3119999993650708E-2</v>
      </c>
      <c r="I29">
        <f>+G29</f>
        <v>7.3119999993650708E-2</v>
      </c>
      <c r="O29">
        <f t="shared" ca="1" si="3"/>
        <v>-5.5503076808205466E-3</v>
      </c>
      <c r="P29">
        <f t="shared" ca="1" si="4"/>
        <v>7.9059689545676992E-2</v>
      </c>
      <c r="Q29" s="1">
        <f t="shared" si="5"/>
        <v>21790.826999999997</v>
      </c>
      <c r="S29">
        <f>G29</f>
        <v>7.3119999993650708E-2</v>
      </c>
    </row>
    <row r="30" spans="1:19" x14ac:dyDescent="0.2">
      <c r="A30" s="4" t="s">
        <v>36</v>
      </c>
      <c r="B30" s="5" t="s">
        <v>37</v>
      </c>
      <c r="C30" s="6">
        <v>36812.377</v>
      </c>
      <c r="D30" s="7"/>
      <c r="E30">
        <f t="shared" si="0"/>
        <v>-2506.001296610928</v>
      </c>
      <c r="F30">
        <f t="shared" si="1"/>
        <v>-2506</v>
      </c>
      <c r="G30">
        <f t="shared" si="2"/>
        <v>-8.1200000058743171E-3</v>
      </c>
      <c r="I30">
        <f>+G30</f>
        <v>-8.1200000058743171E-3</v>
      </c>
      <c r="O30">
        <f t="shared" ca="1" si="3"/>
        <v>-5.5517163627248033E-3</v>
      </c>
      <c r="P30">
        <f t="shared" ca="1" si="4"/>
        <v>7.9210940493826931E-2</v>
      </c>
      <c r="Q30" s="1">
        <f t="shared" si="5"/>
        <v>21793.877</v>
      </c>
      <c r="R30">
        <f t="shared" si="6"/>
        <v>-8.1200000058743171E-3</v>
      </c>
    </row>
    <row r="31" spans="1:19" x14ac:dyDescent="0.2">
      <c r="A31" s="4" t="s">
        <v>36</v>
      </c>
      <c r="B31" s="5" t="s">
        <v>38</v>
      </c>
      <c r="C31" s="6">
        <v>36815.595000000001</v>
      </c>
      <c r="D31" s="7"/>
      <c r="E31">
        <f t="shared" si="0"/>
        <v>-2505.4874426744682</v>
      </c>
      <c r="F31">
        <f t="shared" si="1"/>
        <v>-2505.5</v>
      </c>
      <c r="G31">
        <f t="shared" si="2"/>
        <v>7.8639999999722932E-2</v>
      </c>
      <c r="I31">
        <f>+G31</f>
        <v>7.8639999999722932E-2</v>
      </c>
      <c r="O31">
        <f t="shared" ca="1" si="3"/>
        <v>-5.5531250446290599E-3</v>
      </c>
      <c r="P31">
        <f t="shared" ca="1" si="4"/>
        <v>7.936219144197687E-2</v>
      </c>
      <c r="Q31" s="1">
        <f t="shared" si="5"/>
        <v>21797.095000000001</v>
      </c>
      <c r="S31">
        <f>G31</f>
        <v>7.8639999999722932E-2</v>
      </c>
    </row>
    <row r="32" spans="1:19" x14ac:dyDescent="0.2">
      <c r="A32" s="4" t="s">
        <v>36</v>
      </c>
      <c r="B32" s="5" t="s">
        <v>37</v>
      </c>
      <c r="C32" s="6">
        <v>36818.559999999998</v>
      </c>
      <c r="D32" s="7"/>
      <c r="E32">
        <f t="shared" si="0"/>
        <v>-2505.0139880686256</v>
      </c>
      <c r="F32">
        <f t="shared" si="1"/>
        <v>-2505</v>
      </c>
      <c r="G32">
        <f t="shared" si="2"/>
        <v>-8.7600000006204937E-2</v>
      </c>
      <c r="I32">
        <f>+G32</f>
        <v>-8.7600000006204937E-2</v>
      </c>
      <c r="O32">
        <f t="shared" ca="1" si="3"/>
        <v>-5.5545337265333165E-3</v>
      </c>
      <c r="P32">
        <f t="shared" ca="1" si="4"/>
        <v>7.9513442390126698E-2</v>
      </c>
      <c r="Q32" s="1">
        <f t="shared" si="5"/>
        <v>21800.059999999998</v>
      </c>
      <c r="R32">
        <f t="shared" si="6"/>
        <v>-8.7600000006204937E-2</v>
      </c>
    </row>
    <row r="33" spans="1:19" x14ac:dyDescent="0.2">
      <c r="A33" s="8" t="s">
        <v>39</v>
      </c>
      <c r="B33" s="9" t="s">
        <v>37</v>
      </c>
      <c r="C33" s="8">
        <v>52506.16</v>
      </c>
      <c r="D33" s="10"/>
      <c r="E33">
        <f t="shared" si="0"/>
        <v>0</v>
      </c>
      <c r="F33">
        <f t="shared" si="1"/>
        <v>0</v>
      </c>
      <c r="G33">
        <f t="shared" si="2"/>
        <v>0</v>
      </c>
      <c r="H33">
        <f t="shared" ref="H22:H42" si="7">+G33</f>
        <v>0</v>
      </c>
      <c r="O33">
        <f t="shared" ca="1" si="3"/>
        <v>-1.2612030066859251E-2</v>
      </c>
      <c r="P33">
        <f t="shared" ca="1" si="4"/>
        <v>0.83728069262111582</v>
      </c>
      <c r="Q33" s="1">
        <f t="shared" si="5"/>
        <v>37487.660000000003</v>
      </c>
      <c r="R33">
        <f t="shared" si="6"/>
        <v>0</v>
      </c>
    </row>
    <row r="34" spans="1:19" x14ac:dyDescent="0.2">
      <c r="A34" s="2" t="s">
        <v>40</v>
      </c>
      <c r="B34" s="11" t="s">
        <v>37</v>
      </c>
      <c r="C34" s="2">
        <v>53595.806499999999</v>
      </c>
      <c r="D34" s="2">
        <v>5.0000000000000001E-4</v>
      </c>
      <c r="E34">
        <f t="shared" si="0"/>
        <v>173.99600477765921</v>
      </c>
      <c r="F34">
        <f t="shared" si="1"/>
        <v>174</v>
      </c>
      <c r="G34">
        <f t="shared" si="2"/>
        <v>-2.5020000008225907E-2</v>
      </c>
      <c r="K34">
        <f>+G34</f>
        <v>-2.5020000008225907E-2</v>
      </c>
      <c r="O34">
        <f t="shared" ca="1" si="3"/>
        <v>-1.3102251369540572E-2</v>
      </c>
      <c r="P34">
        <f t="shared" ca="1" si="4"/>
        <v>0.88991602257728031</v>
      </c>
      <c r="Q34" s="1">
        <f t="shared" si="5"/>
        <v>38577.306499999999</v>
      </c>
      <c r="R34">
        <f t="shared" si="6"/>
        <v>-2.5020000008225907E-2</v>
      </c>
    </row>
    <row r="35" spans="1:19" x14ac:dyDescent="0.2">
      <c r="A35" s="2" t="s">
        <v>41</v>
      </c>
      <c r="B35" s="3"/>
      <c r="C35" s="2">
        <v>53658.454400000002</v>
      </c>
      <c r="D35" s="2">
        <v>4.1000000000000003E-3</v>
      </c>
      <c r="E35">
        <f t="shared" si="0"/>
        <v>183.99969341219435</v>
      </c>
      <c r="F35">
        <f t="shared" si="1"/>
        <v>184</v>
      </c>
      <c r="G35">
        <f t="shared" si="2"/>
        <v>-1.9200000024284236E-3</v>
      </c>
      <c r="K35">
        <f>+G35</f>
        <v>-1.9200000024284236E-3</v>
      </c>
      <c r="O35">
        <f t="shared" ca="1" si="3"/>
        <v>-1.3130425007625707E-2</v>
      </c>
      <c r="P35">
        <f t="shared" ca="1" si="4"/>
        <v>0.89294104154027831</v>
      </c>
      <c r="Q35" s="1">
        <f t="shared" si="5"/>
        <v>38639.954400000002</v>
      </c>
      <c r="R35">
        <f t="shared" si="6"/>
        <v>-1.9200000024284236E-3</v>
      </c>
    </row>
    <row r="36" spans="1:19" x14ac:dyDescent="0.2">
      <c r="A36" s="2" t="s">
        <v>42</v>
      </c>
      <c r="B36" s="3" t="s">
        <v>37</v>
      </c>
      <c r="C36" s="2">
        <v>53921.463000000003</v>
      </c>
      <c r="D36" s="2">
        <v>1.6999999999999999E-3</v>
      </c>
      <c r="E36">
        <f t="shared" si="0"/>
        <v>225.99720877352101</v>
      </c>
      <c r="F36">
        <f t="shared" si="1"/>
        <v>226</v>
      </c>
      <c r="G36">
        <f t="shared" ref="G36:G42" si="8">+C36-(C$7+F36*C$8)</f>
        <v>-1.7480000002251472E-2</v>
      </c>
      <c r="K36">
        <f>+G36</f>
        <v>-1.7480000002251472E-2</v>
      </c>
      <c r="O36">
        <f t="shared" ca="1" si="3"/>
        <v>-1.3248754287583268E-2</v>
      </c>
      <c r="P36">
        <f t="shared" ca="1" si="4"/>
        <v>0.90564612118486976</v>
      </c>
      <c r="Q36" s="1">
        <f t="shared" si="5"/>
        <v>38902.963000000003</v>
      </c>
      <c r="R36">
        <f t="shared" si="6"/>
        <v>-1.7480000002251472E-2</v>
      </c>
    </row>
    <row r="37" spans="1:19" x14ac:dyDescent="0.2">
      <c r="A37" s="2" t="s">
        <v>42</v>
      </c>
      <c r="B37" s="3" t="s">
        <v>37</v>
      </c>
      <c r="C37" s="2">
        <v>53990.346700000002</v>
      </c>
      <c r="D37" s="2">
        <v>1.1999999999999999E-3</v>
      </c>
      <c r="E37">
        <f t="shared" si="0"/>
        <v>236.9966371150085</v>
      </c>
      <c r="F37">
        <f t="shared" si="1"/>
        <v>237</v>
      </c>
      <c r="G37">
        <f t="shared" si="8"/>
        <v>-2.1059999999124557E-2</v>
      </c>
      <c r="K37">
        <f>+G37</f>
        <v>-2.1059999999124557E-2</v>
      </c>
      <c r="O37">
        <f t="shared" ca="1" si="3"/>
        <v>-1.3279745289476914E-2</v>
      </c>
      <c r="P37">
        <f t="shared" ca="1" si="4"/>
        <v>0.90897364204416753</v>
      </c>
      <c r="Q37" s="1">
        <f t="shared" si="5"/>
        <v>38971.846700000002</v>
      </c>
      <c r="R37">
        <f t="shared" si="6"/>
        <v>-2.1059999999124557E-2</v>
      </c>
    </row>
    <row r="38" spans="1:19" x14ac:dyDescent="0.2">
      <c r="A38" s="4" t="s">
        <v>43</v>
      </c>
      <c r="B38" s="5" t="s">
        <v>37</v>
      </c>
      <c r="C38" s="6">
        <v>54685.486499999999</v>
      </c>
      <c r="D38" s="7"/>
      <c r="E38">
        <f t="shared" si="0"/>
        <v>347.99735887380007</v>
      </c>
      <c r="F38">
        <f t="shared" si="1"/>
        <v>348</v>
      </c>
      <c r="G38">
        <f t="shared" si="8"/>
        <v>-1.6540000004169997E-2</v>
      </c>
      <c r="K38">
        <f>+G38</f>
        <v>-1.6540000004169997E-2</v>
      </c>
      <c r="O38">
        <f t="shared" ca="1" si="3"/>
        <v>-1.3592472672221896E-2</v>
      </c>
      <c r="P38">
        <f t="shared" ca="1" si="4"/>
        <v>0.9425513525334448</v>
      </c>
      <c r="Q38" s="1">
        <f t="shared" si="5"/>
        <v>39666.986499999999</v>
      </c>
      <c r="R38">
        <f t="shared" si="6"/>
        <v>-1.6540000004169997E-2</v>
      </c>
    </row>
    <row r="39" spans="1:19" x14ac:dyDescent="0.2">
      <c r="A39" s="12" t="s">
        <v>44</v>
      </c>
      <c r="B39" s="13" t="s">
        <v>37</v>
      </c>
      <c r="C39" s="12">
        <v>55712.538999999997</v>
      </c>
      <c r="D39" s="12">
        <v>1.2999999999999999E-3</v>
      </c>
      <c r="E39">
        <f t="shared" si="0"/>
        <v>511.99828183083912</v>
      </c>
      <c r="F39">
        <f t="shared" si="1"/>
        <v>512</v>
      </c>
      <c r="G39">
        <f t="shared" si="8"/>
        <v>-1.0760000004665926E-2</v>
      </c>
      <c r="K39">
        <f>+G39</f>
        <v>-1.0760000004665926E-2</v>
      </c>
      <c r="O39">
        <f t="shared" ca="1" si="3"/>
        <v>-1.4054520336818085E-2</v>
      </c>
      <c r="P39">
        <f t="shared" ca="1" si="4"/>
        <v>0.99216166352661139</v>
      </c>
      <c r="Q39" s="1">
        <f t="shared" si="5"/>
        <v>40694.038999999997</v>
      </c>
      <c r="R39">
        <f t="shared" si="6"/>
        <v>-1.0760000004665926E-2</v>
      </c>
    </row>
    <row r="40" spans="1:19" x14ac:dyDescent="0.2">
      <c r="A40" s="14" t="s">
        <v>45</v>
      </c>
      <c r="B40" s="15" t="s">
        <v>37</v>
      </c>
      <c r="C40" s="14">
        <v>56482.830900000001</v>
      </c>
      <c r="D40" s="14">
        <v>1.1999999999999999E-3</v>
      </c>
      <c r="E40">
        <f t="shared" si="0"/>
        <v>634.99937724351969</v>
      </c>
      <c r="F40">
        <f t="shared" si="1"/>
        <v>635</v>
      </c>
      <c r="G40">
        <f t="shared" si="8"/>
        <v>-3.9000000033411197E-3</v>
      </c>
      <c r="K40">
        <f>+G40</f>
        <v>-3.9000000033411197E-3</v>
      </c>
      <c r="O40">
        <f t="shared" ca="1" si="3"/>
        <v>-1.4401056085265226E-2</v>
      </c>
      <c r="P40">
        <f t="shared" ca="1" si="4"/>
        <v>1.0293693967714863</v>
      </c>
      <c r="Q40" s="1">
        <f t="shared" si="5"/>
        <v>41464.330900000001</v>
      </c>
      <c r="R40">
        <f t="shared" si="6"/>
        <v>-3.9000000033411197E-3</v>
      </c>
    </row>
    <row r="41" spans="1:19" x14ac:dyDescent="0.2">
      <c r="A41" s="16" t="s">
        <v>46</v>
      </c>
      <c r="B41" s="17" t="s">
        <v>38</v>
      </c>
      <c r="C41" s="18">
        <v>56499.523699999998</v>
      </c>
      <c r="D41" s="18">
        <v>2E-3</v>
      </c>
      <c r="E41">
        <f>+(C41-C$7)/C$8</f>
        <v>637.66490272224337</v>
      </c>
      <c r="F41">
        <f t="shared" si="1"/>
        <v>637.5</v>
      </c>
      <c r="G41">
        <f t="shared" si="8"/>
        <v>1.0326999999961117</v>
      </c>
      <c r="K41">
        <f>+G41</f>
        <v>1.0326999999961117</v>
      </c>
      <c r="O41">
        <f t="shared" ca="1" si="3"/>
        <v>-1.4408099494786509E-2</v>
      </c>
      <c r="P41">
        <f t="shared" ca="1" si="4"/>
        <v>1.0301256515122357</v>
      </c>
      <c r="Q41" s="1">
        <f t="shared" si="5"/>
        <v>41481.023699999998</v>
      </c>
      <c r="S41">
        <f>G41</f>
        <v>1.0326999999961117</v>
      </c>
    </row>
    <row r="42" spans="1:19" x14ac:dyDescent="0.2">
      <c r="A42" s="19" t="s">
        <v>47</v>
      </c>
      <c r="B42" s="20" t="s">
        <v>37</v>
      </c>
      <c r="C42" s="21">
        <v>57952.485000000001</v>
      </c>
      <c r="D42" s="21">
        <v>1.1999999999999999E-3</v>
      </c>
      <c r="E42">
        <f>+(C42-C$7)/C$8</f>
        <v>869.67543209718781</v>
      </c>
      <c r="F42">
        <f t="shared" si="1"/>
        <v>869.5</v>
      </c>
      <c r="G42">
        <f t="shared" si="8"/>
        <v>1.0986399999965215</v>
      </c>
      <c r="K42">
        <f>+G42</f>
        <v>1.0986399999965215</v>
      </c>
      <c r="O42">
        <f t="shared" ca="1" si="3"/>
        <v>-1.5061727898361606E-2</v>
      </c>
      <c r="P42">
        <f t="shared" ca="1" si="4"/>
        <v>1.1003060914537885</v>
      </c>
      <c r="Q42" s="1">
        <f t="shared" si="5"/>
        <v>42933.985000000001</v>
      </c>
      <c r="S42">
        <f>G42</f>
        <v>1.0986399999965215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2024-03-10T02:23:20Z</dcterms:modified>
</cp:coreProperties>
</file>