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FBAD8EEA-11E8-47B0-B830-F14C511C17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F15" i="1" s="1"/>
  <c r="E24" i="1"/>
  <c r="F24" i="1"/>
  <c r="G24" i="1"/>
  <c r="K24" i="1"/>
  <c r="E25" i="1"/>
  <c r="F25" i="1"/>
  <c r="G25" i="1"/>
  <c r="K25" i="1"/>
  <c r="E26" i="1"/>
  <c r="F26" i="1"/>
  <c r="G26" i="1"/>
  <c r="K26" i="1"/>
  <c r="E27" i="1"/>
  <c r="F27" i="1"/>
  <c r="G27" i="1"/>
  <c r="K27" i="1"/>
  <c r="E28" i="1"/>
  <c r="F28" i="1"/>
  <c r="G28" i="1"/>
  <c r="K28" i="1"/>
  <c r="E22" i="1"/>
  <c r="F22" i="1"/>
  <c r="G22" i="1"/>
  <c r="K22" i="1"/>
  <c r="E23" i="1"/>
  <c r="F23" i="1"/>
  <c r="G23" i="1"/>
  <c r="K23" i="1"/>
  <c r="C21" i="1"/>
  <c r="G21" i="1"/>
  <c r="H21" i="1"/>
  <c r="E21" i="1"/>
  <c r="F21" i="1"/>
  <c r="Q24" i="1"/>
  <c r="Q25" i="1"/>
  <c r="Q26" i="1"/>
  <c r="Q27" i="1"/>
  <c r="Q28" i="1"/>
  <c r="Q22" i="1"/>
  <c r="Q23" i="1"/>
  <c r="G11" i="1"/>
  <c r="F11" i="1"/>
  <c r="C17" i="1"/>
  <c r="Q21" i="1"/>
  <c r="C12" i="1"/>
  <c r="C16" i="1" l="1"/>
  <c r="D18" i="1" s="1"/>
  <c r="C11" i="1"/>
  <c r="O28" i="1" l="1"/>
  <c r="O25" i="1"/>
  <c r="O26" i="1"/>
  <c r="O22" i="1"/>
  <c r="O24" i="1"/>
  <c r="O23" i="1"/>
  <c r="O21" i="1"/>
  <c r="C15" i="1"/>
  <c r="O27" i="1"/>
  <c r="F16" i="1" l="1"/>
  <c r="F17" i="1" s="1"/>
  <c r="C18" i="1"/>
  <c r="F18" i="1" l="1"/>
</calcChain>
</file>

<file path=xl/sharedStrings.xml><?xml version="1.0" encoding="utf-8"?>
<sst xmlns="http://schemas.openxmlformats.org/spreadsheetml/2006/main" count="66" uniqueCount="53">
  <si>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</si>
  <si>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</si>
  <si>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</si>
  <si>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</si>
  <si>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</si>
  <si>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</si>
  <si>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</si>
  <si>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</si>
  <si>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</si>
  <si>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</si>
  <si>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</si>
  <si>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</si>
  <si>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</si>
  <si>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</si>
  <si>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</si>
  <si>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</si>
  <si>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</si>
  <si>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</si>
  <si>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</si>
  <si>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</si>
  <si>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</si>
  <si>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</si>
  <si>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</si>
  <si>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</si>
  <si>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</si>
  <si>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</si>
  <si>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</si>
  <si>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</si>
  <si>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</si>
  <si>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</si>
  <si>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</si>
  <si>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</si>
  <si>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</si>
  <si>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</si>
  <si>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</si>
  <si>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</si>
  <si>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</si>
  <si>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</si>
  <si>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V0384 Vul / GSC 2181-0129</t>
  </si>
  <si>
    <t>IBVS 5997</t>
  </si>
  <si>
    <t>II</t>
  </si>
  <si>
    <t>I</t>
  </si>
  <si>
    <t>IBVS 6011</t>
  </si>
  <si>
    <t>IBVS 6042</t>
  </si>
  <si>
    <t>OEJV 0137</t>
  </si>
  <si>
    <t>EW</t>
  </si>
  <si>
    <t>vis</t>
  </si>
  <si>
    <t>PE?</t>
  </si>
  <si>
    <t>CCD</t>
  </si>
  <si>
    <t xml:space="preserve">Mag </t>
  </si>
  <si>
    <t>Next ToM-P</t>
  </si>
  <si>
    <t>Next ToM-S</t>
  </si>
  <si>
    <t>12.72-13.16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</si>
</sst>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2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43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16" fillId="2" borderId="5" xfId="0" applyFont="1" applyFill="1" applyBorder="1" applyAlignment="1">
      <alignment horizontal="right"/>
    </xf>
    <xf numFmtId="0" fontId="16" fillId="2" borderId="6" xfId="0" applyFont="1" applyFill="1" applyBorder="1" applyAlignment="1">
      <alignment horizontal="center" vertical="center"/>
    </xf>
    <xf numFmtId="0" fontId="17" fillId="0" borderId="7" xfId="0" applyFont="1" applyBorder="1" applyAlignment="1">
      <alignment horizontal="right"/>
    </xf>
    <xf numFmtId="0" fontId="18" fillId="0" borderId="8" xfId="0" applyFont="1" applyBorder="1" applyAlignment="1">
      <alignment vertical="center"/>
    </xf>
    <xf numFmtId="0" fontId="17" fillId="0" borderId="8" xfId="0" applyFont="1" applyBorder="1" applyAlignment="1">
      <alignment vertical="center"/>
    </xf>
    <xf numFmtId="22" fontId="17" fillId="0" borderId="7" xfId="0" applyNumberFormat="1" applyFont="1" applyBorder="1" applyAlignment="1">
      <alignment horizontal="right"/>
    </xf>
    <xf numFmtId="22" fontId="17" fillId="0" borderId="8" xfId="0" applyNumberFormat="1" applyFont="1" applyBorder="1" applyAlignment="1">
      <alignment vertical="center"/>
    </xf>
    <xf numFmtId="22" fontId="17" fillId="0" borderId="9" xfId="0" applyNumberFormat="1" applyFont="1" applyBorder="1" applyAlignment="1">
      <alignment vertical="center"/>
    </xf>
    <xf numFmtId="0" fontId="17" fillId="0" borderId="10" xfId="0" applyFont="1" applyBorder="1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V0384 Vul - O-C Diagr.</a:t>
            </a:r>
          </a:p>
        </c:rich>
      </c:tx>
      <c:layout>
        <c:manualLayout>
          <c:xMode val="edge"/>
          <c:yMode val="edge"/>
          <c:x val="0.37142857142857144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05263157894736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9491</c:v>
                </c:pt>
                <c:pt idx="2">
                  <c:v>9734.5</c:v>
                </c:pt>
                <c:pt idx="3">
                  <c:v>10097.5</c:v>
                </c:pt>
                <c:pt idx="4">
                  <c:v>10197.5</c:v>
                </c:pt>
                <c:pt idx="5">
                  <c:v>10218</c:v>
                </c:pt>
                <c:pt idx="6">
                  <c:v>10403</c:v>
                </c:pt>
                <c:pt idx="7">
                  <c:v>11257.5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DCC-4C5B-8617-C5AF64CE596A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9491</c:v>
                </c:pt>
                <c:pt idx="2">
                  <c:v>9734.5</c:v>
                </c:pt>
                <c:pt idx="3">
                  <c:v>10097.5</c:v>
                </c:pt>
                <c:pt idx="4">
                  <c:v>10197.5</c:v>
                </c:pt>
                <c:pt idx="5">
                  <c:v>10218</c:v>
                </c:pt>
                <c:pt idx="6">
                  <c:v>10403</c:v>
                </c:pt>
                <c:pt idx="7">
                  <c:v>11257.5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DCC-4C5B-8617-C5AF64CE596A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PE?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9491</c:v>
                </c:pt>
                <c:pt idx="2">
                  <c:v>9734.5</c:v>
                </c:pt>
                <c:pt idx="3">
                  <c:v>10097.5</c:v>
                </c:pt>
                <c:pt idx="4">
                  <c:v>10197.5</c:v>
                </c:pt>
                <c:pt idx="5">
                  <c:v>10218</c:v>
                </c:pt>
                <c:pt idx="6">
                  <c:v>10403</c:v>
                </c:pt>
                <c:pt idx="7">
                  <c:v>11257.5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DCC-4C5B-8617-C5AF64CE596A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9491</c:v>
                </c:pt>
                <c:pt idx="2">
                  <c:v>9734.5</c:v>
                </c:pt>
                <c:pt idx="3">
                  <c:v>10097.5</c:v>
                </c:pt>
                <c:pt idx="4">
                  <c:v>10197.5</c:v>
                </c:pt>
                <c:pt idx="5">
                  <c:v>10218</c:v>
                </c:pt>
                <c:pt idx="6">
                  <c:v>10403</c:v>
                </c:pt>
                <c:pt idx="7">
                  <c:v>11257.5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-9.6520000079181045E-4</c:v>
                </c:pt>
                <c:pt idx="2">
                  <c:v>6.9660000735893846E-4</c:v>
                </c:pt>
                <c:pt idx="3">
                  <c:v>-2.7699999918695539E-4</c:v>
                </c:pt>
                <c:pt idx="4">
                  <c:v>-3.9699999615550041E-4</c:v>
                </c:pt>
                <c:pt idx="5">
                  <c:v>-3.6959999852115288E-4</c:v>
                </c:pt>
                <c:pt idx="6">
                  <c:v>2.9483999969670549E-3</c:v>
                </c:pt>
                <c:pt idx="7">
                  <c:v>2.171000000089407E-3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DCC-4C5B-8617-C5AF64CE596A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9491</c:v>
                </c:pt>
                <c:pt idx="2">
                  <c:v>9734.5</c:v>
                </c:pt>
                <c:pt idx="3">
                  <c:v>10097.5</c:v>
                </c:pt>
                <c:pt idx="4">
                  <c:v>10197.5</c:v>
                </c:pt>
                <c:pt idx="5">
                  <c:v>10218</c:v>
                </c:pt>
                <c:pt idx="6">
                  <c:v>10403</c:v>
                </c:pt>
                <c:pt idx="7">
                  <c:v>11257.5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DCC-4C5B-8617-C5AF64CE596A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9491</c:v>
                </c:pt>
                <c:pt idx="2">
                  <c:v>9734.5</c:v>
                </c:pt>
                <c:pt idx="3">
                  <c:v>10097.5</c:v>
                </c:pt>
                <c:pt idx="4">
                  <c:v>10197.5</c:v>
                </c:pt>
                <c:pt idx="5">
                  <c:v>10218</c:v>
                </c:pt>
                <c:pt idx="6">
                  <c:v>10403</c:v>
                </c:pt>
                <c:pt idx="7">
                  <c:v>11257.5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DCC-4C5B-8617-C5AF64CE596A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2.0999999999999999E-3</c:v>
                  </c:pt>
                  <c:pt idx="2">
                    <c:v>2.3999999999999998E-3</c:v>
                  </c:pt>
                  <c:pt idx="3">
                    <c:v>1.1000000000000001E-3</c:v>
                  </c:pt>
                  <c:pt idx="4">
                    <c:v>2.0999999999999999E-3</c:v>
                  </c:pt>
                  <c:pt idx="5">
                    <c:v>1.5E-3</c:v>
                  </c:pt>
                  <c:pt idx="6">
                    <c:v>1.2999999999999999E-3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9491</c:v>
                </c:pt>
                <c:pt idx="2">
                  <c:v>9734.5</c:v>
                </c:pt>
                <c:pt idx="3">
                  <c:v>10097.5</c:v>
                </c:pt>
                <c:pt idx="4">
                  <c:v>10197.5</c:v>
                </c:pt>
                <c:pt idx="5">
                  <c:v>10218</c:v>
                </c:pt>
                <c:pt idx="6">
                  <c:v>10403</c:v>
                </c:pt>
                <c:pt idx="7">
                  <c:v>11257.5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DCC-4C5B-8617-C5AF64CE596A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9491</c:v>
                </c:pt>
                <c:pt idx="2">
                  <c:v>9734.5</c:v>
                </c:pt>
                <c:pt idx="3">
                  <c:v>10097.5</c:v>
                </c:pt>
                <c:pt idx="4">
                  <c:v>10197.5</c:v>
                </c:pt>
                <c:pt idx="5">
                  <c:v>10218</c:v>
                </c:pt>
                <c:pt idx="6">
                  <c:v>10403</c:v>
                </c:pt>
                <c:pt idx="7">
                  <c:v>11257.5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-3.0513367095567217E-4</c:v>
                </c:pt>
                <c:pt idx="1">
                  <c:v>5.2544273292889573E-4</c:v>
                </c:pt>
                <c:pt idx="2">
                  <c:v>5.4675190523380474E-4</c:v>
                </c:pt>
                <c:pt idx="3">
                  <c:v>5.7851876168835104E-4</c:v>
                </c:pt>
                <c:pt idx="4">
                  <c:v>5.8726996181357038E-4</c:v>
                </c:pt>
                <c:pt idx="5">
                  <c:v>5.8906395783924034E-4</c:v>
                </c:pt>
                <c:pt idx="6">
                  <c:v>6.0525367807089613E-4</c:v>
                </c:pt>
                <c:pt idx="7">
                  <c:v>6.8003268314089543E-4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DCC-4C5B-8617-C5AF64CE596A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9491</c:v>
                </c:pt>
                <c:pt idx="2">
                  <c:v>9734.5</c:v>
                </c:pt>
                <c:pt idx="3">
                  <c:v>10097.5</c:v>
                </c:pt>
                <c:pt idx="4">
                  <c:v>10197.5</c:v>
                </c:pt>
                <c:pt idx="5">
                  <c:v>10218</c:v>
                </c:pt>
                <c:pt idx="6">
                  <c:v>10403</c:v>
                </c:pt>
                <c:pt idx="7">
                  <c:v>11257.5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DCC-4C5B-8617-C5AF64CE5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51169424"/>
        <c:axId val="1"/>
      </c:scatterChart>
      <c:valAx>
        <c:axId val="65116942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5116942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548872180451127"/>
          <c:y val="0.92375366568914952"/>
          <c:w val="0.75488721804511283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0</xdr:rowOff>
    </xdr:from>
    <xdr:to>
      <xdr:col>17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40DC6BD9-FBFD-30B9-A0D7-5213F0F71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6" sqref="F6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16.71093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8" customFormat="1" ht="20.25" x14ac:dyDescent="0.2">
      <c r="A1" s="32" t="s">
        <v>38</v>
      </c>
    </row>
    <row r="2" spans="1:7" s="8" customFormat="1" ht="12.95" customHeight="1" x14ac:dyDescent="0.2">
      <c r="A2" s="8" t="s">
        <v>23</v>
      </c>
      <c r="B2" s="8" t="s">
        <v>45</v>
      </c>
      <c r="C2" s="9"/>
      <c r="D2" s="9"/>
    </row>
    <row r="3" spans="1:7" s="8" customFormat="1" ht="12.95" customHeight="1" thickBot="1" x14ac:dyDescent="0.25"/>
    <row r="4" spans="1:7" s="8" customFormat="1" ht="12.95" customHeight="1" thickTop="1" thickBot="1" x14ac:dyDescent="0.25">
      <c r="A4" s="10" t="s">
        <v>0</v>
      </c>
      <c r="C4" s="11" t="s">
        <v>36</v>
      </c>
      <c r="D4" s="12" t="s">
        <v>36</v>
      </c>
    </row>
    <row r="5" spans="1:7" s="8" customFormat="1" ht="12.95" customHeight="1" x14ac:dyDescent="0.2"/>
    <row r="6" spans="1:7" s="8" customFormat="1" ht="12.95" customHeight="1" x14ac:dyDescent="0.2">
      <c r="A6" s="10" t="s">
        <v>1</v>
      </c>
      <c r="C6" s="33"/>
    </row>
    <row r="7" spans="1:7" s="8" customFormat="1" ht="12.95" customHeight="1" x14ac:dyDescent="0.2">
      <c r="A7" s="8" t="s">
        <v>2</v>
      </c>
      <c r="C7" s="33">
        <v>51275.188999999998</v>
      </c>
      <c r="D7" s="14" t="s">
        <v>37</v>
      </c>
    </row>
    <row r="8" spans="1:7" s="8" customFormat="1" ht="12.95" customHeight="1" x14ac:dyDescent="0.2">
      <c r="A8" s="8" t="s">
        <v>3</v>
      </c>
      <c r="C8" s="33">
        <v>0.4388572</v>
      </c>
      <c r="D8" s="14" t="s">
        <v>37</v>
      </c>
    </row>
    <row r="9" spans="1:7" s="8" customFormat="1" ht="12.95" customHeight="1" x14ac:dyDescent="0.2">
      <c r="A9" s="15" t="s">
        <v>28</v>
      </c>
      <c r="C9" s="16">
        <v>-9.5</v>
      </c>
      <c r="D9" s="8" t="s">
        <v>29</v>
      </c>
    </row>
    <row r="10" spans="1:7" s="8" customFormat="1" ht="12.95" customHeight="1" thickBot="1" x14ac:dyDescent="0.25">
      <c r="C10" s="17" t="s">
        <v>19</v>
      </c>
      <c r="D10" s="17" t="s">
        <v>20</v>
      </c>
    </row>
    <row r="11" spans="1:7" s="8" customFormat="1" ht="12.95" customHeight="1" x14ac:dyDescent="0.2">
      <c r="A11" s="8" t="s">
        <v>15</v>
      </c>
      <c r="C11" s="18">
        <f ca="1">INTERCEPT(INDIRECT($G$11):G992,INDIRECT($F$11):F992)</f>
        <v>-3.0513367095567217E-4</v>
      </c>
      <c r="D11" s="9"/>
      <c r="F11" s="19" t="str">
        <f>"F"&amp;E19</f>
        <v>F21</v>
      </c>
      <c r="G11" s="18" t="str">
        <f>"G"&amp;E19</f>
        <v>G21</v>
      </c>
    </row>
    <row r="12" spans="1:7" s="8" customFormat="1" ht="12.95" customHeight="1" x14ac:dyDescent="0.2">
      <c r="A12" s="8" t="s">
        <v>16</v>
      </c>
      <c r="C12" s="18">
        <f ca="1">SLOPE(INDIRECT($G$11):G992,INDIRECT($F$11):F992)</f>
        <v>8.7512001252193432E-8</v>
      </c>
      <c r="D12" s="9"/>
      <c r="E12" s="34" t="s">
        <v>49</v>
      </c>
      <c r="F12" s="35" t="s">
        <v>52</v>
      </c>
    </row>
    <row r="13" spans="1:7" s="8" customFormat="1" ht="12.95" customHeight="1" x14ac:dyDescent="0.2">
      <c r="A13" s="8" t="s">
        <v>18</v>
      </c>
      <c r="C13" s="9" t="s">
        <v>13</v>
      </c>
      <c r="D13" s="20"/>
      <c r="E13" s="36" t="s">
        <v>33</v>
      </c>
      <c r="F13" s="37">
        <v>1</v>
      </c>
    </row>
    <row r="14" spans="1:7" s="8" customFormat="1" ht="12.95" customHeight="1" x14ac:dyDescent="0.2">
      <c r="D14" s="20"/>
      <c r="E14" s="36" t="s">
        <v>30</v>
      </c>
      <c r="F14" s="38">
        <f ca="1">NOW()+15018.5+$C$9/24</f>
        <v>60520.722546643519</v>
      </c>
    </row>
    <row r="15" spans="1:7" s="8" customFormat="1" ht="12.95" customHeight="1" x14ac:dyDescent="0.2">
      <c r="A15" s="21" t="s">
        <v>17</v>
      </c>
      <c r="C15" s="22">
        <f ca="1">(C7+C11)+(C8+C12)*INT(MAX(F21:F3533))</f>
        <v>56215.405180388931</v>
      </c>
      <c r="D15" s="20"/>
      <c r="E15" s="36" t="s">
        <v>34</v>
      </c>
      <c r="F15" s="38">
        <f ca="1">ROUND(2*($F$14-$C$7)/$C$8,0)/2+$F$13</f>
        <v>21068.5</v>
      </c>
    </row>
    <row r="16" spans="1:7" s="8" customFormat="1" ht="12.95" customHeight="1" x14ac:dyDescent="0.2">
      <c r="A16" s="10" t="s">
        <v>4</v>
      </c>
      <c r="C16" s="23">
        <f ca="1">+C8+C12</f>
        <v>0.43885728751200126</v>
      </c>
      <c r="D16" s="20"/>
      <c r="E16" s="36" t="s">
        <v>35</v>
      </c>
      <c r="F16" s="38">
        <f ca="1">ROUND(2*($F$14-$C$15)/$C$16,0)/2+$F$13</f>
        <v>9811.5</v>
      </c>
    </row>
    <row r="17" spans="1:18" s="8" customFormat="1" ht="12.95" customHeight="1" thickBot="1" x14ac:dyDescent="0.25">
      <c r="A17" s="20" t="s">
        <v>27</v>
      </c>
      <c r="C17" s="8">
        <f>COUNT(C21:C2191)</f>
        <v>8</v>
      </c>
      <c r="D17" s="20"/>
      <c r="E17" s="39" t="s">
        <v>50</v>
      </c>
      <c r="F17" s="40">
        <f ca="1">+$C$15+$C$16*$F$16-15018.5-$C$9/24</f>
        <v>45503.14929014627</v>
      </c>
    </row>
    <row r="18" spans="1:18" s="8" customFormat="1" ht="12.95" customHeight="1" thickTop="1" thickBot="1" x14ac:dyDescent="0.25">
      <c r="A18" s="10" t="s">
        <v>5</v>
      </c>
      <c r="C18" s="24">
        <f ca="1">+C15</f>
        <v>56215.405180388931</v>
      </c>
      <c r="D18" s="25">
        <f ca="1">+C16</f>
        <v>0.43885728751200126</v>
      </c>
      <c r="E18" s="42" t="s">
        <v>51</v>
      </c>
      <c r="F18" s="41">
        <f ca="1">+($C$15+$C$16*$F$16)-($C$16/2)-15018.5-$C$9/24</f>
        <v>45502.929861502511</v>
      </c>
    </row>
    <row r="19" spans="1:18" s="8" customFormat="1" ht="12.95" customHeight="1" thickTop="1" x14ac:dyDescent="0.2">
      <c r="A19" s="26" t="s">
        <v>31</v>
      </c>
      <c r="E19" s="27">
        <v>21</v>
      </c>
    </row>
    <row r="20" spans="1:18" s="8" customFormat="1" ht="12.95" customHeight="1" thickBot="1" x14ac:dyDescent="0.25">
      <c r="A20" s="17" t="s">
        <v>6</v>
      </c>
      <c r="B20" s="17" t="s">
        <v>7</v>
      </c>
      <c r="C20" s="17" t="s">
        <v>8</v>
      </c>
      <c r="D20" s="17" t="s">
        <v>12</v>
      </c>
      <c r="E20" s="17" t="s">
        <v>9</v>
      </c>
      <c r="F20" s="17" t="s">
        <v>10</v>
      </c>
      <c r="G20" s="17" t="s">
        <v>11</v>
      </c>
      <c r="H20" s="28" t="s">
        <v>37</v>
      </c>
      <c r="I20" s="28" t="s">
        <v>46</v>
      </c>
      <c r="J20" s="28" t="s">
        <v>47</v>
      </c>
      <c r="K20" s="28" t="s">
        <v>48</v>
      </c>
      <c r="L20" s="28" t="s">
        <v>24</v>
      </c>
      <c r="M20" s="28" t="s">
        <v>25</v>
      </c>
      <c r="N20" s="28" t="s">
        <v>26</v>
      </c>
      <c r="O20" s="28" t="s">
        <v>22</v>
      </c>
      <c r="P20" s="29" t="s">
        <v>21</v>
      </c>
      <c r="Q20" s="17" t="s">
        <v>14</v>
      </c>
      <c r="R20" s="30" t="s">
        <v>32</v>
      </c>
    </row>
    <row r="21" spans="1:18" s="8" customFormat="1" ht="12.95" customHeight="1" x14ac:dyDescent="0.2">
      <c r="A21" s="8" t="s">
        <v>37</v>
      </c>
      <c r="C21" s="13">
        <f>C7</f>
        <v>51275.188999999998</v>
      </c>
      <c r="D21" s="13" t="s">
        <v>13</v>
      </c>
      <c r="E21" s="8">
        <f t="shared" ref="E21:E28" si="0">+(C21-C$7)/C$8</f>
        <v>0</v>
      </c>
      <c r="F21" s="8">
        <f t="shared" ref="F21:F28" si="1">ROUND(2*E21,0)/2</f>
        <v>0</v>
      </c>
      <c r="G21" s="8">
        <f t="shared" ref="G21:G28" si="2">+C21-(C$7+F21*C$8)</f>
        <v>0</v>
      </c>
      <c r="H21" s="8">
        <f>+G21</f>
        <v>0</v>
      </c>
      <c r="O21" s="8">
        <f t="shared" ref="O21:O28" ca="1" si="3">+C$11+C$12*$F21</f>
        <v>-3.0513367095567217E-4</v>
      </c>
      <c r="Q21" s="31">
        <f t="shared" ref="Q21:Q28" si="4">+C21-15018.5</f>
        <v>36256.688999999998</v>
      </c>
    </row>
    <row r="22" spans="1:18" s="8" customFormat="1" ht="12.95" customHeight="1" x14ac:dyDescent="0.2">
      <c r="A22" s="3" t="s">
        <v>44</v>
      </c>
      <c r="B22" s="4" t="s">
        <v>41</v>
      </c>
      <c r="C22" s="3">
        <v>55440.381719999998</v>
      </c>
      <c r="D22" s="3">
        <v>2.0999999999999999E-3</v>
      </c>
      <c r="E22" s="8">
        <f t="shared" si="0"/>
        <v>9490.9978006513265</v>
      </c>
      <c r="F22" s="8">
        <f t="shared" si="1"/>
        <v>9491</v>
      </c>
      <c r="G22" s="8">
        <f t="shared" si="2"/>
        <v>-9.6520000079181045E-4</v>
      </c>
      <c r="K22" s="8">
        <f t="shared" ref="K22:K28" si="5">+G22</f>
        <v>-9.6520000079181045E-4</v>
      </c>
      <c r="O22" s="8">
        <f t="shared" ca="1" si="3"/>
        <v>5.2544273292889573E-4</v>
      </c>
      <c r="Q22" s="31">
        <f t="shared" si="4"/>
        <v>40421.881719999998</v>
      </c>
    </row>
    <row r="23" spans="1:18" s="8" customFormat="1" ht="12.95" customHeight="1" x14ac:dyDescent="0.2">
      <c r="A23" s="3" t="s">
        <v>44</v>
      </c>
      <c r="B23" s="4" t="s">
        <v>40</v>
      </c>
      <c r="C23" s="3">
        <v>55547.245110000003</v>
      </c>
      <c r="D23" s="3">
        <v>2.3999999999999998E-3</v>
      </c>
      <c r="E23" s="8">
        <f t="shared" si="0"/>
        <v>9734.5015873044922</v>
      </c>
      <c r="F23" s="8">
        <f t="shared" si="1"/>
        <v>9734.5</v>
      </c>
      <c r="G23" s="8">
        <f t="shared" si="2"/>
        <v>6.9660000735893846E-4</v>
      </c>
      <c r="K23" s="8">
        <f t="shared" si="5"/>
        <v>6.9660000735893846E-4</v>
      </c>
      <c r="O23" s="8">
        <f t="shared" ca="1" si="3"/>
        <v>5.4675190523380474E-4</v>
      </c>
      <c r="Q23" s="31">
        <f t="shared" si="4"/>
        <v>40528.745110000003</v>
      </c>
    </row>
    <row r="24" spans="1:18" s="8" customFormat="1" ht="12.95" customHeight="1" x14ac:dyDescent="0.2">
      <c r="A24" s="3" t="s">
        <v>39</v>
      </c>
      <c r="B24" s="4" t="s">
        <v>40</v>
      </c>
      <c r="C24" s="3">
        <v>55706.549299999999</v>
      </c>
      <c r="D24" s="3">
        <v>1.1000000000000001E-3</v>
      </c>
      <c r="E24" s="8">
        <f t="shared" si="0"/>
        <v>10097.499368815186</v>
      </c>
      <c r="F24" s="8">
        <f t="shared" si="1"/>
        <v>10097.5</v>
      </c>
      <c r="G24" s="8">
        <f t="shared" si="2"/>
        <v>-2.7699999918695539E-4</v>
      </c>
      <c r="K24" s="8">
        <f t="shared" si="5"/>
        <v>-2.7699999918695539E-4</v>
      </c>
      <c r="O24" s="8">
        <f t="shared" ca="1" si="3"/>
        <v>5.7851876168835104E-4</v>
      </c>
      <c r="Q24" s="31">
        <f t="shared" si="4"/>
        <v>40688.049299999999</v>
      </c>
    </row>
    <row r="25" spans="1:18" s="8" customFormat="1" ht="12.95" customHeight="1" x14ac:dyDescent="0.2">
      <c r="A25" s="3" t="s">
        <v>39</v>
      </c>
      <c r="B25" s="4" t="s">
        <v>40</v>
      </c>
      <c r="C25" s="3">
        <v>55750.4349</v>
      </c>
      <c r="D25" s="3">
        <v>2.0999999999999999E-3</v>
      </c>
      <c r="E25" s="8">
        <f t="shared" si="0"/>
        <v>10197.499095377725</v>
      </c>
      <c r="F25" s="8">
        <f t="shared" si="1"/>
        <v>10197.5</v>
      </c>
      <c r="G25" s="8">
        <f t="shared" si="2"/>
        <v>-3.9699999615550041E-4</v>
      </c>
      <c r="K25" s="8">
        <f t="shared" si="5"/>
        <v>-3.9699999615550041E-4</v>
      </c>
      <c r="O25" s="8">
        <f t="shared" ca="1" si="3"/>
        <v>5.8726996181357038E-4</v>
      </c>
      <c r="Q25" s="31">
        <f t="shared" si="4"/>
        <v>40731.9349</v>
      </c>
    </row>
    <row r="26" spans="1:18" s="8" customFormat="1" ht="12.95" customHeight="1" x14ac:dyDescent="0.2">
      <c r="A26" s="3" t="s">
        <v>39</v>
      </c>
      <c r="B26" s="4" t="s">
        <v>41</v>
      </c>
      <c r="C26" s="3">
        <v>55759.431499999999</v>
      </c>
      <c r="D26" s="3">
        <v>1.5E-3</v>
      </c>
      <c r="E26" s="8">
        <f t="shared" si="0"/>
        <v>10217.99915781261</v>
      </c>
      <c r="F26" s="8">
        <f t="shared" si="1"/>
        <v>10218</v>
      </c>
      <c r="G26" s="8">
        <f t="shared" si="2"/>
        <v>-3.6959999852115288E-4</v>
      </c>
      <c r="K26" s="8">
        <f t="shared" si="5"/>
        <v>-3.6959999852115288E-4</v>
      </c>
      <c r="O26" s="8">
        <f t="shared" ca="1" si="3"/>
        <v>5.8906395783924034E-4</v>
      </c>
      <c r="Q26" s="31">
        <f t="shared" si="4"/>
        <v>40740.931499999999</v>
      </c>
    </row>
    <row r="27" spans="1:18" s="8" customFormat="1" ht="12.95" customHeight="1" x14ac:dyDescent="0.2">
      <c r="A27" s="3" t="s">
        <v>42</v>
      </c>
      <c r="B27" s="4" t="s">
        <v>41</v>
      </c>
      <c r="C27" s="3">
        <v>55840.623399999997</v>
      </c>
      <c r="D27" s="3">
        <v>1.2999999999999999E-3</v>
      </c>
      <c r="E27" s="8">
        <f t="shared" si="0"/>
        <v>10403.006718358496</v>
      </c>
      <c r="F27" s="8">
        <f t="shared" si="1"/>
        <v>10403</v>
      </c>
      <c r="G27" s="8">
        <f t="shared" si="2"/>
        <v>2.9483999969670549E-3</v>
      </c>
      <c r="K27" s="8">
        <f t="shared" si="5"/>
        <v>2.9483999969670549E-3</v>
      </c>
      <c r="O27" s="8">
        <f t="shared" ca="1" si="3"/>
        <v>6.0525367807089613E-4</v>
      </c>
      <c r="Q27" s="31">
        <f t="shared" si="4"/>
        <v>40822.123399999997</v>
      </c>
    </row>
    <row r="28" spans="1:18" x14ac:dyDescent="0.2">
      <c r="A28" s="5" t="s">
        <v>43</v>
      </c>
      <c r="B28" s="6" t="s">
        <v>40</v>
      </c>
      <c r="C28" s="7">
        <v>56215.626100000001</v>
      </c>
      <c r="D28" s="7">
        <v>5.0000000000000001E-4</v>
      </c>
      <c r="E28">
        <f t="shared" si="0"/>
        <v>11257.504946939467</v>
      </c>
      <c r="F28">
        <f t="shared" si="1"/>
        <v>11257.5</v>
      </c>
      <c r="G28">
        <f t="shared" si="2"/>
        <v>2.171000000089407E-3</v>
      </c>
      <c r="K28">
        <f t="shared" si="5"/>
        <v>2.171000000089407E-3</v>
      </c>
      <c r="O28">
        <f t="shared" ca="1" si="3"/>
        <v>6.8003268314089543E-4</v>
      </c>
      <c r="Q28" s="1">
        <f t="shared" si="4"/>
        <v>41197.126100000001</v>
      </c>
    </row>
    <row r="29" spans="1:18" x14ac:dyDescent="0.2">
      <c r="C29" s="2"/>
      <c r="D29" s="2"/>
      <c r="Q29" s="1"/>
    </row>
    <row r="30" spans="1:18" x14ac:dyDescent="0.2">
      <c r="C30" s="2"/>
      <c r="D30" s="2"/>
      <c r="Q30" s="1"/>
    </row>
    <row r="31" spans="1:18" x14ac:dyDescent="0.2">
      <c r="C31" s="2"/>
      <c r="D31" s="2"/>
      <c r="Q31" s="1"/>
    </row>
    <row r="32" spans="1:18" x14ac:dyDescent="0.2">
      <c r="C32" s="2"/>
      <c r="D32" s="2"/>
      <c r="Q32" s="1"/>
    </row>
    <row r="33" spans="3:17" x14ac:dyDescent="0.2">
      <c r="C33" s="2"/>
      <c r="D33" s="2"/>
      <c r="Q33" s="1"/>
    </row>
    <row r="34" spans="3:17" x14ac:dyDescent="0.2">
      <c r="C34" s="2"/>
      <c r="D34" s="2"/>
    </row>
    <row r="35" spans="3:17" x14ac:dyDescent="0.2">
      <c r="C35" s="2"/>
      <c r="D35" s="2"/>
    </row>
    <row r="36" spans="3:17" x14ac:dyDescent="0.2">
      <c r="C36" s="2"/>
      <c r="D36" s="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2024-07-29T05:20:28Z</dcterms:modified>
</cp:coreProperties>
</file>